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comments1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worksheets/sheet2.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1.xml" ContentType="application/vnd.openxmlformats-officedocument.spreadsheetml.worksheet+xml"/>
  <Override PartName="/xl/worksheets/sheet11.xml" ContentType="application/vnd.openxmlformats-officedocument.spreadsheetml.worksheet+xml"/>
  <Override PartName="/xl/worksheets/sheet9.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drawings/vmlDrawing1.vml" ContentType="application/vnd.openxmlformats-officedocument.vmlDrawing"/>
  <Override PartName="/xl/drawings/drawing1.xml" ContentType="application/vnd.openxmlformats-officedocument.drawing+xml"/>
  <Override PartName="/xl/drawings/vmlDrawing3.vml" ContentType="application/vnd.openxmlformats-officedocument.vmlDrawing"/>
  <Override PartName="/xl/drawings/vmlDrawing2.vml" ContentType="application/vnd.openxmlformats-officedocument.vmlDrawing"/>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omments7.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Glossary" sheetId="2" state="visible" r:id="rId4"/>
    <sheet name="Mosaic" sheetId="3" state="visible" r:id="rId5"/>
    <sheet name="Annual" sheetId="4" state="visible" r:id="rId6"/>
    <sheet name="Odds" sheetId="5" state="visible" r:id="rId7"/>
    <sheet name="Episodes" sheetId="6" state="visible" r:id="rId8"/>
    <sheet name="Valuation" sheetId="7" state="visible" r:id="rId9"/>
    <sheet name="Scenarios" sheetId="8" state="visible" r:id="rId10"/>
    <sheet name="Simulation" sheetId="9" state="visible" r:id="rId11"/>
    <sheet name="Regression" sheetId="10" state="visible" r:id="rId12"/>
    <sheet name="Monthly" sheetId="11" state="visible" r:id="rId13"/>
    <sheet name="Draws" sheetId="12" state="visible" r:id="rId14"/>
  </sheets>
  <calcPr iterateCount="100" refMode="A1" iterate="false" iterateDelta="0.0001"/>
  <extLst>
    <ext xmlns:loext="http://schemas.libreoffice.org/" uri="{7626C862-2A13-11E5-B345-FEFF819CDC9F}">
      <loext:extCalcPr stringRefSyntax="ExcelA1"/>
    </ext>
  </extLst>
</workbook>
</file>

<file path=xl/comments5.xml><?xml version="1.0" encoding="utf-8"?>
<comments xmlns="http://schemas.openxmlformats.org/spreadsheetml/2006/main" xmlns:xdr="http://schemas.openxmlformats.org/drawingml/2006/spreadsheetDrawing">
  <authors>
    <author>Investace</author>
  </authors>
  <commentList>
    <comment ref="C14" authorId="0">
      <text>
        <r>
          <rPr>
            <sz val="10"/>
            <rFont val="Arial"/>
            <family val="2"/>
          </rPr>
          <t xml:space="preserve">Includes October 2026 to the 21st.</t>
        </r>
      </text>
    </comment>
  </commentList>
</comments>
</file>

<file path=xl/comments7.xml><?xml version="1.0" encoding="utf-8"?>
<comments xmlns="http://schemas.openxmlformats.org/spreadsheetml/2006/main" xmlns:xdr="http://schemas.openxmlformats.org/drawingml/2006/spreadsheetDrawing">
  <authors>
    <author>Investace</author>
  </authors>
  <commentList>
    <comment ref="B13" authorId="0">
      <text>
        <r>
          <rPr>
            <sz val="10"/>
            <rFont val="Arial"/>
            <family val="2"/>
          </rPr>
          <t xml:space="preserve">Assumption. 5% over US Treasuries is a common rule of thumb for a large EM.</t>
        </r>
      </text>
    </comment>
    <comment ref="B14" authorId="0">
      <text>
        <r>
          <rPr>
            <sz val="10"/>
            <rFont val="Arial"/>
            <family val="2"/>
          </rPr>
          <t xml:space="preserve">Compound annual change in USD/INR from Jan 2007 to Oct 2026, from the Monthly sheet.</t>
        </r>
      </text>
    </comment>
    <comment ref="B16" authorId="0">
      <text>
        <r>
          <rPr>
            <sz val="10"/>
            <rFont val="Arial"/>
            <family val="2"/>
          </rPr>
          <t xml:space="preserve">Assumption: a dividend yield of about 1.3% on a trailing P/E near 23 implies about 30%.</t>
        </r>
      </text>
    </comment>
    <comment ref="B18" authorId="0">
      <text>
        <r>
          <rPr>
            <sz val="10"/>
            <rFont val="Arial"/>
            <family val="2"/>
          </rPr>
          <t xml:space="preserve">Gordon growth: P/E = payout / (r - g), so g = r - payout / P/E.</t>
        </r>
      </text>
    </comment>
  </commentList>
</comments>
</file>

<file path=xl/comments11.xml><?xml version="1.0" encoding="utf-8"?>
<comments xmlns="http://schemas.openxmlformats.org/spreadsheetml/2006/main" xmlns:xdr="http://schemas.openxmlformats.org/drawingml/2006/spreadsheetDrawing">
  <authors>
    <author>Investace</author>
    <author>Kavish Raj Singh</author>
  </authors>
  <commentList>
    <comment ref="B4" authorId="1">
      <text>
        <r>
          <rPr>
            <sz val="10"/>
            <rFont val="Arial"/>
            <family val="2"/>
          </rPr>
          <t xml:space="preserve">What foreign investors bought minus sold in Indian shares that month, in $ million. From NSDL.</t>
        </r>
      </text>
    </comment>
    <comment ref="B242" authorId="0">
      <text>
        <r>
          <rPr>
            <sz val="10"/>
            <rFont val="Arial"/>
            <family val="2"/>
          </rPr>
          <t xml:space="preserve">October 2026 to the 21st, estimated. NSDL year-to-date -₹3,10,172 cr to 21 Oct (Business Standard) less Jan–Sep from NSDL = -49,870 ₹ cr; converted at the 22 Oct USD/INR.</t>
        </r>
      </text>
    </comment>
    <comment ref="C4" authorId="1">
      <text>
        <r>
          <rPr>
            <sz val="10"/>
            <rFont val="Arial"/>
            <family val="2"/>
          </rPr>
          <t xml:space="preserve">The same flow in ₹ crore.</t>
        </r>
      </text>
    </comment>
    <comment ref="D4" authorId="1">
      <text>
        <r>
          <rPr>
            <sz val="10"/>
            <rFont val="Arial"/>
            <family val="2"/>
          </rPr>
          <t xml:space="preserve">Dollar index at month end. Higher = stronger dollar.</t>
        </r>
      </text>
    </comment>
    <comment ref="E4" authorId="1">
      <text>
        <r>
          <rPr>
            <sz val="10"/>
            <rFont val="Arial"/>
            <family val="2"/>
          </rPr>
          <t xml:space="preserve">US 10-year government bond yield, %. The world's 'safe' return for a dollar investor.</t>
        </r>
      </text>
    </comment>
    <comment ref="F4" authorId="1">
      <text>
        <r>
          <rPr>
            <sz val="10"/>
            <rFont val="Arial"/>
            <family val="2"/>
          </rPr>
          <t xml:space="preserve">US 3-month bill yield, %. Tracks what markets expect the Fed to do.</t>
        </r>
      </text>
    </comment>
    <comment ref="G4" authorId="1">
      <text>
        <r>
          <rPr>
            <sz val="10"/>
            <rFont val="Arial"/>
            <family val="2"/>
          </rPr>
          <t xml:space="preserve">Rupees per dollar at month end. Higher = weaker rupee.</t>
        </r>
      </text>
    </comment>
    <comment ref="H4" authorId="1">
      <text>
        <r>
          <rPr>
            <sz val="10"/>
            <rFont val="Arial"/>
            <family val="2"/>
          </rPr>
          <t xml:space="preserve">Nifty 50 index at month end.</t>
        </r>
      </text>
    </comment>
    <comment ref="I4" authorId="1">
      <text>
        <r>
          <rPr>
            <sz val="10"/>
            <rFont val="Arial"/>
            <family val="2"/>
          </rPr>
          <t xml:space="preserve">Korea's KOSPI index at month end.</t>
        </r>
      </text>
    </comment>
    <comment ref="J4" authorId="1">
      <text>
        <r>
          <rPr>
            <sz val="10"/>
            <rFont val="Arial"/>
            <family val="2"/>
          </rPr>
          <t xml:space="preserve">Price of EEM, a fund tracking emerging-market shares. Our stand-in for 'how EM did'.</t>
        </r>
      </text>
    </comment>
    <comment ref="K4" authorId="1">
      <text>
        <r>
          <rPr>
            <sz val="10"/>
            <rFont val="Arial"/>
            <family val="2"/>
          </rPr>
          <t xml:space="preserve">S&amp;P 500, the main US index.</t>
        </r>
      </text>
    </comment>
    <comment ref="L4" authorId="1">
      <text>
        <r>
          <rPr>
            <sz val="10"/>
            <rFont val="Arial"/>
            <family val="2"/>
          </rPr>
          <t xml:space="preserve">Year, used to add months up into years.</t>
        </r>
      </text>
    </comment>
    <comment ref="M4" authorId="1">
      <text>
        <r>
          <rPr>
            <sz val="10"/>
            <rFont val="Arial"/>
            <family val="2"/>
          </rPr>
          <t xml:space="preserve">Column B in $ billion.</t>
        </r>
      </text>
    </comment>
    <comment ref="N4" authorId="1">
      <text>
        <r>
          <rPr>
            <sz val="10"/>
            <rFont val="Arial"/>
            <family val="2"/>
          </rPr>
          <t xml:space="preserve">How much emerging-market shares moved that month.</t>
        </r>
      </text>
    </comment>
    <comment ref="O4" authorId="1">
      <text>
        <r>
          <rPr>
            <sz val="10"/>
            <rFont val="Arial"/>
            <family val="2"/>
          </rPr>
          <t xml:space="preserve">Total foreign flow over the previous 12 months. The model uses it to capture momentum.</t>
        </r>
      </text>
    </comment>
    <comment ref="P4" authorId="1">
      <text>
        <r>
          <rPr>
            <sz val="10"/>
            <rFont val="Arial"/>
            <family val="2"/>
          </rPr>
          <t xml:space="preserve">How much the dollar moved that month.</t>
        </r>
      </text>
    </comment>
    <comment ref="Q4" authorId="1">
      <text>
        <r>
          <rPr>
            <sz val="10"/>
            <rFont val="Arial"/>
            <family val="2"/>
          </rPr>
          <t xml:space="preserve">How much the US 10-year yield moved that month, in percentage points.</t>
        </r>
      </text>
    </comment>
    <comment ref="R4" authorId="1">
      <text>
        <r>
          <rPr>
            <sz val="10"/>
            <rFont val="Arial"/>
            <family val="2"/>
          </rPr>
          <t xml:space="preserve">The Nifty measured in dollars: what a foreign investor actually sees.</t>
        </r>
      </text>
    </comment>
    <comment ref="S4" authorId="1">
      <text>
        <r>
          <rPr>
            <sz val="10"/>
            <rFont val="Arial"/>
            <family val="2"/>
          </rPr>
          <t xml:space="preserve">What the regression says the flow 'should' have been, given global conditions.</t>
        </r>
      </text>
    </comment>
    <comment ref="T4" authorId="1">
      <text>
        <r>
          <rPr>
            <sz val="10"/>
            <rFont val="Arial"/>
            <family val="2"/>
          </rPr>
          <t xml:space="preserve">Actual minus fitted: India's own story that month.</t>
        </r>
      </text>
    </comment>
    <comment ref="U4" authorId="1">
      <text>
        <r>
          <rPr>
            <sz val="10"/>
            <rFont val="Arial"/>
            <family val="2"/>
          </rPr>
          <t xml:space="preserve">Flow over the 12 months ending this month.</t>
        </r>
      </text>
    </comment>
    <comment ref="V4" authorId="1">
      <text>
        <r>
          <rPr>
            <sz val="10"/>
            <rFont val="Arial"/>
            <family val="2"/>
          </rPr>
          <t xml:space="preserve">Flow over the next 12 months. Used to test what tends to happen next.</t>
        </r>
      </text>
    </comment>
    <comment ref="W4" authorId="1">
      <text>
        <r>
          <rPr>
            <sz val="10"/>
            <rFont val="Arial"/>
            <family val="2"/>
          </rPr>
          <t xml:space="preserve">How much the dollar moved over the next 12 months.</t>
        </r>
      </text>
    </comment>
    <comment ref="X4" authorId="1">
      <text>
        <r>
          <rPr>
            <sz val="10"/>
            <rFont val="Arial"/>
            <family val="2"/>
          </rPr>
          <t xml:space="preserve">How much EM shares moved over the next 12 months.</t>
        </r>
      </text>
    </comment>
    <comment ref="Y4" authorId="1">
      <text>
        <r>
          <rPr>
            <sz val="10"/>
            <rFont val="Arial"/>
            <family val="2"/>
          </rPr>
          <t xml:space="preserve">Brent crude oil price, $ a barrel.</t>
        </r>
      </text>
    </comment>
  </commentList>
</comments>
</file>

<file path=xl/sharedStrings.xml><?xml version="1.0" encoding="utf-8"?>
<sst xmlns="http://schemas.openxmlformats.org/spreadsheetml/2006/main" count="719" uniqueCount="615">
  <si>
    <t xml:space="preserve">Why foreign investors are selling India, and what would bring them back</t>
  </si>
  <si>
    <t xml:space="preserve">A flow model built on every month of NSDL data since 2007. Built by Kavish Raj Singh, co-founder of Investace Capital. 22 October 2026.</t>
  </si>
  <si>
    <t xml:space="preserve">New to finance? Open the Glossary tab first: 33 terms explained in plain English. Then read Cover, Annual and Mosaic.</t>
  </si>
  <si>
    <t xml:space="preserve">The short answer</t>
  </si>
  <si>
    <t xml:space="preserve">FPI equity flow, 2026 so far ($ bn)</t>
  </si>
  <si>
    <t xml:space="preserve">Jan to 21 Oct. The biggest year of selling on record, and 2025 was the previous record.</t>
  </si>
  <si>
    <t xml:space="preserve">India factor, 2025 ($ bn)</t>
  </si>
  <si>
    <t xml:space="preserve">What global conditions don't explain. 2025 had a falling dollar and booming EM, and India still lost money.</t>
  </si>
  <si>
    <t xml:space="preserve">Earnings growth the Sep 2024 price assumed</t>
  </si>
  <si>
    <t xml:space="preserve">Against 3–5% delivered in FY25 and FY26.</t>
  </si>
  <si>
    <t xml:space="preserve">Return a foreign investor now needs in rupees</t>
  </si>
  <si>
    <t xml:space="preserve">US 10-year above 5% plus a risk premium plus the rupee's average fall. The bar rose even as India got cheaper.</t>
  </si>
  <si>
    <t xml:space="preserve">Odds of buying in the 12 months after $10 bn+ of selling</t>
  </si>
  <si>
    <t xml:space="preserve">History says rebounds are normal, but today's episode has already broken that once.</t>
  </si>
  <si>
    <t xml:space="preserve">Odds of buying when the dollar then falls more than 5%</t>
  </si>
  <si>
    <t xml:space="preserve">The single best friend of FPI inflows.</t>
  </si>
  <si>
    <t xml:space="preserve">Probability-weighted 12-month flow, Nov 2026–Oct 2027 ($ bn)</t>
  </si>
  <si>
    <t xml:space="preserve">Across the four worlds on the Scenarios sheet, at our probabilities.</t>
  </si>
  <si>
    <t xml:space="preserve">Probability FPIs are net buyers over that year</t>
  </si>
  <si>
    <t xml:space="preserve">From 1,000 simulated years.</t>
  </si>
  <si>
    <t xml:space="preserve">India factor needed to turn buyers if the Fed cuts after a squeeze ($ bn)</t>
  </si>
  <si>
    <t xml:space="preserve">World 3. Compare: 2023 was +15.</t>
  </si>
  <si>
    <t xml:space="preserve">Where the mosaic says we are today</t>
  </si>
  <si>
    <t xml:space="preserve">How to use this file</t>
  </si>
  <si>
    <t xml:space="preserve">1. Start on Mosaic: 16 pieces of news, scored, then 12 signposts and where they leave us today.</t>
  </si>
  <si>
    <t xml:space="preserve">2. Change the blue and yellow cells on Scenarios (probabilities, EM returns, the India factor). The Cover, Mosaic and Simulation update on their own.</t>
  </si>
  <si>
    <t xml:space="preserve">3. Test history yourself: change the dates on Episodes or the levels on Mosaic and watch the answers move.</t>
  </si>
  <si>
    <t xml:space="preserve">4. To refresh, paste new month-end numbers into the blue cells at the bottom of Monthly. Every other number is a formula.</t>
  </si>
  <si>
    <t xml:space="preserve">How to read it</t>
  </si>
  <si>
    <t xml:space="preserve">The thesis, tested: a US liquidity squeeze or AI bust does not send money to India at first. In 2008 and 2022 FPIs sold India along with everything else. The money came back the year after (2009, 2023), once US rates stopped rising and the dollar softened.</t>
  </si>
  <si>
    <t xml:space="preserve">What is different now: in 2025 the dollar fell and EM rallied, and the money went to Korea and Taiwan's chip makers instead of India. A weak dollar is necessary, not sufficient. India also needs earnings growth that beats a higher bar.</t>
  </si>
  <si>
    <t xml:space="preserve">Where India could benefit: in an AI bust, India is the large EM with little AI in it. Funds are 32% underweight India (BofA Asia survey, Aug 2026). If chip markets fall and earnings recover to the 15% expected for FY27, the India factor can flip positive, as it did in 2009 and 2023.</t>
  </si>
  <si>
    <t xml:space="preserve">The number to watch is the India factor. Global conditions explain under a fifth of monthly flows. The rest is whether India's earnings, valuation and rupee give a foreign investor a reason to come back.</t>
  </si>
  <si>
    <t xml:space="preserve">Sheets</t>
  </si>
  <si>
    <t xml:space="preserve">Glossary</t>
  </si>
  <si>
    <t xml:space="preserve">33 terms in plain English. Start here if you are new to finance</t>
  </si>
  <si>
    <t xml:space="preserve">Mosaic</t>
  </si>
  <si>
    <t xml:space="preserve">Every dot that matters, twelve signposts, and our read</t>
  </si>
  <si>
    <t xml:space="preserve">Monthly</t>
  </si>
  <si>
    <t xml:space="preserve">Raw data, 2007–2026, and calculated columns</t>
  </si>
  <si>
    <t xml:space="preserve">Regression</t>
  </si>
  <si>
    <t xml:space="preserve">What moves monthly flows (LINEST)</t>
  </si>
  <si>
    <t xml:space="preserve">Annual</t>
  </si>
  <si>
    <t xml:space="preserve">Each year: global push vs India factor, with chart</t>
  </si>
  <si>
    <t xml:space="preserve">Odds</t>
  </si>
  <si>
    <t xml:space="preserve">History as conditional probabilities</t>
  </si>
  <si>
    <t xml:space="preserve">Episodes</t>
  </si>
  <si>
    <t xml:space="preserve">Ten selling waves since 2008, calculated from the data</t>
  </si>
  <si>
    <t xml:space="preserve">Valuation</t>
  </si>
  <si>
    <t xml:space="preserve">What the price assumed, and the foreign investor's hurdle</t>
  </si>
  <si>
    <t xml:space="preserve">Scenarios</t>
  </si>
  <si>
    <t xml:space="preserve">Four worlds for the next 12 months. Edit the blue cells</t>
  </si>
  <si>
    <t xml:space="preserve">Simulation</t>
  </si>
  <si>
    <t xml:space="preserve">1,000 simulated years</t>
  </si>
  <si>
    <t xml:space="preserve">Draws</t>
  </si>
  <si>
    <t xml:space="preserve">Fixed random numbers behind the simulation</t>
  </si>
  <si>
    <t xml:space="preserve">Conventions</t>
  </si>
  <si>
    <t xml:space="preserve">Blue: raw data or an assumption you can change</t>
  </si>
  <si>
    <t xml:space="preserve">Black: calculated</t>
  </si>
  <si>
    <t xml:space="preserve">Green: pulled from another sheet</t>
  </si>
  <si>
    <t xml:space="preserve">Yellow shading: judgement calls that drive the answer</t>
  </si>
  <si>
    <t xml:space="preserve">$ bn throughout unless marked. Negative numbers in brackets = FPI selling.</t>
  </si>
  <si>
    <t xml:space="preserve">Research and teaching material. Views are personal. Not investment advice, not a recommendation, and not a forecast to trade on. Scenario probabilities are judgement. Investace Capital is a brand of SM Research Services Pvt. Ltd., SEBI RA INH000017736.</t>
  </si>
  <si>
    <t xml:space="preserve">Glossary: every term in this file, in plain English</t>
  </si>
  <si>
    <t xml:space="preserve">Written for someone who has never studied finance. Read this first if a word on another sheet is new to you.</t>
  </si>
  <si>
    <t xml:space="preserve">Term</t>
  </si>
  <si>
    <t xml:space="preserve">What it means</t>
  </si>
  <si>
    <t xml:space="preserve">Where you'll see it</t>
  </si>
  <si>
    <t xml:space="preserve">FPI (also called FII)</t>
  </si>
  <si>
    <t xml:space="preserve">Foreign Portfolio Investor: a fund based outside India that buys Indian shares or bonds, like a US pension fund. 'Net flow' is what they bought minus what they sold.</t>
  </si>
  <si>
    <t xml:space="preserve">Monthly, column B</t>
  </si>
  <si>
    <t xml:space="preserve">Net selling / outflow</t>
  </si>
  <si>
    <t xml:space="preserve">Foreign investors sold more than they bought. In this file it shows as a negative number in brackets: (33.1) means $33.1 billion sold.</t>
  </si>
  <si>
    <t xml:space="preserve">Cover, Annual</t>
  </si>
  <si>
    <t xml:space="preserve">NSDL</t>
  </si>
  <si>
    <t xml:space="preserve">National Securities Depository Ltd, which holds India's shares electronically. It publishes how much foreign investors bought and sold, every day and month.</t>
  </si>
  <si>
    <t xml:space="preserve">Nifty 50</t>
  </si>
  <si>
    <t xml:space="preserve">An index of India's 50 biggest listed companies. When people say 'the market went up', they usually mean this number.</t>
  </si>
  <si>
    <t xml:space="preserve">Monthly, column H</t>
  </si>
  <si>
    <t xml:space="preserve">Earnings, EPS</t>
  </si>
  <si>
    <t xml:space="preserve">Earnings means profit. EPS is earnings per share. 'Nifty EPS growth' is how fast the combined profits of the Nifty 50 companies grew.</t>
  </si>
  <si>
    <t xml:space="preserve">P/E (price to earnings)</t>
  </si>
  <si>
    <t xml:space="preserve">How many rupees you pay for each rupee of yearly profit. A P/E of 22 means you pay ₹22 for ₹1 of profit a year. Forward P/E uses next year's expected profit. Lower means cheaper.</t>
  </si>
  <si>
    <t xml:space="preserve">Valuation, row 5</t>
  </si>
  <si>
    <t xml:space="preserve">Valuation premium</t>
  </si>
  <si>
    <t xml:space="preserve">How much more expensive India is than other emerging markets. A 77% premium means India's P/E is 1.77 times the average.</t>
  </si>
  <si>
    <t xml:space="preserve">Valuation, row 6</t>
  </si>
  <si>
    <t xml:space="preserve">Emerging markets (EM), MSCI EM</t>
  </si>
  <si>
    <t xml:space="preserve">Stock markets of developing economies: China, India, Taiwan, Korea, Brazil and others. MSCI EM is the index most global funds measure themselves against.</t>
  </si>
  <si>
    <t xml:space="preserve">Annual, Odds</t>
  </si>
  <si>
    <t xml:space="preserve">Index weight</t>
  </si>
  <si>
    <t xml:space="preserve">A country's share of an index. India was about 20% of MSCI EM in 2024 and is 11.9% now, so index-tracking funds hold less India automatically.</t>
  </si>
  <si>
    <t xml:space="preserve">EEM</t>
  </si>
  <si>
    <t xml:space="preserve">A fund that tracks MSCI Emerging Markets. We use its price as a stand-in for 'how emerging-market shares did'.</t>
  </si>
  <si>
    <t xml:space="preserve">Monthly, column J</t>
  </si>
  <si>
    <t xml:space="preserve">US 10-year yield</t>
  </si>
  <si>
    <t xml:space="preserve">The interest the US government pays to borrow for 10 years. It is treated as the safest return in the world for someone holding dollars.</t>
  </si>
  <si>
    <t xml:space="preserve">Valuation, Mosaic</t>
  </si>
  <si>
    <t xml:space="preserve">US 3-month bill</t>
  </si>
  <si>
    <t xml:space="preserve">The same, for 3 months. It moves with what markets expect the US central bank to do next.</t>
  </si>
  <si>
    <t xml:space="preserve">Monthly, column F</t>
  </si>
  <si>
    <t xml:space="preserve">The Fed</t>
  </si>
  <si>
    <t xml:space="preserve">The US central bank. When it raises interest rates, dollars become more rewarding to hold and money flows back to the US.</t>
  </si>
  <si>
    <t xml:space="preserve">Dollar index (DXY)</t>
  </si>
  <si>
    <t xml:space="preserve">The value of the US dollar against other major currencies. Up means a stronger dollar.</t>
  </si>
  <si>
    <t xml:space="preserve">Monthly, column D</t>
  </si>
  <si>
    <t xml:space="preserve">USD/INR</t>
  </si>
  <si>
    <t xml:space="preserve">How many rupees one dollar buys. Going from 83.7 to 94.8 means the rupee got weaker.</t>
  </si>
  <si>
    <t xml:space="preserve">Monthly, column G</t>
  </si>
  <si>
    <t xml:space="preserve">Rupee depreciation</t>
  </si>
  <si>
    <t xml:space="preserve">The rupee losing value. A foreign investor's gains shrink when converted back into dollars.</t>
  </si>
  <si>
    <t xml:space="preserve">Valuation, row 14</t>
  </si>
  <si>
    <t xml:space="preserve">Equity risk premium</t>
  </si>
  <si>
    <t xml:space="preserve">The extra return investors want for owning shares instead of safe government bonds. This file assumes 5% a year for India.</t>
  </si>
  <si>
    <t xml:space="preserve">Valuation, row 13</t>
  </si>
  <si>
    <t xml:space="preserve">Hurdle (required return)</t>
  </si>
  <si>
    <t xml:space="preserve">The yearly return India must offer, in rupees, to beat the safe US option once risk and the rupee's fall are added. 14.5% today.</t>
  </si>
  <si>
    <t xml:space="preserve">Valuation, row 15</t>
  </si>
  <si>
    <t xml:space="preserve">Brent crude</t>
  </si>
  <si>
    <t xml:space="preserve">The world's main oil price. India imports most of its oil, so expensive oil weakens the rupee and pushes up inflation.</t>
  </si>
  <si>
    <t xml:space="preserve">KOSPI, Taiex</t>
  </si>
  <si>
    <t xml:space="preserve">The main stock indexes of South Korea and Taiwan. They are full of chip makers like Samsung, SK Hynix and TSMC.</t>
  </si>
  <si>
    <t xml:space="preserve">Monthly, column I</t>
  </si>
  <si>
    <t xml:space="preserve">AI trade</t>
  </si>
  <si>
    <t xml:space="preserve">Investors buying the companies that make chips and hardware for artificial intelligence.</t>
  </si>
  <si>
    <t xml:space="preserve">DII, SIP</t>
  </si>
  <si>
    <t xml:space="preserve">Domestic institutional investors (Indian mutual funds and insurers). SIPs are monthly investment plans that bring a steady flow of Indian savings into funds.</t>
  </si>
  <si>
    <t xml:space="preserve">LTCG, STT</t>
  </si>
  <si>
    <t xml:space="preserve">Long-term capital gains tax, on profits from shares held over a year, and the Securities Transaction Tax charged on each trade.</t>
  </si>
  <si>
    <t xml:space="preserve">Cover, Episodes</t>
  </si>
  <si>
    <t xml:space="preserve">A way to measure, from past data, how much one thing moves when another moves. Here: how much foreign flows move when emerging-market shares move.</t>
  </si>
  <si>
    <t xml:space="preserve">Coefficient</t>
  </si>
  <si>
    <t xml:space="preserve">The size of that link. 0.188 means: for every 1% rise in emerging-market shares in a month, foreign investors put in about $0.19 billion more.</t>
  </si>
  <si>
    <t xml:space="preserve">Regression, row 14</t>
  </si>
  <si>
    <t xml:space="preserve">t-stat</t>
  </si>
  <si>
    <t xml:space="preserve">How confident we can be that a link is real and not chance. Above 2 (or below −2) is usually taken as real.</t>
  </si>
  <si>
    <t xml:space="preserve">R squared</t>
  </si>
  <si>
    <t xml:space="preserve">How much of the ups and downs the model explains. 0.18 means 18%. The other 82% is India's own story and random noise.</t>
  </si>
  <si>
    <t xml:space="preserve">Regression, row 12</t>
  </si>
  <si>
    <t xml:space="preserve">India factor (residual)</t>
  </si>
  <si>
    <t xml:space="preserve">What foreign investors actually did, minus what global conditions predicted. It is the part of the flow that is about India itself.</t>
  </si>
  <si>
    <t xml:space="preserve">Annual, column D</t>
  </si>
  <si>
    <t xml:space="preserve">Probability, odds</t>
  </si>
  <si>
    <t xml:space="preserve">How often something happened before. 81% means it happened in about 8 of every 10 similar cases.</t>
  </si>
  <si>
    <t xml:space="preserve">Scenario</t>
  </si>
  <si>
    <t xml:space="preserve">One possible future, with its own assumptions. This file has four.</t>
  </si>
  <si>
    <t xml:space="preserve">Monte Carlo simulation</t>
  </si>
  <si>
    <t xml:space="preserve">Running the model 1,000 times with random but realistic surprises, to see the whole range of what could happen rather than one guess.</t>
  </si>
  <si>
    <t xml:space="preserve">Median, percentile</t>
  </si>
  <si>
    <t xml:space="preserve">The median is the middle outcome. The 10th percentile is a bad case: only 1 outcome in 10 was worse.</t>
  </si>
  <si>
    <t xml:space="preserve">Signpost</t>
  </si>
  <si>
    <t xml:space="preserve">A level written down in advance. If it is reached, the view should change. It keeps the analysis honest.</t>
  </si>
  <si>
    <t xml:space="preserve">Mosaic, section 3</t>
  </si>
  <si>
    <t xml:space="preserve">Percentage point</t>
  </si>
  <si>
    <t xml:space="preserve">The simple difference between two percentages. A yield going from 3.8% to 5.1% rose 1.3 percentage points.</t>
  </si>
  <si>
    <t xml:space="preserve">The mosaic: every dot, what it says, and where it leaves us</t>
  </si>
  <si>
    <t xml:space="preserve">Each dot is one fact from the news or the data. Score how it pushes foreign money (−2 out, +2 in) and how much it matters (1–3). The signposts below say what has to change.</t>
  </si>
  <si>
    <t xml:space="preserve">How to read this sheet. Part 1 lists 16 facts from the news. 'Push' says which way each fact moves foreign money: −2 strongly out, +2 strongly in. 'Weight' says how much it matters, from 1 to 3. Score = push × weight. Part 2 averages the scores by theme. Part 3 lists twelve signposts: levels that would change my view, with today's numbers pulled live from the data. Part 4 counts how many signposts are met and names the stage we are in. Every score and level is my judgement: change any blue cell and the answer moves.</t>
  </si>
  <si>
    <t xml:space="preserve">1. The dots</t>
  </si>
  <si>
    <t xml:space="preserve">#</t>
  </si>
  <si>
    <t xml:space="preserve">Date</t>
  </si>
  <si>
    <t xml:space="preserve">What happened</t>
  </si>
  <si>
    <t xml:space="preserve">Driver</t>
  </si>
  <si>
    <t xml:space="preserve">Push on FPI flows (−2 to +2)</t>
  </si>
  <si>
    <t xml:space="preserve">Weight (1–3)</t>
  </si>
  <si>
    <t xml:space="preserve">Score</t>
  </si>
  <si>
    <t xml:space="preserve">Source</t>
  </si>
  <si>
    <t xml:space="preserve">FPIs sold a record ₹3.08 trn of Indian shares in 2026 to 12 Oct, nearly double 2025's record.</t>
  </si>
  <si>
    <t xml:space="preserve">Flows</t>
  </si>
  <si>
    <t xml:space="preserve">Business Standard, 13 Oct 2026 (NSDL)</t>
  </si>
  <si>
    <t xml:space="preserve">Nifty earnings grew 3.4% in FY25 and 4.5% in FY26, against 12–15% expected.</t>
  </si>
  <si>
    <t xml:space="preserve">Earnings</t>
  </si>
  <si>
    <t xml:space="preserve">JM Financial via Business Standard, 11 Jun 2026</t>
  </si>
  <si>
    <t xml:space="preserve">FY27 Nifty earnings seen +15%; Q1 FY27 came in at +12.9%.</t>
  </si>
  <si>
    <t xml:space="preserve">JM Financial via Business Standard, Aug 2026</t>
  </si>
  <si>
    <t xml:space="preserve">Nifty forward P/E down from 22x (Sep 2024) to 17.6x; premium to EM from 110% to 77%.</t>
  </si>
  <si>
    <t xml:space="preserve">NSE Market Pulse, Jul 2026; Business Standard, 12 Sep 2026</t>
  </si>
  <si>
    <t xml:space="preserve">US 10-year yield above 5%: dollars earn more at home, so India's hurdle is about 14.5% in rupees.</t>
  </si>
  <si>
    <t xml:space="preserve">US rates</t>
  </si>
  <si>
    <t xml:space="preserve">Yahoo Finance; Valuation sheet</t>
  </si>
  <si>
    <t xml:space="preserve">RBI raises the repo rate 25 bp to 5.5%, its first hike since Feb 2023; rupee at 96.78.</t>
  </si>
  <si>
    <t xml:space="preserve">Rupee</t>
  </si>
  <si>
    <t xml:space="preserve">Business Standard, 7 Oct 2026</t>
  </si>
  <si>
    <t xml:space="preserve">Rupee gains for an eighth straight session, the longest run in eight years, to 94.47.</t>
  </si>
  <si>
    <t xml:space="preserve">Business Standard, 21 Oct 2026</t>
  </si>
  <si>
    <t xml:space="preserve">Brent crude at about $112. India imports most of its oil: worse inflation, a weaker rupee.</t>
  </si>
  <si>
    <t xml:space="preserve">Oil</t>
  </si>
  <si>
    <t xml:space="preserve">Yahoo Finance (BZ=F)</t>
  </si>
  <si>
    <t xml:space="preserve">Over 12 months KOSPI +87%, Taiwan +81%, Nifty −10.6%. Money followed AI chip profits.</t>
  </si>
  <si>
    <t xml:space="preserve">AI rotation</t>
  </si>
  <si>
    <t xml:space="preserve">Business Standard, 11 Oct 2026 (Bloomberg data)</t>
  </si>
  <si>
    <t xml:space="preserve">Chip stocks crash: KOSPI loses 7–8% in single days in July and October as AI trades unwind.</t>
  </si>
  <si>
    <t xml:space="preserve">AP and Reuters reports, Jul and Oct 2026</t>
  </si>
  <si>
    <t xml:space="preserve">BofA Asia fund managers net 32% underweight India, the lowest in Asia. Room to buy.</t>
  </si>
  <si>
    <t xml:space="preserve">Positioning</t>
  </si>
  <si>
    <t xml:space="preserve">BofA Asia FMS via Business Standard, 20 Aug 2026</t>
  </si>
  <si>
    <t xml:space="preserve">India's weight in MSCI EM down to 11.9% from about 20% in 2024.</t>
  </si>
  <si>
    <t xml:space="preserve">Business Standard, 13 Aug 2026</t>
  </si>
  <si>
    <t xml:space="preserve">2025: dollar −9%, EM +31%, and FPIs still sold $18.9 bn of India. The weak-dollar rule broke.</t>
  </si>
  <si>
    <t xml:space="preserve">India factor</t>
  </si>
  <si>
    <t xml:space="preserve">Annual sheet (NSDL, Yahoo)</t>
  </si>
  <si>
    <t xml:space="preserve">DIIs bought ₹6.83 trn in 2026; SIPs at a record ₹32,490 cr in Sep. Holds the market up, and makes exits easy.</t>
  </si>
  <si>
    <t xml:space="preserve">Domestic money</t>
  </si>
  <si>
    <t xml:space="preserve">Business Standard, 13 Oct 2026; AMFI</t>
  </si>
  <si>
    <t xml:space="preserve">Finance Minister open to views on LTCG and STT; Sensex +1,109 points that day.</t>
  </si>
  <si>
    <t xml:space="preserve">Tax</t>
  </si>
  <si>
    <t xml:space="preserve">Business Standard, 13 Oct 2026</t>
  </si>
  <si>
    <t xml:space="preserve">US–India trade deal cuts the US tariff on Indian goods from 50% to 18%.</t>
  </si>
  <si>
    <t xml:space="preserve">Trade</t>
  </si>
  <si>
    <t xml:space="preserve">Business Standard, 11 Oct 2026</t>
  </si>
  <si>
    <t xml:space="preserve">2. What the dots add up to</t>
  </si>
  <si>
    <t xml:space="preserve">Average push</t>
  </si>
  <si>
    <t xml:space="preserve">Weight</t>
  </si>
  <si>
    <t xml:space="preserve">Reading</t>
  </si>
  <si>
    <t xml:space="preserve">All dots, weighted</t>
  </si>
  <si>
    <t xml:space="preserve">3. Twelve signposts: what has to change before foreign money comes back</t>
  </si>
  <si>
    <t xml:space="preserve">Group</t>
  </si>
  <si>
    <t xml:space="preserve">Now</t>
  </si>
  <si>
    <t xml:space="preserve">Test</t>
  </si>
  <si>
    <t xml:space="preserve">Level</t>
  </si>
  <si>
    <t xml:space="preserve">Status</t>
  </si>
  <si>
    <t xml:space="preserve">Where the number comes from</t>
  </si>
  <si>
    <t xml:space="preserve">Why it matters</t>
  </si>
  <si>
    <t xml:space="preserve">Trigger</t>
  </si>
  <si>
    <t xml:space="preserve">US 10-year yield (%)</t>
  </si>
  <si>
    <t xml:space="preserve">below</t>
  </si>
  <si>
    <t xml:space="preserve">Monthly sheet, latest close</t>
  </si>
  <si>
    <t xml:space="preserve">When US bonds pay less, Indian shares look better to a dollar investor. Below 4.5% the bar India must clear drops by over half a point.</t>
  </si>
  <si>
    <t xml:space="preserve">US 3-month bill (%): markets expect Fed cuts</t>
  </si>
  <si>
    <t xml:space="preserve">Short-term US rates follow the Fed. When they fall, markets expect rate cuts, and money starts moving back to riskier places like India.</t>
  </si>
  <si>
    <t xml:space="preserve">Dollar index</t>
  </si>
  <si>
    <t xml:space="preserve">A weaker dollar has been the best friend of foreign inflows: they bought in 81% of years after the dollar fell more than 5%.</t>
  </si>
  <si>
    <t xml:space="preserve">Brent crude ($)</t>
  </si>
  <si>
    <t xml:space="preserve">India imports most of its oil. Cheaper oil means a stronger rupee, lower inflation and fatter company profits.</t>
  </si>
  <si>
    <t xml:space="preserve">Fewer rupees per dollar means a foreign investor's gains are worth more when converted back into dollars.</t>
  </si>
  <si>
    <t xml:space="preserve">India pull</t>
  </si>
  <si>
    <t xml:space="preserve">Nifty earnings growth, latest quarter</t>
  </si>
  <si>
    <t xml:space="preserve">at least</t>
  </si>
  <si>
    <t xml:space="preserve">Q1 FY27, JM Financial via Business Standard</t>
  </si>
  <si>
    <t xml:space="preserve">Profits are what justify prices. Double-digit growth starts to clear the bar foreign investors use.</t>
  </si>
  <si>
    <t xml:space="preserve">Nifty forward P/E</t>
  </si>
  <si>
    <t xml:space="preserve">Bloomberg via Business Standard, 12 Sep 2026</t>
  </si>
  <si>
    <t xml:space="preserve">A lower P/E means paying less for the same profit.</t>
  </si>
  <si>
    <t xml:space="preserve">India's forward P/E premium to MSCI EM</t>
  </si>
  <si>
    <t xml:space="preserve">Same; long-run average about 57%</t>
  </si>
  <si>
    <t xml:space="preserve">India still costs much more than other emerging markets. Closer to its long-run 57% would remove a reason to stay away.</t>
  </si>
  <si>
    <t xml:space="preserve">Fuel</t>
  </si>
  <si>
    <t xml:space="preserve">KOSPI below its 2026 high (AI trade cooling)</t>
  </si>
  <si>
    <t xml:space="preserve">Monthly sheet, month-end closes</t>
  </si>
  <si>
    <t xml:space="preserve">If the AI chip trade cools, the money that chased it needs a new home. India is the big market with little AI in it.</t>
  </si>
  <si>
    <t xml:space="preserve">Fund managers' net position in India</t>
  </si>
  <si>
    <t xml:space="preserve">BofA Asia FMS, Aug 2026: very underweight = room to buy</t>
  </si>
  <si>
    <t xml:space="preserve">Funds already own far less India than their benchmark. When they go back to normal, they have to buy.</t>
  </si>
  <si>
    <t xml:space="preserve">Confirmation</t>
  </si>
  <si>
    <t xml:space="preserve">FPI flow, last 3 months ($ bn)</t>
  </si>
  <si>
    <t xml:space="preserve">Monthly sheet (Oct 2026 to the 21st)</t>
  </si>
  <si>
    <t xml:space="preserve">The proof: three months of actual net buying.</t>
  </si>
  <si>
    <t xml:space="preserve">LTCG or STT cut announced (1 = yes)</t>
  </si>
  <si>
    <t xml:space="preserve">Budget, Feb 2027; FM 'open to views', 13 Oct 2026</t>
  </si>
  <si>
    <t xml:space="preserve">Small on its own, but a tax cut removes one irritant for foreign investors.</t>
  </si>
  <si>
    <t xml:space="preserve">4. Where that leaves us</t>
  </si>
  <si>
    <t xml:space="preserve">Global triggers met (US rates, Fed, dollar, oil, rupee)</t>
  </si>
  <si>
    <t xml:space="preserve">India pull and fuel met (earnings, price, AI cooling, positioning)</t>
  </si>
  <si>
    <t xml:space="preserve">Confirmation met (FPIs actually buying, tax)</t>
  </si>
  <si>
    <t xml:space="preserve">Stage</t>
  </si>
  <si>
    <t xml:space="preserve">Stages run: Selling continues → Loaded, waiting for the trigger → Turning → Buying. The formula moves on its own as signposts are met.</t>
  </si>
  <si>
    <t xml:space="preserve">The stage is worked out by a formula. Three or more global triggers met moves us to 'Turning'; actual buying confirms 'Buying'. Until the global side moves, India's own improvements only load the gun.</t>
  </si>
  <si>
    <t xml:space="preserve">Model numbers behind it</t>
  </si>
  <si>
    <t xml:space="preserve">Probability FPIs are net buyers over the next 12 months</t>
  </si>
  <si>
    <t xml:space="preserve">Same, if the Fed cuts after a squeeze (world 3)</t>
  </si>
  <si>
    <t xml:space="preserve">Probability-weighted 12-month FPI flow ($ bn)</t>
  </si>
  <si>
    <t xml:space="preserve">Our read, 22 Oct 2026</t>
  </si>
  <si>
    <t xml:space="preserve">Not yet. Most of the India-side pieces are in place: earnings are recovering, the price is lower, chip markets are cracking and funds are very underweight.</t>
  </si>
  <si>
    <t xml:space="preserve">None of the global triggers has fired: US yields above 5%, Brent above $110, a firm dollar and a rupee near 95. Until two or three of them turn, selling is likely to continue.</t>
  </si>
  <si>
    <t xml:space="preserve">When they turn, the return can be quick, as in 2009 and 2023, because so many funds are underweight. Watch signposts 1 to 5 first, then 11 for proof.</t>
  </si>
  <si>
    <t xml:space="preserve">Scores, weights and levels are our judgement and are meant to be argued with: change any blue cell. Research and teaching material, not investment advice. SEBI RA INH000017736.</t>
  </si>
  <si>
    <t xml:space="preserve">Every year since 2008: global push vs the India factor</t>
  </si>
  <si>
    <t xml:space="preserve">Actual FPI equity flow, what global conditions alone would have predicted, and the gap. 2026 is Jan to Sep.</t>
  </si>
  <si>
    <t xml:space="preserve">How to read this sheet. 'Actual' is what foreign investors really bought or sold that year (NSDL). 'Predicted by global model' is what the Regression sheet says global conditions alone would have produced, mostly from how emerging-market shares did. 'India factor' = actual minus predicted: the part that is about India itself, like earnings, valuations and the rupee. Before 2024 it bounced around zero. 2024, 2025 and 2026 are three big negative years in a row, which is the heart of this whole file.</t>
  </si>
  <si>
    <t xml:space="preserve">Year</t>
  </si>
  <si>
    <t xml:space="preserve">Actual FPI flow ($ bn)</t>
  </si>
  <si>
    <t xml:space="preserve">Predicted by global model ($ bn)</t>
  </si>
  <si>
    <t xml:space="preserve">India factor ($ bn)</t>
  </si>
  <si>
    <t xml:space="preserve">EM return</t>
  </si>
  <si>
    <t xml:space="preserve">Dollar index change</t>
  </si>
  <si>
    <t xml:space="preserve">US 10y change (pp)</t>
  </si>
  <si>
    <t xml:space="preserve">Nifty return in $</t>
  </si>
  <si>
    <t xml:space="preserve">2008</t>
  </si>
  <si>
    <t xml:space="preserve">Global financial crisis</t>
  </si>
  <si>
    <t xml:space="preserve">2009</t>
  </si>
  <si>
    <t xml:space="preserve">Stimulus rebound, election</t>
  </si>
  <si>
    <t xml:space="preserve">2010</t>
  </si>
  <si>
    <t xml:space="preserve">Record inflows</t>
  </si>
  <si>
    <t xml:space="preserve">2011</t>
  </si>
  <si>
    <t xml:space="preserve">Euro crisis, Indian inflation at 9%+</t>
  </si>
  <si>
    <t xml:space="preserve">2012</t>
  </si>
  <si>
    <t xml:space="preserve">2013</t>
  </si>
  <si>
    <t xml:space="preserve">Taper tantrum (equity flows held up)</t>
  </si>
  <si>
    <t xml:space="preserve">2014</t>
  </si>
  <si>
    <t xml:space="preserve">Election rally</t>
  </si>
  <si>
    <t xml:space="preserve">2015</t>
  </si>
  <si>
    <t xml:space="preserve">China devaluation, MAT notices</t>
  </si>
  <si>
    <t xml:space="preserve">2016</t>
  </si>
  <si>
    <t xml:space="preserve">Demonetisation, Trump</t>
  </si>
  <si>
    <t xml:space="preserve">2017</t>
  </si>
  <si>
    <t xml:space="preserve">Weak dollar</t>
  </si>
  <si>
    <t xml:space="preserve">2018</t>
  </si>
  <si>
    <t xml:space="preserve">Fed hikes, crude, LTCG back, rupee 74</t>
  </si>
  <si>
    <t xml:space="preserve">2019</t>
  </si>
  <si>
    <t xml:space="preserve">2020</t>
  </si>
  <si>
    <t xml:space="preserve">Covid crash, then liquidity flood</t>
  </si>
  <si>
    <t xml:space="preserve">2021</t>
  </si>
  <si>
    <t xml:space="preserve">Expensive, DIIs take over</t>
  </si>
  <si>
    <t xml:space="preserve">2022</t>
  </si>
  <si>
    <t xml:space="preserve">Fed hikes, Ukraine, rupee -10%</t>
  </si>
  <si>
    <t xml:space="preserve">2023</t>
  </si>
  <si>
    <t xml:space="preserve">Fed pause, earnings strong</t>
  </si>
  <si>
    <t xml:space="preserve">2024</t>
  </si>
  <si>
    <t xml:space="preserve">IPO buying hid ₹1.21 trn of exchange selling</t>
  </si>
  <si>
    <t xml:space="preserve">2025</t>
  </si>
  <si>
    <t xml:space="preserve">Weak dollar, EM +31%, and India still sold: AI rotation</t>
  </si>
  <si>
    <t xml:space="preserve">2026</t>
  </si>
  <si>
    <t xml:space="preserve">War, oil, US 10y above 5%, AI trade, rupee 96</t>
  </si>
  <si>
    <t xml:space="preserve">Total</t>
  </si>
  <si>
    <t xml:space="preserve">The India factor in numbers</t>
  </si>
  <si>
    <t xml:space="preserve">Average, 2008–2023 ($ bn a year)</t>
  </si>
  <si>
    <t xml:space="preserve">Spread (std dev), 2008–2023</t>
  </si>
  <si>
    <t xml:space="preserve">Best year</t>
  </si>
  <si>
    <t xml:space="preserve">Worst year before 2024</t>
  </si>
  <si>
    <t xml:space="preserve">2026, Jan–Sep</t>
  </si>
  <si>
    <t xml:space="preserve">Read: before 2024 the India factor swung between about -11 and +15 a year and averaged about +3. 2024, 2025 and 2026 are three negative years in a row, and 2025 and 2026 are the two worst since 2008.</t>
  </si>
  <si>
    <t xml:space="preserve">2025 is the year to study: the dollar fell, emerging markets rose about 30%, the global model expected India to receive money, and FPIs sold instead.</t>
  </si>
  <si>
    <t xml:space="preserve">History as probabilities</t>
  </si>
  <si>
    <t xml:space="preserve">Each month since 2008 is a starting point. What share of the next 12 months saw FPIs as net buyers?</t>
  </si>
  <si>
    <t xml:space="preserve">How to read this sheet. We take every month since 2008 as a starting point and look at the 12 months after it. 'Net buyers next 12m' is how often foreign investors bought more than they sold over that year. Each row filters history to one situation, for example only the times the dollar then fell more than 5%. Read it as: when this happened before, how often did the money come in?</t>
  </si>
  <si>
    <t xml:space="preserve">Condition at the start (or over the next 12 months)</t>
  </si>
  <si>
    <t xml:space="preserve">Months</t>
  </si>
  <si>
    <t xml:space="preserve">Net buyers next 12m</t>
  </si>
  <si>
    <t xml:space="preserve">Average next-12m flow ($ bn)</t>
  </si>
  <si>
    <t xml:space="preserve">Note</t>
  </si>
  <si>
    <t xml:space="preserve">In plain English</t>
  </si>
  <si>
    <t xml:space="preserve">All months</t>
  </si>
  <si>
    <t xml:space="preserve">Dollar falls over the next 12 months</t>
  </si>
  <si>
    <t xml:space="preserve">Dollar falls more than 5%</t>
  </si>
  <si>
    <t xml:space="preserve">The textbook case for EM inflows</t>
  </si>
  <si>
    <t xml:space="preserve">Dollar rises more than 5%</t>
  </si>
  <si>
    <t xml:space="preserve">EM shares rise more than 15% over the next 12 months</t>
  </si>
  <si>
    <t xml:space="preserve">EM shares fall more than 15%</t>
  </si>
  <si>
    <t xml:space="preserve">The squeeze or crash case</t>
  </si>
  <si>
    <t xml:space="preserve">FPIs had sold more than $10 bn in the prior 12 months</t>
  </si>
  <si>
    <t xml:space="preserve">Today: see C14</t>
  </si>
  <si>
    <t xml:space="preserve">Sold more than $10 bn, and the dollar then fell</t>
  </si>
  <si>
    <t xml:space="preserve">Sold more than $10 bn, and EM shares then rose</t>
  </si>
  <si>
    <t xml:space="preserve">FPI flow over the last 12 months to Oct 2026 ($ bn)</t>
  </si>
  <si>
    <t xml:space="preserve">Windows overlap (Jan–Dec and Feb–Jan share 11 months), so the month counts overstate how many independent episodes there are. Heavy selling has happened about four times: 2008, 2022, 2024–25 and 2025–26.</t>
  </si>
  <si>
    <t xml:space="preserve">Rows that condition on the next 12 months tell you what happens if that world arrives, not whether it will.</t>
  </si>
  <si>
    <t xml:space="preserve">Every big FPI selling wave since 2008</t>
  </si>
  <si>
    <t xml:space="preserve">Flows and market moves are calculated from the Monthly sheet; the reasons are from Business Standard's reporting at the time.</t>
  </si>
  <si>
    <t xml:space="preserve">How to read this sheet. Each row is a period of heavy foreign selling. 'FPI flow' is how many dollars left in that window. 'Nifty in ₹' is how far the index fell. 'Rupee vs $' is how much the rupee lost (negative = weaker). 'Dollar index' and 'US 10y' show what was happening abroad at the same time. The last two columns are the reasons Business Standard reported then, and what brought the money back. Change the From and To dates and every number recalculates.</t>
  </si>
  <si>
    <t xml:space="preserve">Episode</t>
  </si>
  <si>
    <t xml:space="preserve">From</t>
  </si>
  <si>
    <t xml:space="preserve">To</t>
  </si>
  <si>
    <t xml:space="preserve">FPI flow ($ bn)</t>
  </si>
  <si>
    <t xml:space="preserve">Nifty in ₹</t>
  </si>
  <si>
    <t xml:space="preserve">Rupee vs $</t>
  </si>
  <si>
    <t xml:space="preserve">US 10y (pp)</t>
  </si>
  <si>
    <t xml:space="preserve">FPI flow, 12m after ($ bn)</t>
  </si>
  <si>
    <t xml:space="preserve">What set it off</t>
  </si>
  <si>
    <t xml:space="preserve">What brought them back</t>
  </si>
  <si>
    <t xml:space="preserve">US and UK banks failed; funds sold EM to raise cash at home (BS, 29 Dec 2008).</t>
  </si>
  <si>
    <t xml:space="preserve">Global stimulus and the May 2009 election; $17.5 bn came back in 2009.</t>
  </si>
  <si>
    <t xml:space="preserve">Euro crisis, Indian inflation</t>
  </si>
  <si>
    <t xml:space="preserve">Inflation above 9% for a year, 13 RBI hikes, policy paralysis; Sensex -24.6% in 2011 (BS, 31 Dec 2011).</t>
  </si>
  <si>
    <t xml:space="preserve">Rate cuts and reforms; 2012 brought $24.4 bn.</t>
  </si>
  <si>
    <t xml:space="preserve">Taper tantrum</t>
  </si>
  <si>
    <t xml:space="preserve">Fed hinted at tapering; India was one of the 'Fragile Five' with a wide current-account deficit.</t>
  </si>
  <si>
    <t xml:space="preserve">RBI's FCNR-B deposit window under Rajan; equity flows were positive for 2013 as a whole.</t>
  </si>
  <si>
    <t xml:space="preserve">China devaluation, MAT</t>
  </si>
  <si>
    <t xml:space="preserve">Yuan devaluation, China slowdown, a Fed hike; MAT tax notices to 68 FIIs (BS, Aug–Sep 2015).</t>
  </si>
  <si>
    <t xml:space="preserve">RBI cut 50 bp; the Fed held off.</t>
  </si>
  <si>
    <t xml:space="preserve">Trump, demonetisation</t>
  </si>
  <si>
    <t xml:space="preserve">US election and Fed hike bets; demonetisation at home.</t>
  </si>
  <si>
    <t xml:space="preserve">A weak dollar in 2017.</t>
  </si>
  <si>
    <t xml:space="preserve">Fed hikes, crude, rupee 74</t>
  </si>
  <si>
    <t xml:space="preserve">Fed at 2.25%, US 10y at 3.2%, crude above $84, rupee record low 74.39, LTCG back from Feb 2018.</t>
  </si>
  <si>
    <t xml:space="preserve">Crude fell and the rupee recovered from Nov 2018.</t>
  </si>
  <si>
    <t xml:space="preserve">Covid crash</t>
  </si>
  <si>
    <t xml:space="preserve">Global dash for cash; record ₹62,000 cr outflow in March 2020.</t>
  </si>
  <si>
    <t xml:space="preserve">Central-bank liquidity; record buying in Nov–Dec 2020.</t>
  </si>
  <si>
    <t xml:space="preserve">Fed hikes, Ukraine</t>
  </si>
  <si>
    <t xml:space="preserve">Fed hiking 75 bp at a time, dollar at a 20-year high, oil spike; India at about twice EM's P/E.</t>
  </si>
  <si>
    <t xml:space="preserve">Commodities cooled, US yields eased; 2023 brought $20.7 bn.</t>
  </si>
  <si>
    <t xml:space="preserve">China stimulus, earnings miss</t>
  </si>
  <si>
    <t xml:space="preserve">'Sell India, buy China', weak Q2 earnings, India's premium to EM near 90–110%.</t>
  </si>
  <si>
    <t xml:space="preserve">Brief: a weaker dollar brought buying in Apr–Jun 2025; selling resumed in July.</t>
  </si>
  <si>
    <t xml:space="preserve">AI rotation, war, oil</t>
  </si>
  <si>
    <t xml:space="preserve">Money chased AI chip makers in Korea and Taiwan; single-digit Nifty earnings; US 10y above 5%; Iran war and oil above $100; rupee near 97.</t>
  </si>
  <si>
    <t xml:space="preserve">Not yet. A few weeks of buying in Jul–Aug 2026 after the ceasefire.</t>
  </si>
  <si>
    <t xml:space="preserve">Dates are inputs: change From and To and the numbers follow. Market moves run from the month-end before 'From' to the month-end of 'To'. Rupee vs $ is negative when the rupee lost value.</t>
  </si>
  <si>
    <t xml:space="preserve">Sources for the reasons: Business Standard, 29 Dec 2008; 31 Dec 2011; 26 and 28 Aug 2013; 2 and 30 Sep 2015; 24 Apr 2015; 15 Dec 2016; 5 and 9 Oct 2018; 5 Apr 2020; 28 Dec 2022; 3 and 15 Nov 2024; 13 Oct 2026; 9 Jul 2026.</t>
  </si>
  <si>
    <t xml:space="preserve">The pattern: big selling starts with global money getting dearer (Fed, dollar, yields) or a crisis; India's own weak spots (oil, inflation, earnings, an expensive market) decide how deep it goes. Tax changes caused wobbles of a week or two, not trends.</t>
  </si>
  <si>
    <t xml:space="preserve">Price vs growth, and the bar a foreign investor measures India against</t>
  </si>
  <si>
    <t xml:space="preserve">Blue = sourced figure or assumption (see notes). Black = calculated.</t>
  </si>
  <si>
    <t xml:space="preserve">How to read this sheet. The top table is what the market paid and what companies earned. The second table asks two questions. First: what yearly return does a foreign investor need from India, once you add the safe US yield, a premium for risk and the rupee's usual fall? Second: what profit growth did the price quietly assume? The gap between that and what companies delivered is why the money left.</t>
  </si>
  <si>
    <t xml:space="preserve">Sep 2024 peak</t>
  </si>
  <si>
    <t xml:space="preserve">Now (Sep–Oct 2026)</t>
  </si>
  <si>
    <t xml:space="preserve">KOSPI now</t>
  </si>
  <si>
    <t xml:space="preserve">Nifty forward P/E (next 12 months' earnings)</t>
  </si>
  <si>
    <t xml:space="preserve">India: NSE Market Pulse, Jul 2026 (22.0x at the Sep 2024 top); Bloomberg via Business Standard, 12 Sep 2026 (17.6x). Korea: FnGuide, end-Sep 2026.</t>
  </si>
  <si>
    <t xml:space="preserve">Price ÷ next year's expected profit. At 22× you pay ₹22 today for each ₹1 of next year's profit. Lower = cheaper.</t>
  </si>
  <si>
    <t xml:space="preserve">NSE Market Pulse, Jul 2026 (110% at the peak); Bloomberg via Business Standard, 12 Sep 2026 (77%). Long-run average about 57%.</t>
  </si>
  <si>
    <t xml:space="preserve">How much pricier India is than other emerging markets. 110% = more than double. Down to 77%, still high.</t>
  </si>
  <si>
    <t xml:space="preserve">Nifty earnings growth delivered (FY25 / FY26)</t>
  </si>
  <si>
    <t xml:space="preserve">JM Financial via Business Standard, 11 Jun 2026. Other brokers put FY25 between 1% and 8%; all agree on single digits.</t>
  </si>
  <si>
    <t xml:space="preserve">How fast Nifty companies' profits actually grew. Single digits two years running.</t>
  </si>
  <si>
    <t xml:space="preserve">Nifty earnings growth expected, FY27</t>
  </si>
  <si>
    <t xml:space="preserve">JM Financial, 20 Aug 2026. Q1 FY27 came in at +12.9%.</t>
  </si>
  <si>
    <t xml:space="preserve">What analysts now expect for FY27. If it happens, India's story improves a lot.</t>
  </si>
  <si>
    <t xml:space="preserve">KOSPI operating profit growth, 2025</t>
  </si>
  <si>
    <t xml:space="preserve">Korea Exchange via JoongAng Daily, 2 Apr 2026. Chip makers' 2026 profits are up several-fold on top.</t>
  </si>
  <si>
    <t xml:space="preserve">Korean companies' profit growth. Chip makers made far more money, and investors followed the profits.</t>
  </si>
  <si>
    <t xml:space="preserve">What did the price assume?</t>
  </si>
  <si>
    <t xml:space="preserve">US 10-year yield at the time (%)</t>
  </si>
  <si>
    <t xml:space="preserve">What a dollar investor earns, risk-free, lending to the US government for 10 years. Pulled live from the Monthly sheet.</t>
  </si>
  <si>
    <t xml:space="preserve">Equity risk premium a foreign investor wants for India</t>
  </si>
  <si>
    <t xml:space="preserve">The extra yearly return demanded for owning Indian shares instead. My assumption: change it and the sheet updates.</t>
  </si>
  <si>
    <t xml:space="preserve">Rupee's average yearly fall vs $, 2007–2026</t>
  </si>
  <si>
    <t xml:space="preserve">How much the rupee lost against the dollar each year, on average, since 2007. A dollar investor loses this just from the currency.</t>
  </si>
  <si>
    <t xml:space="preserve">Return needed in rupees to clear that bar</t>
  </si>
  <si>
    <t xml:space="preserve">Worked out as (1 + US yield + risk premium) × (1 + rupee fall) − 1. The yearly return India must offer, in rupees, to beat US bonds.</t>
  </si>
  <si>
    <t xml:space="preserve">Dividend payout ratio of the Nifty</t>
  </si>
  <si>
    <t xml:space="preserve">Share of profit paid out as dividends. An assumption.</t>
  </si>
  <si>
    <t xml:space="preserve">Earnings yield (1 / forward P/E)</t>
  </si>
  <si>
    <t xml:space="preserve">Worked out as 1 ÷ P/E. The profit you get for each rupee invested.</t>
  </si>
  <si>
    <t xml:space="preserve">Earnings growth the price assumed, every year, forever</t>
  </si>
  <si>
    <t xml:space="preserve">Worked out as required return − payout ÷ P/E (the Gordon growth formula). The profit growth, every year forever, that would justify the price.</t>
  </si>
  <si>
    <t xml:space="preserve">Earnings growth actually delivered</t>
  </si>
  <si>
    <t xml:space="preserve">What companies actually delivered (row 7).</t>
  </si>
  <si>
    <t xml:space="preserve">Gap</t>
  </si>
  <si>
    <t xml:space="preserve">Delivered minus assumed. Negative means the price expected far more than companies delivered. This gap is the heart of the selling.</t>
  </si>
  <si>
    <t xml:space="preserve">Read: at the top the market priced in about 12% growth a year, forever, and got 3–5%. India is cheaper now, but US yields went from 3.8% to above 5%, so the return a foreign investor demands went up as well.</t>
  </si>
  <si>
    <t xml:space="preserve">This is why a lower P/E alone has not brought them back: the bar moved too. Change B13 and B16 to test your own assumptions.</t>
  </si>
  <si>
    <t xml:space="preserve">Next 12 months, Nov 2026 to Oct 2027: four worlds</t>
  </si>
  <si>
    <t xml:space="preserve">Edit the blue cells. Probabilities and India factors are judgement, shaded yellow. Everything else follows from the regression.</t>
  </si>
  <si>
    <t xml:space="preserve">How to read this sheet. This sheet imagines the next 12 months as four possible worlds. For each one you set how emerging-market shares do (a central case and how uncertain it is) and the India factor (India's own story, in $ bn). The model then works out foreign flows month by month: global push + India factor + momentum from the selling already done. The probabilities weight the worlds and must add to 100%. Change any blue or yellow cell: the results, the Simulation and the Cover all update.</t>
  </si>
  <si>
    <t xml:space="preserve">1. AI boom holds, rates high</t>
  </si>
  <si>
    <t xml:space="preserve">2. US squeeze and AI bust</t>
  </si>
  <si>
    <t xml:space="preserve">3. After the squeeze: Fed cuts</t>
  </si>
  <si>
    <t xml:space="preserve">4. Soft landing, weak dollar</t>
  </si>
  <si>
    <t xml:space="preserve">What happens</t>
  </si>
  <si>
    <t xml:space="preserve">US 10y stays above 5%, the AI trade keeps winning, oil stays high. Today, continued.</t>
  </si>
  <si>
    <t xml:space="preserve">Liquidity tightens, AI firms' cash flow disappoints, chip stocks crash. Risk-off everywhere.</t>
  </si>
  <si>
    <t xml:space="preserve">The year after a crash: the Fed cuts, the dollar falls, money goes back to EM.</t>
  </si>
  <si>
    <t xml:space="preserve">Inflation cools, the dollar slides, EM rallies, AI still leads.</t>
  </si>
  <si>
    <t xml:space="preserve">Closest year in the data</t>
  </si>
  <si>
    <t xml:space="preserve">2008, 2022</t>
  </si>
  <si>
    <t xml:space="preserve">2009, 2023</t>
  </si>
  <si>
    <t xml:space="preserve">2017, 2025</t>
  </si>
  <si>
    <t xml:space="preserve">Probability</t>
  </si>
  <si>
    <t xml:space="preserve">How likely I think each world is. My judgement, not data. They must add to 100% (row 12).</t>
  </si>
  <si>
    <t xml:space="preserve">EM share return over 12 months, central case</t>
  </si>
  <si>
    <t xml:space="preserve">How much emerging-market shares rise or fall over 12 months in that world.</t>
  </si>
  <si>
    <t xml:space="preserve">EM share return, spread either way (std dev)</t>
  </si>
  <si>
    <t xml:space="preserve">How uncertain that is. The simulation draws outcomes around the central case using this spread.</t>
  </si>
  <si>
    <t xml:space="preserve">India factor ($ bn over 12 months)</t>
  </si>
  <si>
    <t xml:space="preserve">India's own story in $ bn a year, beyond what global conditions explain. For scale: 2025 was about −19, 2023 was +15.</t>
  </si>
  <si>
    <t xml:space="preserve">Why this India factor</t>
  </si>
  <si>
    <t xml:space="preserve">Between 2024 (-10) and 2025 (-19): the drag fades slowly.</t>
  </si>
  <si>
    <t xml:space="preserve">No precedent. India is the market with little AI in it, so it should be sold less than Korea and Taiwan.</t>
  </si>
  <si>
    <t xml:space="preserve">2009 and 2023 were +6 and +15. Funds are 32% underweight India, so there is room to buy.</t>
  </si>
  <si>
    <t xml:space="preserve">2025 again: a weak dollar helps EM, but the money goes to AI markets.</t>
  </si>
  <si>
    <t xml:space="preserve">Probabilities add up to</t>
  </si>
  <si>
    <t xml:space="preserve">From the regression (links)</t>
  </si>
  <si>
    <t xml:space="preserve">Constant ($ bn a month)</t>
  </si>
  <si>
    <t xml:space="preserve">Per 100% EM return ($ bn)</t>
  </si>
  <si>
    <t xml:space="preserve">Per $1 bn of prior-12m flow</t>
  </si>
  <si>
    <t xml:space="preserve">Monthly noise, std error ($ bn)</t>
  </si>
  <si>
    <t xml:space="preserve">Month by month (central case of each world)</t>
  </si>
  <si>
    <t xml:space="preserve">Month</t>
  </si>
  <si>
    <t xml:space="preserve">12 months</t>
  </si>
  <si>
    <t xml:space="preserve">Already-sold flow still in the 12m window ($ bn)</t>
  </si>
  <si>
    <t xml:space="preserve">  EM return in the month</t>
  </si>
  <si>
    <t xml:space="preserve">  FPI flow, prior 12 months ($ bn)</t>
  </si>
  <si>
    <t xml:space="preserve">  FPI flow ($ bn)</t>
  </si>
  <si>
    <t xml:space="preserve">Unit check: +$1 bn of India factor, nothing else</t>
  </si>
  <si>
    <t xml:space="preserve">Results</t>
  </si>
  <si>
    <t xml:space="preserve">1</t>
  </si>
  <si>
    <t xml:space="preserve">2</t>
  </si>
  <si>
    <t xml:space="preserve">3</t>
  </si>
  <si>
    <t xml:space="preserve">4</t>
  </si>
  <si>
    <t xml:space="preserve">Weighted</t>
  </si>
  <si>
    <t xml:space="preserve">FPI flow over 12 months ($ bn)</t>
  </si>
  <si>
    <t xml:space="preserve">Net foreign flow over the next 12 months in each world. 'Weighted' averages them using the probabilities.</t>
  </si>
  <si>
    <t xml:space="preserve">Of which, global push ($ bn)</t>
  </si>
  <si>
    <t xml:space="preserve">The part that comes from global markets.</t>
  </si>
  <si>
    <t xml:space="preserve">Of which, India factor including its knock-on ($ bn)</t>
  </si>
  <si>
    <t xml:space="preserve">The part that comes from India's own story, including its knock-on as buying or selling persists.</t>
  </si>
  <si>
    <t xml:space="preserve">Of which, momentum from selling already done ($ bn)</t>
  </si>
  <si>
    <t xml:space="preserve">The part that is momentum from the $36 bn already sold in the last 12 months.</t>
  </si>
  <si>
    <t xml:space="preserve">India factor needed for zero net flow ($ bn)</t>
  </si>
  <si>
    <t xml:space="preserve">How big India's own story would need to be for foreign investors to stop selling. Compare with history on Annual.</t>
  </si>
  <si>
    <t xml:space="preserve">Probability of net FPI buying (simulation)</t>
  </si>
  <si>
    <t xml:space="preserve">Share of the 1,000 simulated years ending in net buying (from Simulation).</t>
  </si>
  <si>
    <t xml:space="preserve">The global push is the EM-return effect plus the small constant, both scaled by the same knock-on as everything else. Momentum is what the $36 bn sold in the last 12 months keeps doing: the model finds selling persists for some months.</t>
  </si>
  <si>
    <t xml:space="preserve">The break-even row is the most useful one: how large a swing in India-specific sentiment each world needs before foreign investors turn net buyers. Compare it with the Annual sheet's history of the India factor.</t>
  </si>
  <si>
    <t xml:space="preserve">Scenario probabilities are our judgement as of 22 Oct 2026, not data. This is a scenario model for research and teaching, not a forecast to act on and not investment advice.</t>
  </si>
  <si>
    <t xml:space="preserve">Sensitivity: shift every world's India factor by the same amount</t>
  </si>
  <si>
    <t xml:space="preserve">Shift ($ bn)</t>
  </si>
  <si>
    <t xml:space="preserve">Weighted 12m flow ($ bn)</t>
  </si>
  <si>
    <t xml:space="preserve">Each $1 bn of India factor ends up as about $1.3 bn of flow, because buying, like selling, persists.</t>
  </si>
  <si>
    <t xml:space="preserve">1,000 simulated years: how likely are FPIs to turn buyers?</t>
  </si>
  <si>
    <t xml:space="preserve">Each row picks a world by its probability, draws an EM return around that world's central case, and adds the month-to-month noise the regression could not explain.</t>
  </si>
  <si>
    <t xml:space="preserve">How to read this sheet. A Monte Carlo simulation runs the model 1,000 times. Each run picks one of the four worlds using its probability, draws a random but realistic emerging-market return around that world's central case, and adds the month-to-month surprises the model can't explain. The random numbers are fixed on the Draws sheet, so the results don't change every time the file opens. The chart shows how the 1,000 outcomes spread.</t>
  </si>
  <si>
    <t xml:space="preserve">Summary</t>
  </si>
  <si>
    <t xml:space="preserve">Spread of outcomes</t>
  </si>
  <si>
    <t xml:space="preserve">Average 12-month FPI flow ($ bn)</t>
  </si>
  <si>
    <t xml:space="preserve">The average of all 1,000 simulated years.</t>
  </si>
  <si>
    <t xml:space="preserve">From ($ bn)</t>
  </si>
  <si>
    <t xml:space="preserve">Bucket</t>
  </si>
  <si>
    <t xml:space="preserve">Probability FPIs are net buyers</t>
  </si>
  <si>
    <t xml:space="preserve">Share of runs where foreign investors ended the year as net buyers.</t>
  </si>
  <si>
    <t xml:space="preserve">Middle outcome, median ($ bn)</t>
  </si>
  <si>
    <t xml:space="preserve">The middle outcome: half the runs were better, half were worse.</t>
  </si>
  <si>
    <t xml:space="preserve">1-in-10 bad case, 10th percentile ($ bn)</t>
  </si>
  <si>
    <t xml:space="preserve">A bad year: only 1 run in 10 was worse than this.</t>
  </si>
  <si>
    <t xml:space="preserve">1-in-10 good case, 90th percentile ($ bn)</t>
  </si>
  <si>
    <t xml:space="preserve">A good year: only 1 run in 10 was better than this.</t>
  </si>
  <si>
    <t xml:space="preserve">Probability of net buying, by world</t>
  </si>
  <si>
    <t xml:space="preserve">Average flow, by world ($ bn)</t>
  </si>
  <si>
    <t xml:space="preserve">Times picked</t>
  </si>
  <si>
    <t xml:space="preserve">Pick thresholds (cumulative probability)</t>
  </si>
  <si>
    <t xml:space="preserve">Outside -60 to +40</t>
  </si>
  <si>
    <t xml:space="preserve">Draw</t>
  </si>
  <si>
    <t xml:space="preserve">World</t>
  </si>
  <si>
    <t xml:space="preserve">EM return, 12m</t>
  </si>
  <si>
    <t xml:space="preserve">EM return, month</t>
  </si>
  <si>
    <t xml:space="preserve">India factor, month ($ bn)</t>
  </si>
  <si>
    <t xml:space="preserve">M1</t>
  </si>
  <si>
    <t xml:space="preserve">M2</t>
  </si>
  <si>
    <t xml:space="preserve">M3</t>
  </si>
  <si>
    <t xml:space="preserve">M4</t>
  </si>
  <si>
    <t xml:space="preserve">M5</t>
  </si>
  <si>
    <t xml:space="preserve">M6</t>
  </si>
  <si>
    <t xml:space="preserve">M7</t>
  </si>
  <si>
    <t xml:space="preserve">M8</t>
  </si>
  <si>
    <t xml:space="preserve">M9</t>
  </si>
  <si>
    <t xml:space="preserve">M10</t>
  </si>
  <si>
    <t xml:space="preserve">M11</t>
  </si>
  <si>
    <t xml:space="preserve">M12</t>
  </si>
  <si>
    <t xml:space="preserve">12-month flow ($ bn)</t>
  </si>
  <si>
    <t xml:space="preserve">What moves foreign money in and out of Indian shares</t>
  </si>
  <si>
    <t xml:space="preserve">Ordinary least squares on 225 months, Jan 2008 to Sep 2026, using Excel's LINEST. Dependent variable: FPI net equity flow in the month ($ bn).</t>
  </si>
  <si>
    <t xml:space="preserve">How to read this sheet. A regression measures, from 225 months of history, how much foreign flows move when other things move. Each 'coefficient' is the size of a link. The 't-stat' says whether the link is likely real (above 2, or below −2) or could be chance. 'R squared' says how much of the monthly ups and downs the model explains. The plain-English column says what each line means.</t>
  </si>
  <si>
    <t xml:space="preserve">Model used in the forecast: EM returns and recent selling</t>
  </si>
  <si>
    <t xml:space="preserve">Std error</t>
  </si>
  <si>
    <t xml:space="preserve">The flow in a month when nothing else moves: a small trickle of money into India.</t>
  </si>
  <si>
    <t xml:space="preserve">EM return in the month</t>
  </si>
  <si>
    <t xml:space="preserve">When emerging-market shares rise 1% in a month, foreign investors put about $0.19 bn into India (row 14). They buy when the whole EM mood is good.</t>
  </si>
  <si>
    <t xml:space="preserve">FPI flow over the prior 12 months</t>
  </si>
  <si>
    <t xml:space="preserve">Momentum: after a year of selling, they tend to keep selling for a while. Selling doesn't snap back overnight.</t>
  </si>
  <si>
    <t xml:space="preserve">The model explains about 18% of the monthly ups and downs. The other 82% is India's own story and noise.</t>
  </si>
  <si>
    <t xml:space="preserve">Std error of a month's flow ($ bn)</t>
  </si>
  <si>
    <t xml:space="preserve">A typical month misses the model by about this many $ bn.</t>
  </si>
  <si>
    <t xml:space="preserve">$ bn per 1% EM move</t>
  </si>
  <si>
    <t xml:space="preserve">The coefficient in everyday units: $ bn per 1% move in EM shares.</t>
  </si>
  <si>
    <t xml:space="preserve">Months used</t>
  </si>
  <si>
    <t xml:space="preserve">Months of data used: January 2008 to September 2026.</t>
  </si>
  <si>
    <t xml:space="preserve">Does the dollar or the US 10-year add anything once EM returns are known?</t>
  </si>
  <si>
    <t xml:space="preserve">Constant</t>
  </si>
  <si>
    <t xml:space="preserve">Dollar index change in the month</t>
  </si>
  <si>
    <t xml:space="preserve">Once you know how EM shares did, the dollar adds nothing. Its effect works through EM share prices.</t>
  </si>
  <si>
    <t xml:space="preserve">US 10y yield change (pp)</t>
  </si>
  <si>
    <t xml:space="preserve">Same for US yields, month to month. They matter, but through the mood of the whole market.</t>
  </si>
  <si>
    <t xml:space="preserve">A t-stat above 2 (or below -2) means the effect is unlikely to be chance. R squared of about 0.18 means global factors explain under a fifth of any month's flow.</t>
  </si>
  <si>
    <t xml:space="preserve">The rest is India-specific (earnings, valuation, the rupee, what else is on offer) and noise. The Annual sheet adds the monthly residuals up by year and calls the total the India factor.</t>
  </si>
  <si>
    <t xml:space="preserve">Caveats: flows and EM prices move together within a month, so the EM coefficient is association, not proof of cause. Months are not independent, so treat t-stats as indicative.</t>
  </si>
  <si>
    <t xml:space="preserve">Monthly data, Jan 2007 to Oct 2026</t>
  </si>
  <si>
    <t xml:space="preserve">Blue = raw data as published. Black = calculated. One row per month; market levels are month-end closes.</t>
  </si>
  <si>
    <t xml:space="preserve">How to read this sheet. One row per month since January 2007. Blue numbers are raw data: NSDL flows and month-end market prices. Black columns are calculated from them. Hover over any column header for a plain-English note on what it is.</t>
  </si>
  <si>
    <t xml:space="preserve">FPI equity, net ($ mn)</t>
  </si>
  <si>
    <t xml:space="preserve">FPI equity, net (₹ cr)</t>
  </si>
  <si>
    <t xml:space="preserve">US 10y yield (%)</t>
  </si>
  <si>
    <t xml:space="preserve">US 3m bill (%)</t>
  </si>
  <si>
    <t xml:space="preserve">KOSPI</t>
  </si>
  <si>
    <t xml:space="preserve">EM proxy: EEM ($)</t>
  </si>
  <si>
    <t xml:space="preserve">S&amp;P 500</t>
  </si>
  <si>
    <t xml:space="preserve">FPI flow, prior 12m ($ bn)</t>
  </si>
  <si>
    <t xml:space="preserve">DXY change, month</t>
  </si>
  <si>
    <t xml:space="preserve">Nifty in $</t>
  </si>
  <si>
    <t xml:space="preserve">Model: fitted ($ bn)</t>
  </si>
  <si>
    <t xml:space="preserve">India factor: residual ($ bn)</t>
  </si>
  <si>
    <t xml:space="preserve">FPI flow, 12m to date ($ bn)</t>
  </si>
  <si>
    <t xml:space="preserve">FPI flow, next 12m ($ bn)</t>
  </si>
  <si>
    <t xml:space="preserve">DXY change, next 12m</t>
  </si>
  <si>
    <t xml:space="preserve">EM return, next 12m</t>
  </si>
  <si>
    <t xml:space="preserve">Sources: FPI flows: NSDL FPI Monitor, year-wise report, equity, net (fpi.nsdl.co.in), read 22 Oct 2026. October 2026 is to the 21st and estimated (see the comment on its cell).</t>
  </si>
  <si>
    <t xml:space="preserve">Market data: Yahoo Finance monthly closes for DX-Y.NYB, ^TNX, ^IRX, INR=X, ^NSEI, ^KS11, EEM, ^GSPC, BZ=F (Brent), downloaded 22 Oct 2026. The Oct 2026 row is the 22 Oct close. EEM (iShares MSCI EM ETF, price only) stands in for MSCI EM.</t>
  </si>
  <si>
    <t xml:space="preserve">Fitted and residual columns use the model on the Regression sheet, Jan 2008 to Sep 2026. Next-12m columns stop where a full 12 complete months is not yet available.</t>
  </si>
  <si>
    <t xml:space="preserve">Fixed random draws for the simulation</t>
  </si>
  <si>
    <t xml:space="preserve">Generated once with seed 2026 so the results don't change every time the workbook recalculates. Column B is uniform 0–1, the rest standard normal.</t>
  </si>
  <si>
    <t xml:space="preserve">How to read this sheet. These are the fixed random numbers the Simulation uses, generated once so the results stay the same every time. Column B picks a world; the others are 'surprise' sizes, mostly between −2 and +2. You never need to touch this sheet.</t>
  </si>
  <si>
    <t xml:space="preserve">Scenario pick (0–1)</t>
  </si>
  <si>
    <t xml:space="preserve">EM shock</t>
  </si>
  <si>
    <t xml:space="preserve">Month 1</t>
  </si>
  <si>
    <t xml:space="preserve">Month 2</t>
  </si>
  <si>
    <t xml:space="preserve">Month 3</t>
  </si>
  <si>
    <t xml:space="preserve">Month 4</t>
  </si>
  <si>
    <t xml:space="preserve">Month 5</t>
  </si>
  <si>
    <t xml:space="preserve">Month 6</t>
  </si>
  <si>
    <t xml:space="preserve">Month 7</t>
  </si>
  <si>
    <t xml:space="preserve">Month 8</t>
  </si>
  <si>
    <t xml:space="preserve">Month 9</t>
  </si>
  <si>
    <t xml:space="preserve">Month 10</t>
  </si>
  <si>
    <t xml:space="preserve">Month 11</t>
  </si>
  <si>
    <t xml:space="preserve">Month 12</t>
  </si>
</sst>
</file>

<file path=xl/styles.xml><?xml version="1.0" encoding="utf-8"?>
<styleSheet xmlns="http://schemas.openxmlformats.org/spreadsheetml/2006/main">
  <numFmts count="19">
    <numFmt numFmtId="164" formatCode="General"/>
    <numFmt numFmtId="165" formatCode="#,##0.0;\(#,##0.0\);\–"/>
    <numFmt numFmtId="166" formatCode="0.0%;\(0.0%\);\–"/>
    <numFmt numFmtId="167" formatCode="0%"/>
    <numFmt numFmtId="168" formatCode="0"/>
    <numFmt numFmtId="169" formatCode="d\ mmm\ yy"/>
    <numFmt numFmtId="170" formatCode="\+0;\-0;0"/>
    <numFmt numFmtId="171" formatCode="\+0.0;\-0.0;0.0"/>
    <numFmt numFmtId="172" formatCode="\+0.00;\-0.00;0.00"/>
    <numFmt numFmtId="173" formatCode="0.00"/>
    <numFmt numFmtId="174" formatCode="0.0"/>
    <numFmt numFmtId="175" formatCode="0.0\x"/>
    <numFmt numFmtId="176" formatCode="0.00;\(0.00\);\–"/>
    <numFmt numFmtId="177" formatCode="mmm\ yy"/>
    <numFmt numFmtId="178" formatCode="0.000"/>
    <numFmt numFmtId="179" formatCode="\+#,##0;\-#,##0;0"/>
    <numFmt numFmtId="180" formatCode="#,##0;\(#,##0\);\–"/>
    <numFmt numFmtId="181" formatCode="#,##0"/>
    <numFmt numFmtId="182" formatCode="0.0000"/>
  </numFmts>
  <fonts count="26">
    <font>
      <sz val="11"/>
      <color theme="1"/>
      <name val="Calibri"/>
      <family val="2"/>
      <charset val="1"/>
    </font>
    <font>
      <sz val="10"/>
      <name val="Arial"/>
      <family val="0"/>
    </font>
    <font>
      <sz val="10"/>
      <name val="Arial"/>
      <family val="0"/>
    </font>
    <font>
      <sz val="10"/>
      <name val="Arial"/>
      <family val="0"/>
    </font>
    <font>
      <b val="true"/>
      <sz val="16"/>
      <name val="Arial"/>
      <family val="0"/>
      <charset val="1"/>
    </font>
    <font>
      <sz val="10.5"/>
      <color rgb="FF595959"/>
      <name val="Arial"/>
      <family val="0"/>
      <charset val="1"/>
    </font>
    <font>
      <b val="true"/>
      <sz val="10.5"/>
      <color rgb="FF262626"/>
      <name val="Arial"/>
      <family val="0"/>
      <charset val="1"/>
    </font>
    <font>
      <b val="true"/>
      <sz val="12"/>
      <color rgb="FF262626"/>
      <name val="Arial"/>
      <family val="0"/>
      <charset val="1"/>
    </font>
    <font>
      <sz val="10"/>
      <name val="Arial"/>
      <family val="0"/>
      <charset val="1"/>
    </font>
    <font>
      <b val="true"/>
      <sz val="10"/>
      <color rgb="FF008000"/>
      <name val="Arial"/>
      <family val="0"/>
      <charset val="1"/>
    </font>
    <font>
      <b val="true"/>
      <sz val="10"/>
      <name val="Arial"/>
      <family val="0"/>
      <charset val="1"/>
    </font>
    <font>
      <sz val="10"/>
      <color rgb="FF0000FF"/>
      <name val="Arial"/>
      <family val="0"/>
      <charset val="1"/>
    </font>
    <font>
      <sz val="10"/>
      <color rgb="FF008000"/>
      <name val="Arial"/>
      <family val="0"/>
      <charset val="1"/>
    </font>
    <font>
      <sz val="9"/>
      <color rgb="FF7F7F7F"/>
      <name val="Arial"/>
      <family val="0"/>
      <charset val="1"/>
    </font>
    <font>
      <b val="true"/>
      <sz val="18"/>
      <color rgb="FF262626"/>
      <name val="Arial"/>
      <family val="0"/>
      <charset val="1"/>
    </font>
    <font>
      <b val="true"/>
      <sz val="9"/>
      <color rgb="FFFFFFFF"/>
      <name val="Arial"/>
      <family val="0"/>
      <charset val="1"/>
    </font>
    <font>
      <sz val="10.5"/>
      <color rgb="FF3B3A37"/>
      <name val="Arial"/>
      <family val="0"/>
      <charset val="1"/>
    </font>
    <font>
      <sz val="10"/>
      <color rgb="FF7F7F7F"/>
      <name val="Arial"/>
      <family val="0"/>
      <charset val="1"/>
    </font>
    <font>
      <sz val="10"/>
      <color rgb="FF3B3A37"/>
      <name val="Arial"/>
      <family val="0"/>
      <charset val="1"/>
    </font>
    <font>
      <b val="true"/>
      <sz val="11"/>
      <name val="Arial"/>
      <family val="0"/>
      <charset val="1"/>
    </font>
    <font>
      <b val="true"/>
      <sz val="12"/>
      <name val="Arial"/>
      <family val="0"/>
      <charset val="1"/>
    </font>
    <font>
      <b val="true"/>
      <sz val="18"/>
      <color rgb="FF000000"/>
      <name val="Calibri"/>
      <family val="2"/>
    </font>
    <font>
      <sz val="10"/>
      <color rgb="FF000000"/>
      <name val="Calibri"/>
      <family val="2"/>
    </font>
    <font>
      <b val="true"/>
      <sz val="10"/>
      <color rgb="FF000000"/>
      <name val="Calibri"/>
      <family val="2"/>
    </font>
    <font>
      <sz val="10"/>
      <name val="Arial"/>
      <family val="2"/>
    </font>
    <font>
      <b val="true"/>
      <sz val="9"/>
      <name val="Arial"/>
      <family val="0"/>
      <charset val="1"/>
    </font>
  </fonts>
  <fills count="6">
    <fill>
      <patternFill patternType="none"/>
    </fill>
    <fill>
      <patternFill patternType="gray125"/>
    </fill>
    <fill>
      <patternFill patternType="solid">
        <fgColor rgb="FFFBF8F1"/>
        <bgColor rgb="FFFFFFFF"/>
      </patternFill>
    </fill>
    <fill>
      <patternFill patternType="solid">
        <fgColor rgb="FFEFEDE7"/>
        <bgColor rgb="FFE6E5E1"/>
      </patternFill>
    </fill>
    <fill>
      <patternFill patternType="solid">
        <fgColor rgb="FFFFF2CC"/>
        <bgColor rgb="FFEFEDE7"/>
      </patternFill>
    </fill>
    <fill>
      <patternFill patternType="solid">
        <fgColor rgb="FF262626"/>
        <bgColor rgb="FF1F1F1F"/>
      </patternFill>
    </fill>
  </fills>
  <borders count="6">
    <border diagonalUp="false" diagonalDown="false">
      <left/>
      <right/>
      <top/>
      <bottom/>
      <diagonal/>
    </border>
    <border diagonalUp="false" diagonalDown="false">
      <left/>
      <right/>
      <top/>
      <bottom style="thin">
        <color rgb="FFE6E5E1"/>
      </bottom>
      <diagonal/>
    </border>
    <border diagonalUp="false" diagonalDown="false">
      <left style="thin">
        <color rgb="FFE2DFD6"/>
      </left>
      <right/>
      <top style="thin">
        <color rgb="FFE2DFD6"/>
      </top>
      <bottom style="thin">
        <color rgb="FFE2DFD6"/>
      </bottom>
      <diagonal/>
    </border>
    <border diagonalUp="false" diagonalDown="false">
      <left/>
      <right/>
      <top style="thin"/>
      <bottom/>
      <diagonal/>
    </border>
    <border diagonalUp="false" diagonalDown="false">
      <left style="thin">
        <color rgb="FFE2DFD6"/>
      </left>
      <right style="thin">
        <color rgb="FFE2DFD6"/>
      </right>
      <top style="thin">
        <color rgb="FFE2DFD6"/>
      </top>
      <bottom style="thin">
        <color rgb="FFE2DFD6"/>
      </bottom>
      <diagonal/>
    </border>
    <border diagonalUp="false" diagonalDown="false">
      <left/>
      <right/>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true" applyProtection="false">
      <alignment horizontal="general" vertical="center"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5" fontId="9" fillId="0" borderId="0" xfId="0" applyFont="true" applyBorder="false" applyAlignment="true" applyProtection="false">
      <alignment horizontal="right"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6" fontId="9" fillId="0" borderId="0" xfId="0" applyFont="true" applyBorder="false" applyAlignment="true" applyProtection="false">
      <alignment horizontal="right" vertical="center" textRotation="0" wrapText="false" indent="0" shrinkToFit="false"/>
      <protection locked="true" hidden="false"/>
    </xf>
    <xf numFmtId="167" fontId="9" fillId="0" borderId="0" xfId="0" applyFont="true" applyBorder="false" applyAlignment="true" applyProtection="false">
      <alignment horizontal="right" vertical="center" textRotation="0" wrapText="fals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true" applyAlignment="true" applyProtection="false">
      <alignment horizontal="general" vertical="center" textRotation="0" wrapText="true" indent="0" shrinkToFit="false"/>
      <protection locked="true" hidden="false"/>
    </xf>
    <xf numFmtId="164" fontId="10"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4" fontId="8" fillId="4" borderId="0" xfId="0" applyFont="true" applyBorder="false" applyAlignment="true" applyProtection="false">
      <alignment horizontal="general" vertical="center" textRotation="0" wrapText="false" indent="0" shrinkToFit="false"/>
      <protection locked="true" hidden="false"/>
    </xf>
    <xf numFmtId="164" fontId="13" fillId="0" borderId="0" xfId="0" applyFont="true" applyBorder="false" applyAlignment="true" applyProtection="false">
      <alignment horizontal="general" vertical="center" textRotation="0" wrapText="false" indent="0" shrinkToFit="false"/>
      <protection locked="true" hidden="false"/>
    </xf>
    <xf numFmtId="164" fontId="14" fillId="0" borderId="0" xfId="0" applyFont="true" applyBorder="false" applyAlignment="true" applyProtection="false">
      <alignment horizontal="general" vertical="center" textRotation="0" wrapText="false" indent="0" shrinkToFit="false"/>
      <protection locked="true" hidden="false"/>
    </xf>
    <xf numFmtId="164" fontId="15" fillId="5" borderId="0" xfId="0" applyFont="true" applyBorder="false" applyAlignment="true" applyProtection="false">
      <alignment horizontal="general" vertical="center" textRotation="0" wrapText="false" indent="0" shrinkToFit="false"/>
      <protection locked="true" hidden="false"/>
    </xf>
    <xf numFmtId="164" fontId="6" fillId="0" borderId="1" xfId="0" applyFont="true" applyBorder="true" applyAlignment="true" applyProtection="false">
      <alignment horizontal="general" vertical="center" textRotation="0" wrapText="true" indent="0" shrinkToFit="false"/>
      <protection locked="true" hidden="false"/>
    </xf>
    <xf numFmtId="164" fontId="16" fillId="0" borderId="1" xfId="0" applyFont="true" applyBorder="true" applyAlignment="true" applyProtection="false">
      <alignment horizontal="general" vertical="center" textRotation="0" wrapText="true" indent="0" shrinkToFit="false"/>
      <protection locked="true" hidden="false"/>
    </xf>
    <xf numFmtId="164" fontId="17" fillId="0" borderId="1" xfId="0" applyFont="true" applyBorder="true" applyAlignment="true" applyProtection="false">
      <alignment horizontal="general" vertical="center" textRotation="0" wrapText="true" indent="0" shrinkToFit="false"/>
      <protection locked="true" hidden="false"/>
    </xf>
    <xf numFmtId="164" fontId="16" fillId="2" borderId="2" xfId="0" applyFont="true" applyBorder="true" applyAlignment="true" applyProtection="false">
      <alignment horizontal="general" vertical="top" textRotation="0" wrapText="true" indent="1" shrinkToFit="false"/>
      <protection locked="true" hidden="false"/>
    </xf>
    <xf numFmtId="164" fontId="15" fillId="5" borderId="0" xfId="0" applyFont="true" applyBorder="false" applyAlignment="true" applyProtection="false">
      <alignment horizontal="left" vertical="center" textRotation="0" wrapText="true" indent="1" shrinkToFit="false"/>
      <protection locked="true" hidden="false"/>
    </xf>
    <xf numFmtId="164" fontId="15" fillId="5" borderId="0" xfId="0" applyFont="true" applyBorder="false" applyAlignment="true" applyProtection="false">
      <alignment horizontal="left" vertical="center" textRotation="0" wrapText="true" indent="0" shrinkToFit="false"/>
      <protection locked="true" hidden="false"/>
    </xf>
    <xf numFmtId="164" fontId="15" fillId="5" borderId="0" xfId="0" applyFont="true" applyBorder="false" applyAlignment="true" applyProtection="false">
      <alignment horizontal="right" vertical="center" textRotation="0" wrapText="true" indent="0" shrinkToFit="false"/>
      <protection locked="true" hidden="false"/>
    </xf>
    <xf numFmtId="168" fontId="8" fillId="0" borderId="0" xfId="0" applyFont="true" applyBorder="false" applyAlignment="true" applyProtection="false">
      <alignment horizontal="left" vertical="center" textRotation="0" wrapText="false" indent="0" shrinkToFit="false"/>
      <protection locked="true" hidden="false"/>
    </xf>
    <xf numFmtId="169" fontId="11" fillId="0" borderId="0" xfId="0" applyFont="true" applyBorder="false" applyAlignment="true" applyProtection="false">
      <alignment horizontal="left" vertical="center" textRotation="0" wrapText="false" indent="0" shrinkToFit="false"/>
      <protection locked="true" hidden="false"/>
    </xf>
    <xf numFmtId="164" fontId="11" fillId="0" borderId="0" xfId="0" applyFont="true" applyBorder="false" applyAlignment="true" applyProtection="false">
      <alignment horizontal="general" vertical="center" textRotation="0" wrapText="true" indent="0" shrinkToFit="false"/>
      <protection locked="true" hidden="false"/>
    </xf>
    <xf numFmtId="170" fontId="11" fillId="4" borderId="0" xfId="0" applyFont="true" applyBorder="false" applyAlignment="true" applyProtection="false">
      <alignment horizontal="right" vertical="center" textRotation="0" wrapText="false" indent="0" shrinkToFit="false"/>
      <protection locked="true" hidden="false"/>
    </xf>
    <xf numFmtId="168" fontId="11" fillId="0" borderId="0" xfId="0" applyFont="true" applyBorder="false" applyAlignment="true" applyProtection="false">
      <alignment horizontal="right" vertical="center" textRotation="0" wrapText="false" indent="0" shrinkToFit="false"/>
      <protection locked="true" hidden="false"/>
    </xf>
    <xf numFmtId="170" fontId="8" fillId="0" borderId="0" xfId="0" applyFont="true" applyBorder="false" applyAlignment="true" applyProtection="false">
      <alignment horizontal="right" vertical="center" textRotation="0" wrapText="false" indent="0" shrinkToFit="false"/>
      <protection locked="true" hidden="false"/>
    </xf>
    <xf numFmtId="164" fontId="13" fillId="0" borderId="0" xfId="0" applyFont="true" applyBorder="false" applyAlignment="true" applyProtection="false">
      <alignment horizontal="general" vertical="center" textRotation="0" wrapText="true" indent="0" shrinkToFit="false"/>
      <protection locked="true" hidden="false"/>
    </xf>
    <xf numFmtId="171" fontId="8" fillId="0" borderId="0" xfId="0" applyFont="true" applyBorder="false" applyAlignment="true" applyProtection="false">
      <alignment horizontal="general" vertical="center" textRotation="0" wrapText="false" indent="0" shrinkToFit="false"/>
      <protection locked="true" hidden="false"/>
    </xf>
    <xf numFmtId="168" fontId="8" fillId="0" borderId="0" xfId="0" applyFont="true" applyBorder="false" applyAlignment="true" applyProtection="false">
      <alignment horizontal="general" vertical="center" textRotation="0" wrapText="false" indent="0" shrinkToFit="false"/>
      <protection locked="true" hidden="false"/>
    </xf>
    <xf numFmtId="164" fontId="10" fillId="0" borderId="3" xfId="0" applyFont="true" applyBorder="true" applyAlignment="true" applyProtection="false">
      <alignment horizontal="general" vertical="center" textRotation="0" wrapText="false" indent="0" shrinkToFit="false"/>
      <protection locked="tru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72" fontId="10" fillId="0" borderId="3" xfId="0" applyFont="true" applyBorder="true" applyAlignment="true" applyProtection="false">
      <alignment horizontal="general" vertical="center" textRotation="0" wrapText="false" indent="0" shrinkToFit="false"/>
      <protection locked="true" hidden="false"/>
    </xf>
    <xf numFmtId="164" fontId="15" fillId="5" borderId="0" xfId="0" applyFont="true" applyBorder="false" applyAlignment="true" applyProtection="false">
      <alignment horizontal="general" vertical="center" textRotation="0" wrapText="true" indent="0" shrinkToFit="false"/>
      <protection locked="true" hidden="false"/>
    </xf>
    <xf numFmtId="173" fontId="12" fillId="0" borderId="0" xfId="0" applyFont="true" applyBorder="false" applyAlignment="true" applyProtection="false">
      <alignment horizontal="general" vertical="center" textRotation="0" wrapText="false" indent="0" shrinkToFit="false"/>
      <protection locked="true" hidden="false"/>
    </xf>
    <xf numFmtId="173" fontId="11" fillId="4" borderId="0" xfId="0" applyFont="true" applyBorder="false" applyAlignment="true" applyProtection="false">
      <alignment horizontal="general" vertical="center" textRotation="0" wrapText="false" indent="0" shrinkToFit="false"/>
      <protection locked="true" hidden="false"/>
    </xf>
    <xf numFmtId="164" fontId="18" fillId="2" borderId="4" xfId="0" applyFont="true" applyBorder="true" applyAlignment="true" applyProtection="false">
      <alignment horizontal="general" vertical="top" textRotation="0" wrapText="true" indent="0" shrinkToFit="false"/>
      <protection locked="true" hidden="false"/>
    </xf>
    <xf numFmtId="174" fontId="12" fillId="0" borderId="0" xfId="0" applyFont="true" applyBorder="false" applyAlignment="true" applyProtection="false">
      <alignment horizontal="general" vertical="center" textRotation="0" wrapText="false" indent="0" shrinkToFit="false"/>
      <protection locked="true" hidden="false"/>
    </xf>
    <xf numFmtId="174" fontId="11" fillId="4" borderId="0" xfId="0" applyFont="true" applyBorder="false" applyAlignment="true" applyProtection="false">
      <alignment horizontal="general" vertical="center" textRotation="0" wrapText="false" indent="0" shrinkToFit="false"/>
      <protection locked="true" hidden="false"/>
    </xf>
    <xf numFmtId="168" fontId="12" fillId="0" borderId="0" xfId="0" applyFont="true" applyBorder="false" applyAlignment="true" applyProtection="false">
      <alignment horizontal="general" vertical="center" textRotation="0" wrapText="false" indent="0" shrinkToFit="false"/>
      <protection locked="true" hidden="false"/>
    </xf>
    <xf numFmtId="168" fontId="11" fillId="4" borderId="0" xfId="0" applyFont="true" applyBorder="false" applyAlignment="true" applyProtection="false">
      <alignment horizontal="general" vertical="center" textRotation="0" wrapText="false" indent="0" shrinkToFit="false"/>
      <protection locked="true" hidden="false"/>
    </xf>
    <xf numFmtId="166" fontId="11" fillId="0" borderId="0" xfId="0" applyFont="true" applyBorder="false" applyAlignment="true" applyProtection="false">
      <alignment horizontal="general" vertical="center" textRotation="0" wrapText="false" indent="0" shrinkToFit="false"/>
      <protection locked="true" hidden="false"/>
    </xf>
    <xf numFmtId="166" fontId="11" fillId="4" borderId="0" xfId="0" applyFont="true" applyBorder="false" applyAlignment="true" applyProtection="false">
      <alignment horizontal="general" vertical="center" textRotation="0" wrapText="false" indent="0" shrinkToFit="false"/>
      <protection locked="true" hidden="false"/>
    </xf>
    <xf numFmtId="175" fontId="11" fillId="0" borderId="0" xfId="0" applyFont="true" applyBorder="false" applyAlignment="true" applyProtection="false">
      <alignment horizontal="general" vertical="center" textRotation="0" wrapText="false" indent="0" shrinkToFit="false"/>
      <protection locked="true" hidden="false"/>
    </xf>
    <xf numFmtId="175" fontId="11" fillId="4" borderId="0" xfId="0" applyFont="true" applyBorder="false" applyAlignment="true" applyProtection="false">
      <alignment horizontal="general" vertical="center" textRotation="0" wrapText="false" indent="0" shrinkToFit="false"/>
      <protection locked="true" hidden="false"/>
    </xf>
    <xf numFmtId="167" fontId="11" fillId="0" borderId="0" xfId="0" applyFont="true" applyBorder="false" applyAlignment="true" applyProtection="false">
      <alignment horizontal="general" vertical="center" textRotation="0" wrapText="false" indent="0" shrinkToFit="false"/>
      <protection locked="true" hidden="false"/>
    </xf>
    <xf numFmtId="167" fontId="11" fillId="4" borderId="0" xfId="0" applyFont="true" applyBorder="false" applyAlignment="true" applyProtection="false">
      <alignment horizontal="general" vertical="center" textRotation="0" wrapText="false" indent="0" shrinkToFit="false"/>
      <protection locked="true" hidden="false"/>
    </xf>
    <xf numFmtId="166" fontId="12" fillId="0" borderId="0" xfId="0" applyFont="true" applyBorder="false" applyAlignment="true" applyProtection="false">
      <alignment horizontal="general" vertical="center" textRotation="0" wrapText="false" indent="0" shrinkToFit="false"/>
      <protection locked="true" hidden="false"/>
    </xf>
    <xf numFmtId="165" fontId="12" fillId="0" borderId="0" xfId="0" applyFont="true" applyBorder="false" applyAlignment="true" applyProtection="false">
      <alignment horizontal="general" vertical="center" textRotation="0" wrapText="false" indent="0" shrinkToFit="false"/>
      <protection locked="true" hidden="false"/>
    </xf>
    <xf numFmtId="165" fontId="11" fillId="4" borderId="0" xfId="0" applyFont="true" applyBorder="false" applyAlignment="true" applyProtection="false">
      <alignment horizontal="general" vertical="center" textRotation="0" wrapText="false" indent="0" shrinkToFit="false"/>
      <protection locked="true" hidden="false"/>
    </xf>
    <xf numFmtId="168" fontId="11"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true" applyAlignment="true" applyProtection="false">
      <alignment horizontal="general" vertical="center" textRotation="0" wrapText="false" indent="0" shrinkToFit="false"/>
      <protection locked="true" hidden="false"/>
    </xf>
    <xf numFmtId="164" fontId="10" fillId="0" borderId="0" xfId="0" applyFont="true" applyBorder="false" applyAlignment="true" applyProtection="false">
      <alignment horizontal="right" vertical="center" textRotation="0" wrapText="false" indent="0" shrinkToFit="false"/>
      <protection locked="true" hidden="false"/>
    </xf>
    <xf numFmtId="164" fontId="19" fillId="0" borderId="0" xfId="0" applyFont="true" applyBorder="false" applyAlignment="true" applyProtection="false">
      <alignment horizontal="general" vertical="center" textRotation="0" wrapText="false" indent="0" shrinkToFit="false"/>
      <protection locked="true" hidden="false"/>
    </xf>
    <xf numFmtId="164" fontId="20" fillId="0" borderId="0" xfId="0" applyFont="true" applyBorder="false" applyAlignment="true" applyProtection="false">
      <alignment horizontal="general" vertical="center" textRotation="0" wrapText="false" indent="0" shrinkToFit="false"/>
      <protection locked="true" hidden="false"/>
    </xf>
    <xf numFmtId="164" fontId="18" fillId="2" borderId="2" xfId="0" applyFont="true" applyBorder="true" applyAlignment="true" applyProtection="false">
      <alignment horizontal="general" vertical="top" textRotation="0" wrapText="true" indent="0" shrinkToFit="false"/>
      <protection locked="true" hidden="false"/>
    </xf>
    <xf numFmtId="167" fontId="12" fillId="0" borderId="0" xfId="0" applyFont="true" applyBorder="false" applyAlignment="true" applyProtection="false">
      <alignment horizontal="general" vertical="center" textRotation="0" wrapText="false" indent="0" shrinkToFit="false"/>
      <protection locked="true" hidden="false"/>
    </xf>
    <xf numFmtId="165" fontId="8" fillId="0" borderId="0" xfId="0" applyFont="true" applyBorder="false" applyAlignment="true" applyProtection="false">
      <alignment horizontal="general" vertical="center" textRotation="0" wrapText="false" indent="0" shrinkToFit="false"/>
      <protection locked="true" hidden="false"/>
    </xf>
    <xf numFmtId="166" fontId="8" fillId="0" borderId="0" xfId="0" applyFont="true" applyBorder="false" applyAlignment="true" applyProtection="false">
      <alignment horizontal="general" vertical="center" textRotation="0" wrapText="false" indent="0" shrinkToFit="false"/>
      <protection locked="true" hidden="false"/>
    </xf>
    <xf numFmtId="176" fontId="8" fillId="0" borderId="0" xfId="0" applyFont="true" applyBorder="false" applyAlignment="true" applyProtection="false">
      <alignment horizontal="general" vertical="center" textRotation="0" wrapText="false" indent="0" shrinkToFit="false"/>
      <protection locked="true" hidden="false"/>
    </xf>
    <xf numFmtId="165" fontId="10" fillId="0" borderId="3" xfId="0" applyFont="true" applyBorder="true" applyAlignment="true" applyProtection="false">
      <alignment horizontal="general" vertical="center" textRotation="0" wrapText="false" indent="0" shrinkToFit="false"/>
      <protection locked="true" hidden="false"/>
    </xf>
    <xf numFmtId="167" fontId="8" fillId="0" borderId="0" xfId="0" applyFont="true" applyBorder="false" applyAlignment="true" applyProtection="false">
      <alignment horizontal="right" vertical="center" textRotation="0" wrapText="false" indent="0" shrinkToFit="false"/>
      <protection locked="true" hidden="false"/>
    </xf>
    <xf numFmtId="165" fontId="8" fillId="0" borderId="0" xfId="0" applyFont="true" applyBorder="false" applyAlignment="true" applyProtection="false">
      <alignment horizontal="right" vertical="center" textRotation="0" wrapText="false" indent="0" shrinkToFit="false"/>
      <protection locked="true" hidden="false"/>
    </xf>
    <xf numFmtId="177" fontId="11" fillId="0" borderId="0" xfId="0" applyFont="true" applyBorder="false" applyAlignment="true" applyProtection="false">
      <alignment horizontal="general" vertical="center" textRotation="0" wrapText="false" indent="0" shrinkToFit="false"/>
      <protection locked="true" hidden="false"/>
    </xf>
    <xf numFmtId="166" fontId="8" fillId="0" borderId="0" xfId="0" applyFont="true" applyBorder="false" applyAlignment="true" applyProtection="false">
      <alignment horizontal="right" vertical="center" textRotation="0" wrapText="false" indent="0" shrinkToFit="false"/>
      <protection locked="true" hidden="false"/>
    </xf>
    <xf numFmtId="176" fontId="8" fillId="0" borderId="0" xfId="0" applyFont="true" applyBorder="false" applyAlignment="true" applyProtection="false">
      <alignment horizontal="right" vertical="center" textRotation="0" wrapText="false" indent="0" shrinkToFit="false"/>
      <protection locked="true" hidden="false"/>
    </xf>
    <xf numFmtId="167" fontId="8" fillId="0" borderId="0" xfId="0" applyFont="true" applyBorder="false" applyAlignment="true" applyProtection="false">
      <alignment horizontal="general" vertical="center" textRotation="0" wrapText="false" indent="0" shrinkToFit="false"/>
      <protection locked="true" hidden="false"/>
    </xf>
    <xf numFmtId="166" fontId="10" fillId="0" borderId="0" xfId="0" applyFont="true" applyBorder="false" applyAlignment="true" applyProtection="false">
      <alignment horizontal="general" vertical="center" textRotation="0" wrapText="false" indent="0" shrinkToFit="false"/>
      <protection locked="true" hidden="false"/>
    </xf>
    <xf numFmtId="178" fontId="12" fillId="0" borderId="0" xfId="0" applyFont="true" applyBorder="false" applyAlignment="true" applyProtection="false">
      <alignment horizontal="general" vertical="center" textRotation="0" wrapText="false" indent="0" shrinkToFit="false"/>
      <protection locked="true" hidden="false"/>
    </xf>
    <xf numFmtId="164" fontId="25" fillId="0" borderId="5" xfId="0" applyFont="true" applyBorder="true" applyAlignment="true" applyProtection="false">
      <alignment horizontal="general" vertical="center" textRotation="0" wrapText="false" indent="0" shrinkToFit="false"/>
      <protection locked="true" hidden="false"/>
    </xf>
    <xf numFmtId="177" fontId="25" fillId="0" borderId="5" xfId="0" applyFont="true" applyBorder="true" applyAlignment="true" applyProtection="false">
      <alignment horizontal="right" vertical="center" textRotation="0" wrapText="false" indent="0" shrinkToFit="false"/>
      <protection locked="true" hidden="false"/>
    </xf>
    <xf numFmtId="164" fontId="25" fillId="0" borderId="5" xfId="0" applyFont="true" applyBorder="true" applyAlignment="true" applyProtection="false">
      <alignment horizontal="right" vertical="center" textRotation="0" wrapText="false" indent="0" shrinkToFit="false"/>
      <protection locked="true" hidden="false"/>
    </xf>
    <xf numFmtId="165" fontId="10" fillId="0" borderId="0" xfId="0" applyFont="true" applyBorder="false" applyAlignment="true" applyProtection="false">
      <alignment horizontal="general" vertical="center" textRotation="0" wrapText="false" indent="0" shrinkToFit="false"/>
      <protection locked="true" hidden="false"/>
    </xf>
    <xf numFmtId="178" fontId="8" fillId="0" borderId="0" xfId="0" applyFont="true" applyBorder="false" applyAlignment="true" applyProtection="false">
      <alignment horizontal="general" vertical="center" textRotation="0" wrapText="false" indent="0" shrinkToFit="false"/>
      <protection locked="true" hidden="false"/>
    </xf>
    <xf numFmtId="178" fontId="10" fillId="0" borderId="0" xfId="0" applyFont="true" applyBorder="false" applyAlignment="true" applyProtection="false">
      <alignment horizontal="general" vertical="center" textRotation="0" wrapText="false" indent="0" shrinkToFit="false"/>
      <protection locked="true" hidden="false"/>
    </xf>
    <xf numFmtId="179" fontId="11" fillId="0" borderId="0" xfId="0" applyFont="true" applyBorder="false" applyAlignment="true" applyProtection="false">
      <alignment horizontal="left" vertical="center" textRotation="0" wrapText="false" indent="0" shrinkToFit="false"/>
      <protection locked="true" hidden="false"/>
    </xf>
    <xf numFmtId="164" fontId="19" fillId="3" borderId="0" xfId="0" applyFont="true" applyBorder="false" applyAlignment="true" applyProtection="false">
      <alignment horizontal="general" vertical="center" textRotation="0" wrapText="false" indent="0" shrinkToFit="false"/>
      <protection locked="true" hidden="false"/>
    </xf>
    <xf numFmtId="167" fontId="10" fillId="0" borderId="0" xfId="0" applyFont="true" applyBorder="false" applyAlignment="true" applyProtection="false">
      <alignment horizontal="general" vertical="center" textRotation="0" wrapText="false" indent="0" shrinkToFit="false"/>
      <protection locked="true" hidden="false"/>
    </xf>
    <xf numFmtId="164" fontId="25" fillId="0" borderId="5" xfId="0" applyFont="true" applyBorder="true" applyAlignment="true" applyProtection="false">
      <alignment horizontal="right" vertical="center" textRotation="0" wrapText="true" indent="0" shrinkToFit="false"/>
      <protection locked="true" hidden="false"/>
    </xf>
    <xf numFmtId="174" fontId="8" fillId="0" borderId="0" xfId="0" applyFont="true" applyBorder="false" applyAlignment="true" applyProtection="false">
      <alignment horizontal="general" vertical="center" textRotation="0" wrapText="false" indent="0" shrinkToFit="false"/>
      <protection locked="true" hidden="false"/>
    </xf>
    <xf numFmtId="173" fontId="8" fillId="0" borderId="0" xfId="0" applyFont="true" applyBorder="false" applyAlignment="true" applyProtection="false">
      <alignment horizontal="general" vertical="center" textRotation="0" wrapText="false" indent="0" shrinkToFit="false"/>
      <protection locked="true" hidden="false"/>
    </xf>
    <xf numFmtId="177" fontId="8" fillId="0" borderId="0" xfId="0" applyFont="true" applyBorder="false" applyAlignment="true" applyProtection="false">
      <alignment horizontal="general" vertical="center" textRotation="0" wrapText="false" indent="0" shrinkToFit="false"/>
      <protection locked="true" hidden="false"/>
    </xf>
    <xf numFmtId="180" fontId="11" fillId="0" borderId="0" xfId="0" applyFont="true" applyBorder="false" applyAlignment="true" applyProtection="false">
      <alignment horizontal="general" vertical="center" textRotation="0" wrapText="false" indent="0" shrinkToFit="false"/>
      <protection locked="true" hidden="false"/>
    </xf>
    <xf numFmtId="173" fontId="11" fillId="0" borderId="0" xfId="0" applyFont="true" applyBorder="false" applyAlignment="true" applyProtection="false">
      <alignment horizontal="general" vertical="center" textRotation="0" wrapText="false" indent="0" shrinkToFit="false"/>
      <protection locked="true" hidden="false"/>
    </xf>
    <xf numFmtId="181" fontId="11" fillId="0" borderId="0" xfId="0" applyFont="true" applyBorder="false" applyAlignment="false" applyProtection="false">
      <alignment horizontal="general" vertical="bottom" textRotation="0" wrapText="false" indent="0" shrinkToFit="false"/>
      <protection locked="true" hidden="false"/>
    </xf>
    <xf numFmtId="181" fontId="11" fillId="0" borderId="0" xfId="0" applyFont="true" applyBorder="false" applyAlignment="true" applyProtection="false">
      <alignment horizontal="general" vertical="center"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82" fontId="11" fillId="0" borderId="0" xfId="0" applyFont="true" applyBorder="false" applyAlignment="true" applyProtection="false">
      <alignment horizontal="general" vertical="center" textRotation="0" wrapText="false" indent="0" shrinkToFit="false"/>
      <protection locked="true" hidden="false"/>
    </xf>
    <xf numFmtId="178" fontId="11" fillId="0" borderId="0" xfId="0" applyFont="tru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878787"/>
      <rgbColor rgb="FF993366"/>
      <rgbColor rgb="FFFFF2CC"/>
      <rgbColor rgb="FFEFEDE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BF8F1"/>
      <rgbColor rgb="FFE6E5E1"/>
      <rgbColor rgb="FFE2DFD6"/>
      <rgbColor rgb="FF99CCFF"/>
      <rgbColor rgb="FFFF99CC"/>
      <rgbColor rgb="FFCC99FF"/>
      <rgbColor rgb="FFD3D1CB"/>
      <rgbColor rgb="FF3366FF"/>
      <rgbColor rgb="FF33CCCC"/>
      <rgbColor rgb="FF99CC00"/>
      <rgbColor rgb="FFFFCC00"/>
      <rgbColor rgb="FFC9A227"/>
      <rgbColor rgb="FFFF6600"/>
      <rgbColor rgb="FF595959"/>
      <rgbColor rgb="FF8A8883"/>
      <rgbColor rgb="FF003366"/>
      <rgbColor rgb="FF339966"/>
      <rgbColor rgb="FF1F1F1F"/>
      <rgbColor rgb="FF262626"/>
      <rgbColor rgb="FF993300"/>
      <rgbColor rgb="FF993366"/>
      <rgbColor rgb="FF404040"/>
      <rgbColor rgb="FF3B3A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_rels/chart2.xml.rels><?xml version="1.0" encoding="UTF-8"?>
<Relationships xmlns="http://schemas.openxmlformats.org/package/2006/relationships"><Relationship Id="rId1" Type="http://schemas.microsoft.com/office/2011/relationships/chartStyle" Target="style2.xml"/><Relationship Id="rId2" Type="http://schemas.microsoft.com/office/2011/relationships/chartColorStyle" Target="colors2.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rPr>
              <a:t>FPI equity flow by year ($ bn): actual vs global model</a:t>
            </a:r>
          </a:p>
        </c:rich>
      </c:tx>
      <c:overlay val="0"/>
      <c:spPr>
        <a:noFill/>
        <a:ln w="0">
          <a:noFill/>
        </a:ln>
      </c:spPr>
    </c:title>
    <c:autoTitleDeleted val="0"/>
    <c:plotArea>
      <c:barChart>
        <c:barDir val="col"/>
        <c:grouping val="clustered"/>
        <c:varyColors val="0"/>
        <c:ser>
          <c:idx val="0"/>
          <c:order val="0"/>
          <c:tx>
            <c:strRef>
              <c:f>Annual!B4</c:f>
              <c:strCache>
                <c:ptCount val="1"/>
                <c:pt idx="0">
                  <c:v>Actual FPI flow ($ bn)</c:v>
                </c:pt>
              </c:strCache>
            </c:strRef>
          </c:tx>
          <c:spPr>
            <a:solidFill>
              <a:srgbClr val="1F1F1F"/>
            </a:solidFill>
            <a:ln w="1260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Annual!$A$5:$A$23</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strCache>
            </c:strRef>
          </c:cat>
          <c:val>
            <c:numRef>
              <c:f>Annual!$B$5:$B$23</c:f>
              <c:numCache>
                <c:formatCode>#,##0.0;\(#,##0.0\);\–</c:formatCode>
                <c:ptCount val="19"/>
                <c:pt idx="0">
                  <c:v>-11.974</c:v>
                </c:pt>
                <c:pt idx="1">
                  <c:v>17.458</c:v>
                </c:pt>
                <c:pt idx="2">
                  <c:v>29.355</c:v>
                </c:pt>
                <c:pt idx="3">
                  <c:v>-0.358</c:v>
                </c:pt>
                <c:pt idx="4">
                  <c:v>24.368</c:v>
                </c:pt>
                <c:pt idx="5">
                  <c:v>20.104</c:v>
                </c:pt>
                <c:pt idx="6">
                  <c:v>16.111</c:v>
                </c:pt>
                <c:pt idx="7">
                  <c:v>3.194</c:v>
                </c:pt>
                <c:pt idx="8">
                  <c:v>3.168</c:v>
                </c:pt>
                <c:pt idx="9">
                  <c:v>7.768</c:v>
                </c:pt>
                <c:pt idx="10">
                  <c:v>-4.39</c:v>
                </c:pt>
                <c:pt idx="11">
                  <c:v>14.367</c:v>
                </c:pt>
                <c:pt idx="12">
                  <c:v>23.013</c:v>
                </c:pt>
                <c:pt idx="13">
                  <c:v>3.76</c:v>
                </c:pt>
                <c:pt idx="14">
                  <c:v>-16.501</c:v>
                </c:pt>
                <c:pt idx="15">
                  <c:v>20.743</c:v>
                </c:pt>
                <c:pt idx="16">
                  <c:v>0.123999999999999</c:v>
                </c:pt>
                <c:pt idx="17">
                  <c:v>-18.909</c:v>
                </c:pt>
                <c:pt idx="18">
                  <c:v>-27.807</c:v>
                </c:pt>
              </c:numCache>
            </c:numRef>
          </c:val>
        </c:ser>
        <c:ser>
          <c:idx val="1"/>
          <c:order val="1"/>
          <c:tx>
            <c:strRef>
              <c:f>Annual!C4</c:f>
              <c:strCache>
                <c:ptCount val="1"/>
                <c:pt idx="0">
                  <c:v>Predicted by global model ($ bn)</c:v>
                </c:pt>
              </c:strCache>
            </c:strRef>
          </c:tx>
          <c:spPr>
            <a:solidFill>
              <a:srgbClr val="BFBFBF"/>
            </a:solidFill>
            <a:ln w="1260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Annual!$A$5:$A$23</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strCache>
            </c:strRef>
          </c:cat>
          <c:val>
            <c:numRef>
              <c:f>Annual!$C$5:$C$23</c:f>
              <c:numCache>
                <c:formatCode>#,##0.0;\(#,##0.0\);\–</c:formatCode>
                <c:ptCount val="19"/>
                <c:pt idx="0">
                  <c:v>-7.6375694220829</c:v>
                </c:pt>
                <c:pt idx="1">
                  <c:v>11.286332758192</c:v>
                </c:pt>
                <c:pt idx="2">
                  <c:v>15.6926968569861</c:v>
                </c:pt>
                <c:pt idx="3">
                  <c:v>7.76463206587774</c:v>
                </c:pt>
                <c:pt idx="4">
                  <c:v>9.45451111395727</c:v>
                </c:pt>
                <c:pt idx="5">
                  <c:v>13.4398728954823</c:v>
                </c:pt>
                <c:pt idx="6">
                  <c:v>8.95763021171259</c:v>
                </c:pt>
                <c:pt idx="7">
                  <c:v>4.40413962686672</c:v>
                </c:pt>
                <c:pt idx="8">
                  <c:v>3.71823541102785</c:v>
                </c:pt>
                <c:pt idx="9">
                  <c:v>9.87261529701893</c:v>
                </c:pt>
                <c:pt idx="10">
                  <c:v>-1.12554340704942</c:v>
                </c:pt>
                <c:pt idx="11">
                  <c:v>5.91626541991493</c:v>
                </c:pt>
                <c:pt idx="12">
                  <c:v>8.55134430992643</c:v>
                </c:pt>
                <c:pt idx="13">
                  <c:v>14.8174614979317</c:v>
                </c:pt>
                <c:pt idx="14">
                  <c:v>-13.1826390315121</c:v>
                </c:pt>
                <c:pt idx="15">
                  <c:v>6.08040912004218</c:v>
                </c:pt>
                <c:pt idx="16">
                  <c:v>10.3191208209569</c:v>
                </c:pt>
                <c:pt idx="17">
                  <c:v>-0.310554550801525</c:v>
                </c:pt>
                <c:pt idx="18">
                  <c:v>-4.42496099444769</c:v>
                </c:pt>
              </c:numCache>
            </c:numRef>
          </c:val>
        </c:ser>
        <c:gapWidth val="150"/>
        <c:overlap val="-10"/>
        <c:axId val="90628029"/>
        <c:axId val="20010001"/>
      </c:barChart>
      <c:catAx>
        <c:axId val="90628029"/>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sz="1000" b="0" u="none" strike="noStrike">
                <a:solidFill>
                  <a:srgbClr val="000000"/>
                </a:solidFill>
                <a:uFillTx/>
                <a:latin typeface="Calibri"/>
              </a:defRPr>
            </a:pPr>
          </a:p>
        </c:txPr>
        <c:crossAx val="20010001"/>
        <c:crosses val="autoZero"/>
        <c:auto val="1"/>
        <c:lblAlgn val="ctr"/>
        <c:lblOffset val="100"/>
        <c:noMultiLvlLbl val="0"/>
      </c:catAx>
      <c:valAx>
        <c:axId val="20010001"/>
        <c:scaling>
          <c:orientation val="minMax"/>
        </c:scaling>
        <c:delete val="0"/>
        <c:axPos val="l"/>
        <c:title>
          <c:tx>
            <c:rich>
              <a:bodyPr rot="-5400000"/>
              <a:lstStyle/>
              <a:p>
                <a:pPr>
                  <a:defRPr sz="1300" b="0" u="none" strike="noStrike">
                    <a:uFillTx/>
                    <a:latin typeface="Arial"/>
                  </a:defRPr>
                </a:pPr>
                <a:r>
                  <a:rPr sz="1000" b="1" u="none" strike="noStrike">
                    <a:solidFill>
                      <a:srgbClr val="000000"/>
                    </a:solidFill>
                    <a:uFillTx/>
                    <a:latin typeface="Calibri"/>
                  </a:rPr>
                  <a:t>$ bn</a:t>
                </a:r>
              </a:p>
            </c:rich>
          </c:tx>
          <c:overlay val="0"/>
          <c:spPr>
            <a:noFill/>
            <a:ln w="0">
              <a:noFill/>
            </a:ln>
          </c:spPr>
        </c:title>
        <c:numFmt formatCode="#,##0.0;\(#,##0.0\);\–" sourceLinked="1"/>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90628029"/>
        <c:crosses val="autoZero"/>
        <c:crossBetween val="between"/>
      </c:valAx>
      <c:spPr>
        <a:solidFill>
          <a:srgbClr val="FFFFFF"/>
        </a:solidFill>
        <a:ln w="0">
          <a:noFill/>
        </a:ln>
      </c:spPr>
    </c:plotArea>
    <c:legend>
      <c:legendPos val="b"/>
      <c:overlay val="0"/>
      <c:spPr>
        <a:noFill/>
        <a:ln w="0">
          <a:noFill/>
        </a:ln>
      </c:spPr>
      <c:txPr>
        <a:bodyPr/>
        <a:lstStyle/>
        <a:p>
          <a:pPr>
            <a:defRPr sz="1000" b="0" u="none" strike="noStrike">
              <a:solidFill>
                <a:srgbClr val="000000"/>
              </a:solidFill>
              <a:uFillTx/>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rPr>
              <a:t>1,000 simulated 12-month FPI flows ($ bn)</a:t>
            </a:r>
          </a:p>
        </c:rich>
      </c:tx>
      <c:overlay val="0"/>
      <c:spPr>
        <a:noFill/>
        <a:ln w="0">
          <a:noFill/>
        </a:ln>
      </c:spPr>
    </c:title>
    <c:autoTitleDeleted val="0"/>
    <c:plotArea>
      <c:barChart>
        <c:barDir val="col"/>
        <c:grouping val="clustered"/>
        <c:varyColors val="0"/>
        <c:ser>
          <c:idx val="0"/>
          <c:order val="0"/>
          <c:tx>
            <c:strRef>
              <c:f>Simulation!J5</c:f>
              <c:strCache>
                <c:ptCount val="1"/>
                <c:pt idx="0">
                  <c:v>Draws</c:v>
                </c:pt>
              </c:strCache>
            </c:strRef>
          </c:tx>
          <c:spPr>
            <a:solidFill>
              <a:srgbClr val="404040"/>
            </a:solidFill>
            <a:ln w="1260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Simulation!$K$6:$K$15</c:f>
              <c:strCache>
                <c:ptCount val="10"/>
                <c:pt idx="0">
                  <c:v>-60 to -50</c:v>
                </c:pt>
                <c:pt idx="1">
                  <c:v>-50 to -40</c:v>
                </c:pt>
                <c:pt idx="2">
                  <c:v>-40 to -30</c:v>
                </c:pt>
                <c:pt idx="3">
                  <c:v>-30 to -20</c:v>
                </c:pt>
                <c:pt idx="4">
                  <c:v>-20 to -10</c:v>
                </c:pt>
                <c:pt idx="5">
                  <c:v>-10 to 0</c:v>
                </c:pt>
                <c:pt idx="6">
                  <c:v>0 to 10</c:v>
                </c:pt>
                <c:pt idx="7">
                  <c:v>10 to 20</c:v>
                </c:pt>
                <c:pt idx="8">
                  <c:v>20 to 30</c:v>
                </c:pt>
                <c:pt idx="9">
                  <c:v>30 to 40</c:v>
                </c:pt>
              </c:strCache>
            </c:strRef>
          </c:cat>
          <c:val>
            <c:numRef>
              <c:f>Simulation!$J$6:$J$15</c:f>
              <c:numCache>
                <c:formatCode>0</c:formatCode>
                <c:ptCount val="10"/>
                <c:pt idx="0">
                  <c:v>23</c:v>
                </c:pt>
                <c:pt idx="1">
                  <c:v>111</c:v>
                </c:pt>
                <c:pt idx="2">
                  <c:v>196</c:v>
                </c:pt>
                <c:pt idx="3">
                  <c:v>217</c:v>
                </c:pt>
                <c:pt idx="4">
                  <c:v>189</c:v>
                </c:pt>
                <c:pt idx="5">
                  <c:v>146</c:v>
                </c:pt>
                <c:pt idx="6">
                  <c:v>77</c:v>
                </c:pt>
                <c:pt idx="7">
                  <c:v>26</c:v>
                </c:pt>
                <c:pt idx="8">
                  <c:v>7</c:v>
                </c:pt>
                <c:pt idx="9">
                  <c:v>0</c:v>
                </c:pt>
              </c:numCache>
            </c:numRef>
          </c:val>
        </c:ser>
        <c:gapWidth val="20"/>
        <c:overlap val="0"/>
        <c:axId val="42555279"/>
        <c:axId val="59203769"/>
      </c:barChart>
      <c:catAx>
        <c:axId val="4255527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59203769"/>
        <c:crosses val="autoZero"/>
        <c:auto val="1"/>
        <c:lblAlgn val="ctr"/>
        <c:lblOffset val="100"/>
        <c:noMultiLvlLbl val="0"/>
      </c:catAx>
      <c:valAx>
        <c:axId val="59203769"/>
        <c:scaling>
          <c:orientation val="minMax"/>
        </c:scaling>
        <c:delete val="0"/>
        <c:axPos val="l"/>
        <c:numFmt formatCode="0" sourceLinked="1"/>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42555279"/>
        <c:crosses val="autoZero"/>
        <c:crossBetween val="between"/>
      </c:valAx>
      <c:spPr>
        <a:solidFill>
          <a:srgbClr val="FFFFFF"/>
        </a:solidFill>
        <a:ln w="0">
          <a:noFill/>
        </a:ln>
      </c:spPr>
    </c:plotArea>
    <c:plotVisOnly val="1"/>
    <c:dispBlanksAs val="gap"/>
  </c:chart>
  <c:spPr>
    <a:solidFill>
      <a:srgbClr val="FFFFFF"/>
    </a:solidFill>
    <a:ln w="9360">
      <a:solidFill>
        <a:srgbClr val="D9D9D9"/>
      </a:solidFill>
      <a:round/>
    </a:ln>
  </c:spPr>
</c:chartSpace>
</file>

<file path=xl/charts/colors1.xml><?xml version="1.0" encoding="utf-8"?>
<cs:colorStyle xmlns:cs="http://schemas.microsoft.com/office/drawing/2012/chartStyle" xmlns:a="http://schemas.openxmlformats.org/drawingml/2006/main" meth="cycle" id="10">
  <a:schemeClr val="accent1"/>
</cs:colorStyle>
</file>

<file path=xl/charts/colors2.xml><?xml version="1.0" encoding="utf-8"?>
<cs:colorStyle xmlns:cs="http://schemas.microsoft.com/office/drawing/2012/chartStyle" xmlns:a="http://schemas.openxmlformats.org/drawingml/2006/main" meth="cycle" id="10">
  <a:schemeClr val="accent1"/>
</cs:colorStyle>
</file>

<file path=xl/charts/style1.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charts/style2.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37</xdr:row>
      <xdr:rowOff>0</xdr:rowOff>
    </xdr:from>
    <xdr:to>
      <xdr:col>8</xdr:col>
      <xdr:colOff>1153080</xdr:colOff>
      <xdr:row>53</xdr:row>
      <xdr:rowOff>11880</xdr:rowOff>
    </xdr:to>
    <xdr:graphicFrame>
      <xdr:nvGraphicFramePr>
        <xdr:cNvPr id="1" name="Chart 1"/>
        <xdr:cNvGraphicFramePr/>
      </xdr:nvGraphicFramePr>
      <xdr:xfrm>
        <a:off x="0" y="8424000"/>
        <a:ext cx="7919640" cy="30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0</xdr:colOff>
      <xdr:row>3</xdr:row>
      <xdr:rowOff>0</xdr:rowOff>
    </xdr:from>
    <xdr:to>
      <xdr:col>19</xdr:col>
      <xdr:colOff>128520</xdr:colOff>
      <xdr:row>10</xdr:row>
      <xdr:rowOff>100080</xdr:rowOff>
    </xdr:to>
    <xdr:graphicFrame>
      <xdr:nvGraphicFramePr>
        <xdr:cNvPr id="2" name="Chart 1"/>
        <xdr:cNvGraphicFramePr/>
      </xdr:nvGraphicFramePr>
      <xdr:xfrm>
        <a:off x="11066040" y="1489680"/>
        <a:ext cx="5039640" cy="25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1.v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2.vml"/>
</Relationships>
</file>

<file path=xl/worksheets/_rels/sheet9.xml.rels><?xml version="1.0" encoding="UTF-8"?>
<Relationships xmlns="http://schemas.openxmlformats.org/package/2006/relationships"><Relationship Id="rId1" Type="http://schemas.openxmlformats.org/officeDocument/2006/relationships/drawing" Target="../drawings/drawing2.xml"/>
</Relationships>
</file>

<file path=xl/worksheets/_rels/sheet11.xml.rels><?xml version="1.0" encoding="UTF-8"?>
<Relationships xmlns="http://schemas.openxmlformats.org/package/2006/relationships"><Relationship Id="rId1" Type="http://schemas.openxmlformats.org/officeDocument/2006/relationships/comments" Target="../comments11.xml"/><Relationship Id="rId2" Type="http://schemas.openxmlformats.org/officeDocument/2006/relationships/vmlDrawing" Target="../drawings/vmlDrawing3.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62626"/>
    <pageSetUpPr fitToPage="false"/>
  </sheetPr>
  <dimension ref="B2:D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62"/>
    <col collapsed="false" customWidth="true" hidden="false" outlineLevel="0" max="3" min="3" style="0" width="14"/>
    <col collapsed="false" customWidth="true" hidden="false" outlineLevel="0" max="4" min="4" style="0" width="72"/>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5" customFormat="false" ht="24" hidden="false" customHeight="true" outlineLevel="0" collapsed="false">
      <c r="B5" s="4" t="s">
        <v>3</v>
      </c>
      <c r="C5" s="5"/>
      <c r="D5" s="5"/>
    </row>
    <row r="6" customFormat="false" ht="30" hidden="false" customHeight="true" outlineLevel="0" collapsed="false">
      <c r="B6" s="6" t="s">
        <v>4</v>
      </c>
      <c r="C6" s="7" t="n">
        <f aca="false">SUMIFS(Monthly!M:M,Monthly!L:L,2026)</f>
        <v>-33.068</v>
      </c>
      <c r="D6" s="8" t="s">
        <v>5</v>
      </c>
    </row>
    <row r="7" customFormat="false" ht="30" hidden="false" customHeight="true" outlineLevel="0" collapsed="false">
      <c r="B7" s="6" t="s">
        <v>6</v>
      </c>
      <c r="C7" s="7" t="n">
        <f aca="false">Annual!D22</f>
        <v>-18.5984454491985</v>
      </c>
      <c r="D7" s="8" t="s">
        <v>7</v>
      </c>
    </row>
    <row r="8" customFormat="false" ht="30" hidden="false" customHeight="true" outlineLevel="0" collapsed="false">
      <c r="B8" s="6" t="s">
        <v>8</v>
      </c>
      <c r="C8" s="9" t="n">
        <f aca="false">Valuation!B18</f>
        <v>0.117493415674936</v>
      </c>
      <c r="D8" s="8" t="s">
        <v>9</v>
      </c>
    </row>
    <row r="9" customFormat="false" ht="30" hidden="false" customHeight="true" outlineLevel="0" collapsed="false">
      <c r="B9" s="6" t="s">
        <v>10</v>
      </c>
      <c r="C9" s="9" t="n">
        <f aca="false">Valuation!C15</f>
        <v>0.145102302090242</v>
      </c>
      <c r="D9" s="8" t="s">
        <v>11</v>
      </c>
    </row>
    <row r="10" customFormat="false" ht="30" hidden="false" customHeight="true" outlineLevel="0" collapsed="false">
      <c r="B10" s="6" t="s">
        <v>12</v>
      </c>
      <c r="C10" s="10" t="n">
        <f aca="false">Odds!C11</f>
        <v>0.652173913043478</v>
      </c>
      <c r="D10" s="8" t="s">
        <v>13</v>
      </c>
    </row>
    <row r="11" customFormat="false" ht="30" hidden="false" customHeight="true" outlineLevel="0" collapsed="false">
      <c r="B11" s="6" t="s">
        <v>14</v>
      </c>
      <c r="C11" s="10" t="n">
        <f aca="false">Odds!C7</f>
        <v>0.810810810810811</v>
      </c>
      <c r="D11" s="8" t="s">
        <v>15</v>
      </c>
    </row>
    <row r="12" customFormat="false" ht="30" hidden="false" customHeight="true" outlineLevel="0" collapsed="false">
      <c r="B12" s="6" t="s">
        <v>16</v>
      </c>
      <c r="C12" s="7" t="n">
        <f aca="false">Scenarios!F51</f>
        <v>-21.5814780185011</v>
      </c>
      <c r="D12" s="8" t="s">
        <v>17</v>
      </c>
    </row>
    <row r="13" customFormat="false" ht="30" hidden="false" customHeight="true" outlineLevel="0" collapsed="false">
      <c r="B13" s="6" t="s">
        <v>18</v>
      </c>
      <c r="C13" s="10" t="n">
        <f aca="false">Simulation!B6</f>
        <v>0.111</v>
      </c>
      <c r="D13" s="8" t="s">
        <v>19</v>
      </c>
    </row>
    <row r="14" customFormat="false" ht="30" hidden="false" customHeight="true" outlineLevel="0" collapsed="false">
      <c r="B14" s="6" t="s">
        <v>20</v>
      </c>
      <c r="C14" s="7" t="n">
        <f aca="false">Scenarios!D55</f>
        <v>6.05748790073703</v>
      </c>
      <c r="D14" s="8" t="s">
        <v>21</v>
      </c>
    </row>
    <row r="15" customFormat="false" ht="15" hidden="false" customHeight="false" outlineLevel="0" collapsed="false">
      <c r="B15" s="6" t="s">
        <v>22</v>
      </c>
      <c r="D15" s="11" t="str">
        <f aca="false">Mosaic!C61</f>
        <v>Loaded, waiting for the trigger</v>
      </c>
    </row>
    <row r="17" customFormat="false" ht="24" hidden="false" customHeight="true" outlineLevel="0" collapsed="false">
      <c r="B17" s="4" t="s">
        <v>23</v>
      </c>
      <c r="C17" s="5"/>
      <c r="D17" s="5"/>
    </row>
    <row r="18" customFormat="false" ht="30" hidden="false" customHeight="true" outlineLevel="0" collapsed="false">
      <c r="B18" s="12" t="s">
        <v>24</v>
      </c>
      <c r="C18" s="12"/>
      <c r="D18" s="12"/>
    </row>
    <row r="19" customFormat="false" ht="30" hidden="false" customHeight="true" outlineLevel="0" collapsed="false">
      <c r="B19" s="12" t="s">
        <v>25</v>
      </c>
      <c r="C19" s="12"/>
      <c r="D19" s="12"/>
    </row>
    <row r="20" customFormat="false" ht="30" hidden="false" customHeight="true" outlineLevel="0" collapsed="false">
      <c r="B20" s="12" t="s">
        <v>26</v>
      </c>
      <c r="C20" s="12"/>
      <c r="D20" s="12"/>
    </row>
    <row r="21" customFormat="false" ht="30" hidden="false" customHeight="true" outlineLevel="0" collapsed="false">
      <c r="B21" s="12" t="s">
        <v>27</v>
      </c>
      <c r="C21" s="12"/>
      <c r="D21" s="12"/>
    </row>
    <row r="23" customFormat="false" ht="24" hidden="false" customHeight="true" outlineLevel="0" collapsed="false">
      <c r="B23" s="4" t="s">
        <v>28</v>
      </c>
      <c r="C23" s="5"/>
      <c r="D23" s="5"/>
    </row>
    <row r="24" customFormat="false" ht="42" hidden="false" customHeight="true" outlineLevel="0" collapsed="false">
      <c r="B24" s="12" t="s">
        <v>29</v>
      </c>
      <c r="C24" s="12"/>
      <c r="D24" s="12"/>
    </row>
    <row r="25" customFormat="false" ht="42" hidden="false" customHeight="true" outlineLevel="0" collapsed="false">
      <c r="B25" s="12" t="s">
        <v>30</v>
      </c>
      <c r="C25" s="12"/>
      <c r="D25" s="12"/>
    </row>
    <row r="26" customFormat="false" ht="42" hidden="false" customHeight="true" outlineLevel="0" collapsed="false">
      <c r="B26" s="12" t="s">
        <v>31</v>
      </c>
      <c r="C26" s="12"/>
      <c r="D26" s="12"/>
    </row>
    <row r="27" customFormat="false" ht="42" hidden="false" customHeight="true" outlineLevel="0" collapsed="false">
      <c r="B27" s="12" t="s">
        <v>32</v>
      </c>
      <c r="C27" s="12"/>
      <c r="D27" s="12"/>
    </row>
    <row r="29" customFormat="false" ht="24" hidden="false" customHeight="true" outlineLevel="0" collapsed="false">
      <c r="B29" s="4" t="s">
        <v>33</v>
      </c>
      <c r="C29" s="5"/>
      <c r="D29" s="5"/>
    </row>
    <row r="30" customFormat="false" ht="15" hidden="false" customHeight="false" outlineLevel="0" collapsed="false">
      <c r="B30" s="13" t="s">
        <v>34</v>
      </c>
      <c r="C30" s="14" t="s">
        <v>35</v>
      </c>
    </row>
    <row r="31" customFormat="false" ht="15" hidden="false" customHeight="false" outlineLevel="0" collapsed="false">
      <c r="B31" s="13" t="s">
        <v>36</v>
      </c>
      <c r="C31" s="14" t="s">
        <v>37</v>
      </c>
    </row>
    <row r="32" customFormat="false" ht="15" hidden="false" customHeight="false" outlineLevel="0" collapsed="false">
      <c r="B32" s="13" t="s">
        <v>38</v>
      </c>
      <c r="C32" s="14" t="s">
        <v>39</v>
      </c>
    </row>
    <row r="33" customFormat="false" ht="15" hidden="false" customHeight="false" outlineLevel="0" collapsed="false">
      <c r="B33" s="13" t="s">
        <v>40</v>
      </c>
      <c r="C33" s="14" t="s">
        <v>41</v>
      </c>
    </row>
    <row r="34" customFormat="false" ht="15" hidden="false" customHeight="false" outlineLevel="0" collapsed="false">
      <c r="B34" s="13" t="s">
        <v>42</v>
      </c>
      <c r="C34" s="14" t="s">
        <v>43</v>
      </c>
    </row>
    <row r="35" customFormat="false" ht="15" hidden="false" customHeight="false" outlineLevel="0" collapsed="false">
      <c r="B35" s="13" t="s">
        <v>44</v>
      </c>
      <c r="C35" s="14" t="s">
        <v>45</v>
      </c>
    </row>
    <row r="36" customFormat="false" ht="15" hidden="false" customHeight="false" outlineLevel="0" collapsed="false">
      <c r="B36" s="13" t="s">
        <v>46</v>
      </c>
      <c r="C36" s="14" t="s">
        <v>47</v>
      </c>
    </row>
    <row r="37" customFormat="false" ht="15" hidden="false" customHeight="false" outlineLevel="0" collapsed="false">
      <c r="B37" s="13" t="s">
        <v>48</v>
      </c>
      <c r="C37" s="14" t="s">
        <v>49</v>
      </c>
    </row>
    <row r="38" customFormat="false" ht="15" hidden="false" customHeight="false" outlineLevel="0" collapsed="false">
      <c r="B38" s="13" t="s">
        <v>50</v>
      </c>
      <c r="C38" s="14" t="s">
        <v>51</v>
      </c>
    </row>
    <row r="39" customFormat="false" ht="15" hidden="false" customHeight="false" outlineLevel="0" collapsed="false">
      <c r="B39" s="13" t="s">
        <v>52</v>
      </c>
      <c r="C39" s="14" t="s">
        <v>53</v>
      </c>
    </row>
    <row r="40" customFormat="false" ht="15" hidden="false" customHeight="false" outlineLevel="0" collapsed="false">
      <c r="B40" s="13" t="s">
        <v>54</v>
      </c>
      <c r="C40" s="14" t="s">
        <v>55</v>
      </c>
    </row>
    <row r="41" customFormat="false" ht="24" hidden="false" customHeight="true" outlineLevel="0" collapsed="false">
      <c r="B41" s="4" t="s">
        <v>56</v>
      </c>
      <c r="C41" s="5"/>
      <c r="D41" s="5"/>
    </row>
    <row r="42" customFormat="false" ht="15" hidden="false" customHeight="false" outlineLevel="0" collapsed="false">
      <c r="B42" s="15" t="s">
        <v>57</v>
      </c>
    </row>
    <row r="43" customFormat="false" ht="15" hidden="false" customHeight="false" outlineLevel="0" collapsed="false">
      <c r="B43" s="14" t="s">
        <v>58</v>
      </c>
    </row>
    <row r="44" customFormat="false" ht="15" hidden="false" customHeight="false" outlineLevel="0" collapsed="false">
      <c r="B44" s="16" t="s">
        <v>59</v>
      </c>
    </row>
    <row r="45" customFormat="false" ht="15" hidden="false" customHeight="false" outlineLevel="0" collapsed="false">
      <c r="B45" s="17" t="s">
        <v>60</v>
      </c>
    </row>
    <row r="46" customFormat="false" ht="15" hidden="false" customHeight="false" outlineLevel="0" collapsed="false">
      <c r="B46" s="14" t="s">
        <v>61</v>
      </c>
    </row>
    <row r="48" customFormat="false" ht="15" hidden="false" customHeight="false" outlineLevel="0" collapsed="false">
      <c r="B48" s="18" t="s">
        <v>62</v>
      </c>
    </row>
  </sheetData>
  <mergeCells count="8">
    <mergeCell ref="B18:D18"/>
    <mergeCell ref="B19:D19"/>
    <mergeCell ref="B20:D20"/>
    <mergeCell ref="B21:D21"/>
    <mergeCell ref="B24:D24"/>
    <mergeCell ref="B25:D25"/>
    <mergeCell ref="B26:D26"/>
    <mergeCell ref="B27:D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62626"/>
    <pageSetUpPr fitToPage="false"/>
  </sheetPr>
  <dimension ref="B1:D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2"/>
    <col collapsed="false" customWidth="true" hidden="false" outlineLevel="0" max="4" min="4" style="0" width="26"/>
  </cols>
  <sheetData>
    <row r="1" customFormat="false" ht="22.05" hidden="false" customHeight="false" outlineLevel="0" collapsed="false">
      <c r="B1" s="19" t="s">
        <v>63</v>
      </c>
    </row>
    <row r="2" customFormat="false" ht="15" hidden="false" customHeight="false" outlineLevel="0" collapsed="false">
      <c r="B2" s="2" t="s">
        <v>64</v>
      </c>
    </row>
    <row r="4" customFormat="false" ht="24" hidden="false" customHeight="true" outlineLevel="0" collapsed="false">
      <c r="B4" s="20" t="s">
        <v>65</v>
      </c>
      <c r="C4" s="20" t="s">
        <v>66</v>
      </c>
      <c r="D4" s="20" t="s">
        <v>67</v>
      </c>
    </row>
    <row r="5" customFormat="false" ht="39" hidden="false" customHeight="true" outlineLevel="0" collapsed="false">
      <c r="B5" s="21" t="s">
        <v>68</v>
      </c>
      <c r="C5" s="22" t="s">
        <v>69</v>
      </c>
      <c r="D5" s="23" t="s">
        <v>70</v>
      </c>
    </row>
    <row r="6" customFormat="false" ht="39" hidden="false" customHeight="true" outlineLevel="0" collapsed="false">
      <c r="B6" s="21" t="s">
        <v>71</v>
      </c>
      <c r="C6" s="22" t="s">
        <v>72</v>
      </c>
      <c r="D6" s="23" t="s">
        <v>73</v>
      </c>
    </row>
    <row r="7" customFormat="false" ht="39" hidden="false" customHeight="true" outlineLevel="0" collapsed="false">
      <c r="B7" s="21" t="s">
        <v>74</v>
      </c>
      <c r="C7" s="22" t="s">
        <v>75</v>
      </c>
      <c r="D7" s="23" t="s">
        <v>38</v>
      </c>
    </row>
    <row r="8" customFormat="false" ht="39" hidden="false" customHeight="true" outlineLevel="0" collapsed="false">
      <c r="B8" s="21" t="s">
        <v>76</v>
      </c>
      <c r="C8" s="22" t="s">
        <v>77</v>
      </c>
      <c r="D8" s="23" t="s">
        <v>78</v>
      </c>
    </row>
    <row r="9" customFormat="false" ht="39" hidden="false" customHeight="true" outlineLevel="0" collapsed="false">
      <c r="B9" s="21" t="s">
        <v>79</v>
      </c>
      <c r="C9" s="22" t="s">
        <v>80</v>
      </c>
      <c r="D9" s="23" t="s">
        <v>48</v>
      </c>
    </row>
    <row r="10" customFormat="false" ht="39" hidden="false" customHeight="true" outlineLevel="0" collapsed="false">
      <c r="B10" s="21" t="s">
        <v>81</v>
      </c>
      <c r="C10" s="22" t="s">
        <v>82</v>
      </c>
      <c r="D10" s="23" t="s">
        <v>83</v>
      </c>
    </row>
    <row r="11" customFormat="false" ht="39" hidden="false" customHeight="true" outlineLevel="0" collapsed="false">
      <c r="B11" s="21" t="s">
        <v>84</v>
      </c>
      <c r="C11" s="22" t="s">
        <v>85</v>
      </c>
      <c r="D11" s="23" t="s">
        <v>86</v>
      </c>
    </row>
    <row r="12" customFormat="false" ht="39" hidden="false" customHeight="true" outlineLevel="0" collapsed="false">
      <c r="B12" s="21" t="s">
        <v>87</v>
      </c>
      <c r="C12" s="22" t="s">
        <v>88</v>
      </c>
      <c r="D12" s="23" t="s">
        <v>89</v>
      </c>
    </row>
    <row r="13" customFormat="false" ht="39" hidden="false" customHeight="true" outlineLevel="0" collapsed="false">
      <c r="B13" s="21" t="s">
        <v>90</v>
      </c>
      <c r="C13" s="22" t="s">
        <v>91</v>
      </c>
      <c r="D13" s="23" t="s">
        <v>36</v>
      </c>
    </row>
    <row r="14" customFormat="false" ht="39" hidden="false" customHeight="true" outlineLevel="0" collapsed="false">
      <c r="B14" s="21" t="s">
        <v>92</v>
      </c>
      <c r="C14" s="22" t="s">
        <v>93</v>
      </c>
      <c r="D14" s="23" t="s">
        <v>94</v>
      </c>
    </row>
    <row r="15" customFormat="false" ht="39" hidden="false" customHeight="true" outlineLevel="0" collapsed="false">
      <c r="B15" s="21" t="s">
        <v>95</v>
      </c>
      <c r="C15" s="22" t="s">
        <v>96</v>
      </c>
      <c r="D15" s="23" t="s">
        <v>97</v>
      </c>
    </row>
    <row r="16" customFormat="false" ht="24" hidden="false" customHeight="true" outlineLevel="0" collapsed="false">
      <c r="B16" s="21" t="s">
        <v>98</v>
      </c>
      <c r="C16" s="22" t="s">
        <v>99</v>
      </c>
      <c r="D16" s="23" t="s">
        <v>100</v>
      </c>
    </row>
    <row r="17" customFormat="false" ht="39" hidden="false" customHeight="true" outlineLevel="0" collapsed="false">
      <c r="B17" s="21" t="s">
        <v>101</v>
      </c>
      <c r="C17" s="22" t="s">
        <v>102</v>
      </c>
      <c r="D17" s="23" t="s">
        <v>46</v>
      </c>
    </row>
    <row r="18" customFormat="false" ht="24" hidden="false" customHeight="true" outlineLevel="0" collapsed="false">
      <c r="B18" s="21" t="s">
        <v>103</v>
      </c>
      <c r="C18" s="22" t="s">
        <v>104</v>
      </c>
      <c r="D18" s="23" t="s">
        <v>105</v>
      </c>
    </row>
    <row r="19" customFormat="false" ht="24" hidden="false" customHeight="true" outlineLevel="0" collapsed="false">
      <c r="B19" s="21" t="s">
        <v>106</v>
      </c>
      <c r="C19" s="22" t="s">
        <v>107</v>
      </c>
      <c r="D19" s="23" t="s">
        <v>108</v>
      </c>
    </row>
    <row r="20" customFormat="false" ht="24" hidden="false" customHeight="true" outlineLevel="0" collapsed="false">
      <c r="B20" s="21" t="s">
        <v>109</v>
      </c>
      <c r="C20" s="22" t="s">
        <v>110</v>
      </c>
      <c r="D20" s="23" t="s">
        <v>111</v>
      </c>
    </row>
    <row r="21" customFormat="false" ht="39" hidden="false" customHeight="true" outlineLevel="0" collapsed="false">
      <c r="B21" s="21" t="s">
        <v>112</v>
      </c>
      <c r="C21" s="22" t="s">
        <v>113</v>
      </c>
      <c r="D21" s="23" t="s">
        <v>114</v>
      </c>
    </row>
    <row r="22" customFormat="false" ht="39" hidden="false" customHeight="true" outlineLevel="0" collapsed="false">
      <c r="B22" s="21" t="s">
        <v>115</v>
      </c>
      <c r="C22" s="22" t="s">
        <v>116</v>
      </c>
      <c r="D22" s="23" t="s">
        <v>117</v>
      </c>
    </row>
    <row r="23" customFormat="false" ht="39" hidden="false" customHeight="true" outlineLevel="0" collapsed="false">
      <c r="B23" s="21" t="s">
        <v>118</v>
      </c>
      <c r="C23" s="22" t="s">
        <v>119</v>
      </c>
      <c r="D23" s="23" t="s">
        <v>36</v>
      </c>
    </row>
    <row r="24" customFormat="false" ht="39" hidden="false" customHeight="true" outlineLevel="0" collapsed="false">
      <c r="B24" s="21" t="s">
        <v>120</v>
      </c>
      <c r="C24" s="22" t="s">
        <v>121</v>
      </c>
      <c r="D24" s="23" t="s">
        <v>122</v>
      </c>
    </row>
    <row r="25" customFormat="false" ht="24" hidden="false" customHeight="true" outlineLevel="0" collapsed="false">
      <c r="B25" s="21" t="s">
        <v>123</v>
      </c>
      <c r="C25" s="22" t="s">
        <v>124</v>
      </c>
      <c r="D25" s="23" t="s">
        <v>36</v>
      </c>
    </row>
    <row r="26" customFormat="false" ht="39" hidden="false" customHeight="true" outlineLevel="0" collapsed="false">
      <c r="B26" s="21" t="s">
        <v>125</v>
      </c>
      <c r="C26" s="22" t="s">
        <v>126</v>
      </c>
      <c r="D26" s="23" t="s">
        <v>36</v>
      </c>
    </row>
    <row r="27" customFormat="false" ht="39" hidden="false" customHeight="true" outlineLevel="0" collapsed="false">
      <c r="B27" s="21" t="s">
        <v>127</v>
      </c>
      <c r="C27" s="22" t="s">
        <v>128</v>
      </c>
      <c r="D27" s="23" t="s">
        <v>129</v>
      </c>
    </row>
    <row r="28" customFormat="false" ht="39" hidden="false" customHeight="true" outlineLevel="0" collapsed="false">
      <c r="B28" s="21" t="s">
        <v>40</v>
      </c>
      <c r="C28" s="22" t="s">
        <v>130</v>
      </c>
      <c r="D28" s="23" t="s">
        <v>40</v>
      </c>
    </row>
    <row r="29" customFormat="false" ht="39" hidden="false" customHeight="true" outlineLevel="0" collapsed="false">
      <c r="B29" s="21" t="s">
        <v>131</v>
      </c>
      <c r="C29" s="22" t="s">
        <v>132</v>
      </c>
      <c r="D29" s="23" t="s">
        <v>133</v>
      </c>
    </row>
    <row r="30" customFormat="false" ht="39" hidden="false" customHeight="true" outlineLevel="0" collapsed="false">
      <c r="B30" s="21" t="s">
        <v>134</v>
      </c>
      <c r="C30" s="22" t="s">
        <v>135</v>
      </c>
      <c r="D30" s="23" t="s">
        <v>40</v>
      </c>
    </row>
    <row r="31" customFormat="false" ht="39" hidden="false" customHeight="true" outlineLevel="0" collapsed="false">
      <c r="B31" s="21" t="s">
        <v>136</v>
      </c>
      <c r="C31" s="22" t="s">
        <v>137</v>
      </c>
      <c r="D31" s="23" t="s">
        <v>138</v>
      </c>
    </row>
    <row r="32" customFormat="false" ht="39" hidden="false" customHeight="true" outlineLevel="0" collapsed="false">
      <c r="B32" s="21" t="s">
        <v>139</v>
      </c>
      <c r="C32" s="22" t="s">
        <v>140</v>
      </c>
      <c r="D32" s="23" t="s">
        <v>141</v>
      </c>
    </row>
    <row r="33" customFormat="false" ht="39" hidden="false" customHeight="true" outlineLevel="0" collapsed="false">
      <c r="B33" s="21" t="s">
        <v>142</v>
      </c>
      <c r="C33" s="22" t="s">
        <v>143</v>
      </c>
      <c r="D33" s="23" t="s">
        <v>44</v>
      </c>
    </row>
    <row r="34" customFormat="false" ht="24" hidden="false" customHeight="true" outlineLevel="0" collapsed="false">
      <c r="B34" s="21" t="s">
        <v>144</v>
      </c>
      <c r="C34" s="22" t="s">
        <v>145</v>
      </c>
      <c r="D34" s="23" t="s">
        <v>50</v>
      </c>
    </row>
    <row r="35" customFormat="false" ht="39" hidden="false" customHeight="true" outlineLevel="0" collapsed="false">
      <c r="B35" s="21" t="s">
        <v>146</v>
      </c>
      <c r="C35" s="22" t="s">
        <v>147</v>
      </c>
      <c r="D35" s="23" t="s">
        <v>52</v>
      </c>
    </row>
    <row r="36" customFormat="false" ht="39" hidden="false" customHeight="true" outlineLevel="0" collapsed="false">
      <c r="B36" s="21" t="s">
        <v>148</v>
      </c>
      <c r="C36" s="22" t="s">
        <v>149</v>
      </c>
      <c r="D36" s="23" t="s">
        <v>52</v>
      </c>
    </row>
    <row r="37" customFormat="false" ht="39" hidden="false" customHeight="true" outlineLevel="0" collapsed="false">
      <c r="B37" s="21" t="s">
        <v>150</v>
      </c>
      <c r="C37" s="22" t="s">
        <v>151</v>
      </c>
      <c r="D37" s="23" t="s">
        <v>152</v>
      </c>
    </row>
    <row r="38" customFormat="false" ht="39" hidden="false" customHeight="true" outlineLevel="0" collapsed="false">
      <c r="B38" s="21" t="s">
        <v>153</v>
      </c>
      <c r="C38" s="22" t="s">
        <v>154</v>
      </c>
      <c r="D38" s="23" t="s">
        <v>48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883"/>
    <pageSetUpPr fitToPage="false"/>
  </sheetPr>
  <dimension ref="A1:I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62"/>
    <col collapsed="false" customWidth="true" hidden="false" outlineLevel="0" max="4" min="4" style="0" width="16"/>
    <col collapsed="false" customWidth="true" hidden="false" outlineLevel="0" max="5" min="5" style="0" width="11"/>
    <col collapsed="false" customWidth="true" hidden="false" outlineLevel="0" max="7" min="6" style="0" width="9"/>
    <col collapsed="false" customWidth="true" hidden="false" outlineLevel="0" max="8" min="8" style="0" width="40"/>
    <col collapsed="false" customWidth="true" hidden="false" outlineLevel="0" max="9" min="9" style="0" width="62"/>
  </cols>
  <sheetData>
    <row r="1" customFormat="false" ht="22.05" hidden="false" customHeight="false" outlineLevel="0" collapsed="false">
      <c r="A1" s="19" t="s">
        <v>155</v>
      </c>
    </row>
    <row r="2" customFormat="false" ht="15" hidden="false" customHeight="false" outlineLevel="0" collapsed="false">
      <c r="A2" s="2" t="s">
        <v>156</v>
      </c>
    </row>
    <row r="3" customFormat="false" ht="66" hidden="false" customHeight="true" outlineLevel="0" collapsed="false">
      <c r="A3" s="24" t="s">
        <v>157</v>
      </c>
      <c r="B3" s="24"/>
      <c r="C3" s="24"/>
      <c r="D3" s="24"/>
      <c r="E3" s="24"/>
      <c r="F3" s="24"/>
      <c r="G3" s="24"/>
      <c r="H3" s="24"/>
      <c r="I3" s="24"/>
    </row>
    <row r="4" customFormat="false" ht="24" hidden="false" customHeight="true" outlineLevel="0" collapsed="false">
      <c r="A4" s="4" t="s">
        <v>158</v>
      </c>
      <c r="B4" s="5"/>
      <c r="C4" s="5"/>
      <c r="D4" s="5"/>
      <c r="E4" s="5"/>
      <c r="F4" s="5"/>
      <c r="G4" s="5"/>
      <c r="H4" s="5"/>
      <c r="I4" s="5"/>
    </row>
    <row r="5" customFormat="false" ht="42" hidden="false" customHeight="true" outlineLevel="0" collapsed="false">
      <c r="A5" s="25" t="s">
        <v>159</v>
      </c>
      <c r="B5" s="26" t="s">
        <v>160</v>
      </c>
      <c r="C5" s="26" t="s">
        <v>161</v>
      </c>
      <c r="D5" s="26" t="s">
        <v>162</v>
      </c>
      <c r="E5" s="27" t="s">
        <v>163</v>
      </c>
      <c r="F5" s="27" t="s">
        <v>164</v>
      </c>
      <c r="G5" s="27" t="s">
        <v>165</v>
      </c>
      <c r="H5" s="26" t="s">
        <v>166</v>
      </c>
    </row>
    <row r="6" customFormat="false" ht="27" hidden="false" customHeight="true" outlineLevel="0" collapsed="false">
      <c r="A6" s="28" t="n">
        <v>1</v>
      </c>
      <c r="B6" s="29" t="n">
        <v>46308</v>
      </c>
      <c r="C6" s="30" t="s">
        <v>167</v>
      </c>
      <c r="D6" s="15" t="s">
        <v>168</v>
      </c>
      <c r="E6" s="31" t="n">
        <v>-2</v>
      </c>
      <c r="F6" s="32" t="n">
        <v>3</v>
      </c>
      <c r="G6" s="33" t="n">
        <f aca="false">E6*F6</f>
        <v>-6</v>
      </c>
      <c r="H6" s="34" t="s">
        <v>169</v>
      </c>
    </row>
    <row r="7" customFormat="false" ht="27" hidden="false" customHeight="true" outlineLevel="0" collapsed="false">
      <c r="A7" s="28" t="n">
        <v>2</v>
      </c>
      <c r="B7" s="29" t="n">
        <v>46184</v>
      </c>
      <c r="C7" s="30" t="s">
        <v>170</v>
      </c>
      <c r="D7" s="15" t="s">
        <v>171</v>
      </c>
      <c r="E7" s="31" t="n">
        <v>-2</v>
      </c>
      <c r="F7" s="32" t="n">
        <v>3</v>
      </c>
      <c r="G7" s="33" t="n">
        <f aca="false">E7*F7</f>
        <v>-6</v>
      </c>
      <c r="H7" s="34" t="s">
        <v>172</v>
      </c>
    </row>
    <row r="8" customFormat="false" ht="27" hidden="false" customHeight="true" outlineLevel="0" collapsed="false">
      <c r="A8" s="28" t="n">
        <v>3</v>
      </c>
      <c r="B8" s="29" t="n">
        <v>46254</v>
      </c>
      <c r="C8" s="30" t="s">
        <v>173</v>
      </c>
      <c r="D8" s="15" t="s">
        <v>171</v>
      </c>
      <c r="E8" s="31" t="n">
        <v>2</v>
      </c>
      <c r="F8" s="32" t="n">
        <v>3</v>
      </c>
      <c r="G8" s="33" t="n">
        <f aca="false">E8*F8</f>
        <v>6</v>
      </c>
      <c r="H8" s="34" t="s">
        <v>174</v>
      </c>
    </row>
    <row r="9" customFormat="false" ht="27" hidden="false" customHeight="true" outlineLevel="0" collapsed="false">
      <c r="A9" s="28" t="n">
        <v>4</v>
      </c>
      <c r="B9" s="29" t="n">
        <v>46277</v>
      </c>
      <c r="C9" s="30" t="s">
        <v>175</v>
      </c>
      <c r="D9" s="15" t="s">
        <v>48</v>
      </c>
      <c r="E9" s="31" t="n">
        <v>1</v>
      </c>
      <c r="F9" s="32" t="n">
        <v>2</v>
      </c>
      <c r="G9" s="33" t="n">
        <f aca="false">E9*F9</f>
        <v>2</v>
      </c>
      <c r="H9" s="34" t="s">
        <v>176</v>
      </c>
    </row>
    <row r="10" customFormat="false" ht="27" hidden="false" customHeight="true" outlineLevel="0" collapsed="false">
      <c r="A10" s="28" t="n">
        <v>5</v>
      </c>
      <c r="B10" s="29" t="n">
        <v>46317</v>
      </c>
      <c r="C10" s="30" t="s">
        <v>177</v>
      </c>
      <c r="D10" s="15" t="s">
        <v>178</v>
      </c>
      <c r="E10" s="31" t="n">
        <v>-2</v>
      </c>
      <c r="F10" s="32" t="n">
        <v>3</v>
      </c>
      <c r="G10" s="33" t="n">
        <f aca="false">E10*F10</f>
        <v>-6</v>
      </c>
      <c r="H10" s="34" t="s">
        <v>179</v>
      </c>
    </row>
    <row r="11" customFormat="false" ht="27" hidden="false" customHeight="true" outlineLevel="0" collapsed="false">
      <c r="A11" s="28" t="n">
        <v>6</v>
      </c>
      <c r="B11" s="29" t="n">
        <v>46302</v>
      </c>
      <c r="C11" s="30" t="s">
        <v>180</v>
      </c>
      <c r="D11" s="15" t="s">
        <v>181</v>
      </c>
      <c r="E11" s="31" t="n">
        <v>-1</v>
      </c>
      <c r="F11" s="32" t="n">
        <v>2</v>
      </c>
      <c r="G11" s="33" t="n">
        <f aca="false">E11*F11</f>
        <v>-2</v>
      </c>
      <c r="H11" s="34" t="s">
        <v>182</v>
      </c>
    </row>
    <row r="12" customFormat="false" ht="27" hidden="false" customHeight="true" outlineLevel="0" collapsed="false">
      <c r="A12" s="28" t="n">
        <v>7</v>
      </c>
      <c r="B12" s="29" t="n">
        <v>46316</v>
      </c>
      <c r="C12" s="30" t="s">
        <v>183</v>
      </c>
      <c r="D12" s="15" t="s">
        <v>181</v>
      </c>
      <c r="E12" s="31" t="n">
        <v>1</v>
      </c>
      <c r="F12" s="32" t="n">
        <v>1</v>
      </c>
      <c r="G12" s="33" t="n">
        <f aca="false">E12*F12</f>
        <v>1</v>
      </c>
      <c r="H12" s="34" t="s">
        <v>184</v>
      </c>
    </row>
    <row r="13" customFormat="false" ht="27" hidden="false" customHeight="true" outlineLevel="0" collapsed="false">
      <c r="A13" s="28" t="n">
        <v>8</v>
      </c>
      <c r="B13" s="29" t="n">
        <v>46317</v>
      </c>
      <c r="C13" s="30" t="s">
        <v>185</v>
      </c>
      <c r="D13" s="15" t="s">
        <v>186</v>
      </c>
      <c r="E13" s="31" t="n">
        <v>-2</v>
      </c>
      <c r="F13" s="32" t="n">
        <v>3</v>
      </c>
      <c r="G13" s="33" t="n">
        <f aca="false">E13*F13</f>
        <v>-6</v>
      </c>
      <c r="H13" s="34" t="s">
        <v>187</v>
      </c>
    </row>
    <row r="14" customFormat="false" ht="27" hidden="false" customHeight="true" outlineLevel="0" collapsed="false">
      <c r="A14" s="28" t="n">
        <v>9</v>
      </c>
      <c r="B14" s="29" t="n">
        <v>46306</v>
      </c>
      <c r="C14" s="30" t="s">
        <v>188</v>
      </c>
      <c r="D14" s="15" t="s">
        <v>189</v>
      </c>
      <c r="E14" s="31" t="n">
        <v>-2</v>
      </c>
      <c r="F14" s="32" t="n">
        <v>3</v>
      </c>
      <c r="G14" s="33" t="n">
        <f aca="false">E14*F14</f>
        <v>-6</v>
      </c>
      <c r="H14" s="34" t="s">
        <v>190</v>
      </c>
    </row>
    <row r="15" customFormat="false" ht="27" hidden="false" customHeight="true" outlineLevel="0" collapsed="false">
      <c r="A15" s="28" t="n">
        <v>10</v>
      </c>
      <c r="B15" s="29" t="n">
        <v>46310</v>
      </c>
      <c r="C15" s="30" t="s">
        <v>191</v>
      </c>
      <c r="D15" s="15" t="s">
        <v>189</v>
      </c>
      <c r="E15" s="31" t="n">
        <v>1</v>
      </c>
      <c r="F15" s="32" t="n">
        <v>2</v>
      </c>
      <c r="G15" s="33" t="n">
        <f aca="false">E15*F15</f>
        <v>2</v>
      </c>
      <c r="H15" s="34" t="s">
        <v>192</v>
      </c>
    </row>
    <row r="16" customFormat="false" ht="27" hidden="false" customHeight="true" outlineLevel="0" collapsed="false">
      <c r="A16" s="28" t="n">
        <v>11</v>
      </c>
      <c r="B16" s="29" t="n">
        <v>46254</v>
      </c>
      <c r="C16" s="30" t="s">
        <v>193</v>
      </c>
      <c r="D16" s="15" t="s">
        <v>194</v>
      </c>
      <c r="E16" s="31" t="n">
        <v>1</v>
      </c>
      <c r="F16" s="32" t="n">
        <v>2</v>
      </c>
      <c r="G16" s="33" t="n">
        <f aca="false">E16*F16</f>
        <v>2</v>
      </c>
      <c r="H16" s="34" t="s">
        <v>195</v>
      </c>
    </row>
    <row r="17" customFormat="false" ht="27" hidden="false" customHeight="true" outlineLevel="0" collapsed="false">
      <c r="A17" s="28" t="n">
        <v>12</v>
      </c>
      <c r="B17" s="29" t="n">
        <v>46247</v>
      </c>
      <c r="C17" s="30" t="s">
        <v>196</v>
      </c>
      <c r="D17" s="15" t="s">
        <v>194</v>
      </c>
      <c r="E17" s="31" t="n">
        <v>1</v>
      </c>
      <c r="F17" s="32" t="n">
        <v>1</v>
      </c>
      <c r="G17" s="33" t="n">
        <f aca="false">E17*F17</f>
        <v>1</v>
      </c>
      <c r="H17" s="34" t="s">
        <v>197</v>
      </c>
    </row>
    <row r="18" customFormat="false" ht="27" hidden="false" customHeight="true" outlineLevel="0" collapsed="false">
      <c r="A18" s="28" t="n">
        <v>13</v>
      </c>
      <c r="B18" s="29" t="n">
        <v>46022</v>
      </c>
      <c r="C18" s="30" t="s">
        <v>198</v>
      </c>
      <c r="D18" s="15" t="s">
        <v>199</v>
      </c>
      <c r="E18" s="31" t="n">
        <v>-2</v>
      </c>
      <c r="F18" s="32" t="n">
        <v>3</v>
      </c>
      <c r="G18" s="33" t="n">
        <f aca="false">E18*F18</f>
        <v>-6</v>
      </c>
      <c r="H18" s="34" t="s">
        <v>200</v>
      </c>
    </row>
    <row r="19" customFormat="false" ht="27" hidden="false" customHeight="true" outlineLevel="0" collapsed="false">
      <c r="A19" s="28" t="n">
        <v>14</v>
      </c>
      <c r="B19" s="29" t="n">
        <v>46308</v>
      </c>
      <c r="C19" s="30" t="s">
        <v>201</v>
      </c>
      <c r="D19" s="15" t="s">
        <v>202</v>
      </c>
      <c r="E19" s="31" t="n">
        <v>0</v>
      </c>
      <c r="F19" s="32" t="n">
        <v>1</v>
      </c>
      <c r="G19" s="33" t="n">
        <f aca="false">E19*F19</f>
        <v>0</v>
      </c>
      <c r="H19" s="34" t="s">
        <v>203</v>
      </c>
    </row>
    <row r="20" customFormat="false" ht="27" hidden="false" customHeight="true" outlineLevel="0" collapsed="false">
      <c r="A20" s="28" t="n">
        <v>15</v>
      </c>
      <c r="B20" s="29" t="n">
        <v>46308</v>
      </c>
      <c r="C20" s="30" t="s">
        <v>204</v>
      </c>
      <c r="D20" s="15" t="s">
        <v>205</v>
      </c>
      <c r="E20" s="31" t="n">
        <v>1</v>
      </c>
      <c r="F20" s="32" t="n">
        <v>1</v>
      </c>
      <c r="G20" s="33" t="n">
        <f aca="false">E20*F20</f>
        <v>1</v>
      </c>
      <c r="H20" s="34" t="s">
        <v>206</v>
      </c>
    </row>
    <row r="21" customFormat="false" ht="27" hidden="false" customHeight="true" outlineLevel="0" collapsed="false">
      <c r="A21" s="28" t="n">
        <v>16</v>
      </c>
      <c r="B21" s="29" t="n">
        <v>46055</v>
      </c>
      <c r="C21" s="30" t="s">
        <v>207</v>
      </c>
      <c r="D21" s="15" t="s">
        <v>208</v>
      </c>
      <c r="E21" s="31" t="n">
        <v>1</v>
      </c>
      <c r="F21" s="32" t="n">
        <v>1</v>
      </c>
      <c r="G21" s="33" t="n">
        <f aca="false">E21*F21</f>
        <v>1</v>
      </c>
      <c r="H21" s="34" t="s">
        <v>209</v>
      </c>
    </row>
    <row r="23" customFormat="false" ht="24" hidden="false" customHeight="true" outlineLevel="0" collapsed="false">
      <c r="A23" s="4" t="s">
        <v>210</v>
      </c>
      <c r="B23" s="5"/>
      <c r="C23" s="5"/>
      <c r="D23" s="5"/>
      <c r="E23" s="5"/>
      <c r="F23" s="5"/>
      <c r="G23" s="5"/>
      <c r="H23" s="5"/>
      <c r="I23" s="5"/>
    </row>
    <row r="24" customFormat="false" ht="30" hidden="false" customHeight="true" outlineLevel="0" collapsed="false">
      <c r="A24" s="25"/>
      <c r="B24" s="27"/>
      <c r="C24" s="26" t="s">
        <v>162</v>
      </c>
      <c r="D24" s="27"/>
      <c r="E24" s="27" t="s">
        <v>211</v>
      </c>
      <c r="F24" s="27" t="s">
        <v>212</v>
      </c>
      <c r="G24" s="27"/>
      <c r="H24" s="26" t="s">
        <v>213</v>
      </c>
    </row>
    <row r="25" customFormat="false" ht="15" hidden="false" customHeight="false" outlineLevel="0" collapsed="false">
      <c r="C25" s="14" t="s">
        <v>178</v>
      </c>
      <c r="E25" s="35" t="n">
        <f aca="false">IFERROR(SUMIFS($G$6:$G$21,$D$6:$D$21,C25)/SUMIFS($F$6:$F$21,$D$6:$D$21,C25),0)</f>
        <v>-2</v>
      </c>
      <c r="F25" s="36" t="n">
        <f aca="false">SUMIFS($F$6:$F$21,$D$6:$D$21,C25)</f>
        <v>3</v>
      </c>
      <c r="H25" s="14" t="str">
        <f aca="false">IF(E25&gt;=1,"Pulling money in",IF(E25&gt;0,"Leaning in",IF(E25=0,"Neutral",IF(E25&gt;-1,"Leaning out","Pushing money out"))))</f>
        <v>Pushing money out</v>
      </c>
    </row>
    <row r="26" customFormat="false" ht="15" hidden="false" customHeight="false" outlineLevel="0" collapsed="false">
      <c r="C26" s="14" t="s">
        <v>186</v>
      </c>
      <c r="E26" s="35" t="n">
        <f aca="false">IFERROR(SUMIFS($G$6:$G$21,$D$6:$D$21,C26)/SUMIFS($F$6:$F$21,$D$6:$D$21,C26),0)</f>
        <v>-2</v>
      </c>
      <c r="F26" s="36" t="n">
        <f aca="false">SUMIFS($F$6:$F$21,$D$6:$D$21,C26)</f>
        <v>3</v>
      </c>
      <c r="H26" s="14" t="str">
        <f aca="false">IF(E26&gt;=1,"Pulling money in",IF(E26&gt;0,"Leaning in",IF(E26=0,"Neutral",IF(E26&gt;-1,"Leaning out","Pushing money out"))))</f>
        <v>Pushing money out</v>
      </c>
    </row>
    <row r="27" customFormat="false" ht="15" hidden="false" customHeight="false" outlineLevel="0" collapsed="false">
      <c r="C27" s="14" t="s">
        <v>181</v>
      </c>
      <c r="E27" s="35" t="n">
        <f aca="false">IFERROR(SUMIFS($G$6:$G$21,$D$6:$D$21,C27)/SUMIFS($F$6:$F$21,$D$6:$D$21,C27),0)</f>
        <v>-0.333333333333333</v>
      </c>
      <c r="F27" s="36" t="n">
        <f aca="false">SUMIFS($F$6:$F$21,$D$6:$D$21,C27)</f>
        <v>3</v>
      </c>
      <c r="H27" s="14" t="str">
        <f aca="false">IF(E27&gt;=1,"Pulling money in",IF(E27&gt;0,"Leaning in",IF(E27=0,"Neutral",IF(E27&gt;-1,"Leaning out","Pushing money out"))))</f>
        <v>Leaning out</v>
      </c>
    </row>
    <row r="28" customFormat="false" ht="15" hidden="false" customHeight="false" outlineLevel="0" collapsed="false">
      <c r="C28" s="14" t="s">
        <v>171</v>
      </c>
      <c r="E28" s="35" t="n">
        <f aca="false">IFERROR(SUMIFS($G$6:$G$21,$D$6:$D$21,C28)/SUMIFS($F$6:$F$21,$D$6:$D$21,C28),0)</f>
        <v>0</v>
      </c>
      <c r="F28" s="36" t="n">
        <f aca="false">SUMIFS($F$6:$F$21,$D$6:$D$21,C28)</f>
        <v>6</v>
      </c>
      <c r="H28" s="14" t="str">
        <f aca="false">IF(E28&gt;=1,"Pulling money in",IF(E28&gt;0,"Leaning in",IF(E28=0,"Neutral",IF(E28&gt;-1,"Leaning out","Pushing money out"))))</f>
        <v>Neutral</v>
      </c>
    </row>
    <row r="29" customFormat="false" ht="15" hidden="false" customHeight="false" outlineLevel="0" collapsed="false">
      <c r="C29" s="14" t="s">
        <v>48</v>
      </c>
      <c r="E29" s="35" t="n">
        <f aca="false">IFERROR(SUMIFS($G$6:$G$21,$D$6:$D$21,C29)/SUMIFS($F$6:$F$21,$D$6:$D$21,C29),0)</f>
        <v>1</v>
      </c>
      <c r="F29" s="36" t="n">
        <f aca="false">SUMIFS($F$6:$F$21,$D$6:$D$21,C29)</f>
        <v>2</v>
      </c>
      <c r="H29" s="14" t="str">
        <f aca="false">IF(E29&gt;=1,"Pulling money in",IF(E29&gt;0,"Leaning in",IF(E29=0,"Neutral",IF(E29&gt;-1,"Leaning out","Pushing money out"))))</f>
        <v>Pulling money in</v>
      </c>
    </row>
    <row r="30" customFormat="false" ht="15" hidden="false" customHeight="false" outlineLevel="0" collapsed="false">
      <c r="C30" s="14" t="s">
        <v>189</v>
      </c>
      <c r="E30" s="35" t="n">
        <f aca="false">IFERROR(SUMIFS($G$6:$G$21,$D$6:$D$21,C30)/SUMIFS($F$6:$F$21,$D$6:$D$21,C30),0)</f>
        <v>-0.8</v>
      </c>
      <c r="F30" s="36" t="n">
        <f aca="false">SUMIFS($F$6:$F$21,$D$6:$D$21,C30)</f>
        <v>5</v>
      </c>
      <c r="H30" s="14" t="str">
        <f aca="false">IF(E30&gt;=1,"Pulling money in",IF(E30&gt;0,"Leaning in",IF(E30=0,"Neutral",IF(E30&gt;-1,"Leaning out","Pushing money out"))))</f>
        <v>Leaning out</v>
      </c>
    </row>
    <row r="31" customFormat="false" ht="15" hidden="false" customHeight="false" outlineLevel="0" collapsed="false">
      <c r="C31" s="14" t="s">
        <v>194</v>
      </c>
      <c r="E31" s="35" t="n">
        <f aca="false">IFERROR(SUMIFS($G$6:$G$21,$D$6:$D$21,C31)/SUMIFS($F$6:$F$21,$D$6:$D$21,C31),0)</f>
        <v>1</v>
      </c>
      <c r="F31" s="36" t="n">
        <f aca="false">SUMIFS($F$6:$F$21,$D$6:$D$21,C31)</f>
        <v>3</v>
      </c>
      <c r="H31" s="14" t="str">
        <f aca="false">IF(E31&gt;=1,"Pulling money in",IF(E31&gt;0,"Leaning in",IF(E31=0,"Neutral",IF(E31&gt;-1,"Leaning out","Pushing money out"))))</f>
        <v>Pulling money in</v>
      </c>
    </row>
    <row r="32" customFormat="false" ht="15" hidden="false" customHeight="false" outlineLevel="0" collapsed="false">
      <c r="C32" s="14" t="s">
        <v>199</v>
      </c>
      <c r="E32" s="35" t="n">
        <f aca="false">IFERROR(SUMIFS($G$6:$G$21,$D$6:$D$21,C32)/SUMIFS($F$6:$F$21,$D$6:$D$21,C32),0)</f>
        <v>-2</v>
      </c>
      <c r="F32" s="36" t="n">
        <f aca="false">SUMIFS($F$6:$F$21,$D$6:$D$21,C32)</f>
        <v>3</v>
      </c>
      <c r="H32" s="14" t="str">
        <f aca="false">IF(E32&gt;=1,"Pulling money in",IF(E32&gt;0,"Leaning in",IF(E32=0,"Neutral",IF(E32&gt;-1,"Leaning out","Pushing money out"))))</f>
        <v>Pushing money out</v>
      </c>
    </row>
    <row r="33" customFormat="false" ht="15" hidden="false" customHeight="false" outlineLevel="0" collapsed="false">
      <c r="C33" s="14" t="s">
        <v>168</v>
      </c>
      <c r="E33" s="35" t="n">
        <f aca="false">IFERROR(SUMIFS($G$6:$G$21,$D$6:$D$21,C33)/SUMIFS($F$6:$F$21,$D$6:$D$21,C33),0)</f>
        <v>-2</v>
      </c>
      <c r="F33" s="36" t="n">
        <f aca="false">SUMIFS($F$6:$F$21,$D$6:$D$21,C33)</f>
        <v>3</v>
      </c>
      <c r="H33" s="14" t="str">
        <f aca="false">IF(E33&gt;=1,"Pulling money in",IF(E33&gt;0,"Leaning in",IF(E33=0,"Neutral",IF(E33&gt;-1,"Leaning out","Pushing money out"))))</f>
        <v>Pushing money out</v>
      </c>
    </row>
    <row r="34" customFormat="false" ht="15" hidden="false" customHeight="false" outlineLevel="0" collapsed="false">
      <c r="C34" s="14" t="s">
        <v>202</v>
      </c>
      <c r="E34" s="35" t="n">
        <f aca="false">IFERROR(SUMIFS($G$6:$G$21,$D$6:$D$21,C34)/SUMIFS($F$6:$F$21,$D$6:$D$21,C34),0)</f>
        <v>0</v>
      </c>
      <c r="F34" s="36" t="n">
        <f aca="false">SUMIFS($F$6:$F$21,$D$6:$D$21,C34)</f>
        <v>1</v>
      </c>
      <c r="H34" s="14" t="str">
        <f aca="false">IF(E34&gt;=1,"Pulling money in",IF(E34&gt;0,"Leaning in",IF(E34=0,"Neutral",IF(E34&gt;-1,"Leaning out","Pushing money out"))))</f>
        <v>Neutral</v>
      </c>
    </row>
    <row r="35" customFormat="false" ht="15" hidden="false" customHeight="false" outlineLevel="0" collapsed="false">
      <c r="C35" s="14" t="s">
        <v>205</v>
      </c>
      <c r="E35" s="35" t="n">
        <f aca="false">IFERROR(SUMIFS($G$6:$G$21,$D$6:$D$21,C35)/SUMIFS($F$6:$F$21,$D$6:$D$21,C35),0)</f>
        <v>1</v>
      </c>
      <c r="F35" s="36" t="n">
        <f aca="false">SUMIFS($F$6:$F$21,$D$6:$D$21,C35)</f>
        <v>1</v>
      </c>
      <c r="H35" s="14" t="str">
        <f aca="false">IF(E35&gt;=1,"Pulling money in",IF(E35&gt;0,"Leaning in",IF(E35=0,"Neutral",IF(E35&gt;-1,"Leaning out","Pushing money out"))))</f>
        <v>Pulling money in</v>
      </c>
    </row>
    <row r="36" customFormat="false" ht="15" hidden="false" customHeight="false" outlineLevel="0" collapsed="false">
      <c r="C36" s="14" t="s">
        <v>208</v>
      </c>
      <c r="E36" s="35" t="n">
        <f aca="false">IFERROR(SUMIFS($G$6:$G$21,$D$6:$D$21,C36)/SUMIFS($F$6:$F$21,$D$6:$D$21,C36),0)</f>
        <v>1</v>
      </c>
      <c r="F36" s="36" t="n">
        <f aca="false">SUMIFS($F$6:$F$21,$D$6:$D$21,C36)</f>
        <v>1</v>
      </c>
      <c r="H36" s="14" t="str">
        <f aca="false">IF(E36&gt;=1,"Pulling money in",IF(E36&gt;0,"Leaning in",IF(E36=0,"Neutral",IF(E36&gt;-1,"Leaning out","Pushing money out"))))</f>
        <v>Pulling money in</v>
      </c>
    </row>
    <row r="37" customFormat="false" ht="15" hidden="false" customHeight="false" outlineLevel="0" collapsed="false">
      <c r="C37" s="37" t="s">
        <v>214</v>
      </c>
      <c r="D37" s="38"/>
      <c r="E37" s="39" t="n">
        <f aca="false">SUM(G6:G21)/SUM(F6:F21)</f>
        <v>-0.647058823529412</v>
      </c>
      <c r="F37" s="38"/>
      <c r="G37" s="38"/>
      <c r="H37" s="37" t="str">
        <f aca="false">IF(E37&gt;=0.5,"Net pull in",IF(E37&gt;-0.5,"Balanced","Net push out"))</f>
        <v>Net push out</v>
      </c>
    </row>
    <row r="40" customFormat="false" ht="24" hidden="false" customHeight="true" outlineLevel="0" collapsed="false">
      <c r="A40" s="4" t="s">
        <v>215</v>
      </c>
      <c r="B40" s="5"/>
      <c r="C40" s="5"/>
      <c r="D40" s="5"/>
      <c r="E40" s="5"/>
      <c r="F40" s="5"/>
      <c r="G40" s="5"/>
      <c r="H40" s="5"/>
      <c r="I40" s="5"/>
    </row>
    <row r="41" customFormat="false" ht="30" hidden="false" customHeight="true" outlineLevel="0" collapsed="false">
      <c r="A41" s="25" t="s">
        <v>159</v>
      </c>
      <c r="B41" s="26" t="s">
        <v>216</v>
      </c>
      <c r="C41" s="26" t="s">
        <v>150</v>
      </c>
      <c r="D41" s="27" t="s">
        <v>217</v>
      </c>
      <c r="E41" s="26" t="s">
        <v>218</v>
      </c>
      <c r="F41" s="27" t="s">
        <v>219</v>
      </c>
      <c r="G41" s="27" t="s">
        <v>220</v>
      </c>
      <c r="H41" s="26" t="s">
        <v>221</v>
      </c>
      <c r="I41" s="40" t="s">
        <v>222</v>
      </c>
    </row>
    <row r="42" customFormat="false" ht="46.5" hidden="false" customHeight="true" outlineLevel="0" collapsed="false">
      <c r="A42" s="28" t="n">
        <v>1</v>
      </c>
      <c r="B42" s="14" t="s">
        <v>223</v>
      </c>
      <c r="C42" s="14" t="s">
        <v>224</v>
      </c>
      <c r="D42" s="41" t="n">
        <f aca="false">Monthly!E242</f>
        <v>5.146</v>
      </c>
      <c r="E42" s="14" t="s">
        <v>225</v>
      </c>
      <c r="F42" s="42" t="n">
        <v>4.5</v>
      </c>
      <c r="G42" s="13" t="str">
        <f aca="false">IF(E42="below",IF(D42&lt;F42,"Met","Not yet"),IF(D42&gt;=F42,"Met","Not yet"))</f>
        <v>Not yet</v>
      </c>
      <c r="H42" s="18" t="s">
        <v>226</v>
      </c>
      <c r="I42" s="43" t="s">
        <v>227</v>
      </c>
    </row>
    <row r="43" customFormat="false" ht="46.5" hidden="false" customHeight="true" outlineLevel="0" collapsed="false">
      <c r="A43" s="28" t="n">
        <v>2</v>
      </c>
      <c r="B43" s="14" t="s">
        <v>223</v>
      </c>
      <c r="C43" s="14" t="s">
        <v>228</v>
      </c>
      <c r="D43" s="41" t="n">
        <f aca="false">Monthly!F242</f>
        <v>4.063</v>
      </c>
      <c r="E43" s="14" t="s">
        <v>225</v>
      </c>
      <c r="F43" s="42" t="n">
        <v>3.75</v>
      </c>
      <c r="G43" s="13" t="str">
        <f aca="false">IF(E43="below",IF(D43&lt;F43,"Met","Not yet"),IF(D43&gt;=F43,"Met","Not yet"))</f>
        <v>Not yet</v>
      </c>
      <c r="H43" s="18" t="s">
        <v>226</v>
      </c>
      <c r="I43" s="43" t="s">
        <v>229</v>
      </c>
    </row>
    <row r="44" customFormat="false" ht="33" hidden="false" customHeight="true" outlineLevel="0" collapsed="false">
      <c r="A44" s="28" t="n">
        <v>3</v>
      </c>
      <c r="B44" s="14" t="s">
        <v>223</v>
      </c>
      <c r="C44" s="14" t="s">
        <v>230</v>
      </c>
      <c r="D44" s="44" t="n">
        <f aca="false">Monthly!D242</f>
        <v>101.593</v>
      </c>
      <c r="E44" s="14" t="s">
        <v>225</v>
      </c>
      <c r="F44" s="45" t="n">
        <v>97</v>
      </c>
      <c r="G44" s="13" t="str">
        <f aca="false">IF(E44="below",IF(D44&lt;F44,"Met","Not yet"),IF(D44&gt;=F44,"Met","Not yet"))</f>
        <v>Not yet</v>
      </c>
      <c r="H44" s="18" t="s">
        <v>226</v>
      </c>
      <c r="I44" s="43" t="s">
        <v>231</v>
      </c>
    </row>
    <row r="45" customFormat="false" ht="33" hidden="false" customHeight="true" outlineLevel="0" collapsed="false">
      <c r="A45" s="28" t="n">
        <v>4</v>
      </c>
      <c r="B45" s="14" t="s">
        <v>223</v>
      </c>
      <c r="C45" s="14" t="s">
        <v>232</v>
      </c>
      <c r="D45" s="46" t="n">
        <f aca="false">Monthly!Y242</f>
        <v>112.22</v>
      </c>
      <c r="E45" s="14" t="s">
        <v>225</v>
      </c>
      <c r="F45" s="47" t="n">
        <v>85</v>
      </c>
      <c r="G45" s="13" t="str">
        <f aca="false">IF(E45="below",IF(D45&lt;F45,"Met","Not yet"),IF(D45&gt;=F45,"Met","Not yet"))</f>
        <v>Not yet</v>
      </c>
      <c r="H45" s="18" t="s">
        <v>226</v>
      </c>
      <c r="I45" s="43" t="s">
        <v>233</v>
      </c>
    </row>
    <row r="46" customFormat="false" ht="33" hidden="false" customHeight="true" outlineLevel="0" collapsed="false">
      <c r="A46" s="28" t="n">
        <v>5</v>
      </c>
      <c r="B46" s="14" t="s">
        <v>223</v>
      </c>
      <c r="C46" s="14" t="s">
        <v>106</v>
      </c>
      <c r="D46" s="41" t="n">
        <f aca="false">Monthly!G242</f>
        <v>94.79</v>
      </c>
      <c r="E46" s="14" t="s">
        <v>225</v>
      </c>
      <c r="F46" s="42" t="n">
        <v>92</v>
      </c>
      <c r="G46" s="13" t="str">
        <f aca="false">IF(E46="below",IF(D46&lt;F46,"Met","Not yet"),IF(D46&gt;=F46,"Met","Not yet"))</f>
        <v>Not yet</v>
      </c>
      <c r="H46" s="18" t="s">
        <v>226</v>
      </c>
      <c r="I46" s="43" t="s">
        <v>234</v>
      </c>
    </row>
    <row r="47" customFormat="false" ht="33" hidden="false" customHeight="true" outlineLevel="0" collapsed="false">
      <c r="A47" s="28" t="n">
        <v>6</v>
      </c>
      <c r="B47" s="14" t="s">
        <v>235</v>
      </c>
      <c r="C47" s="14" t="s">
        <v>236</v>
      </c>
      <c r="D47" s="48" t="n">
        <v>0.129</v>
      </c>
      <c r="E47" s="14" t="s">
        <v>237</v>
      </c>
      <c r="F47" s="49" t="n">
        <v>0.12</v>
      </c>
      <c r="G47" s="13" t="str">
        <f aca="false">IF(E47="below",IF(D47&lt;F47,"Met","Not yet"),IF(D47&gt;=F47,"Met","Not yet"))</f>
        <v>Met</v>
      </c>
      <c r="H47" s="18" t="s">
        <v>238</v>
      </c>
      <c r="I47" s="43" t="s">
        <v>239</v>
      </c>
    </row>
    <row r="48" customFormat="false" ht="19.5" hidden="false" customHeight="true" outlineLevel="0" collapsed="false">
      <c r="A48" s="28" t="n">
        <v>7</v>
      </c>
      <c r="B48" s="14" t="s">
        <v>235</v>
      </c>
      <c r="C48" s="14" t="s">
        <v>240</v>
      </c>
      <c r="D48" s="50" t="n">
        <v>17.6</v>
      </c>
      <c r="E48" s="14" t="s">
        <v>225</v>
      </c>
      <c r="F48" s="51" t="n">
        <v>18</v>
      </c>
      <c r="G48" s="13" t="str">
        <f aca="false">IF(E48="below",IF(D48&lt;F48,"Met","Not yet"),IF(D48&gt;=F48,"Met","Not yet"))</f>
        <v>Met</v>
      </c>
      <c r="H48" s="18" t="s">
        <v>241</v>
      </c>
      <c r="I48" s="43" t="s">
        <v>242</v>
      </c>
    </row>
    <row r="49" customFormat="false" ht="33" hidden="false" customHeight="true" outlineLevel="0" collapsed="false">
      <c r="A49" s="28" t="n">
        <v>8</v>
      </c>
      <c r="B49" s="14" t="s">
        <v>235</v>
      </c>
      <c r="C49" s="14" t="s">
        <v>243</v>
      </c>
      <c r="D49" s="52" t="n">
        <v>0.77</v>
      </c>
      <c r="E49" s="14" t="s">
        <v>225</v>
      </c>
      <c r="F49" s="53" t="n">
        <v>0.6</v>
      </c>
      <c r="G49" s="13" t="str">
        <f aca="false">IF(E49="below",IF(D49&lt;F49,"Met","Not yet"),IF(D49&gt;=F49,"Met","Not yet"))</f>
        <v>Not yet</v>
      </c>
      <c r="H49" s="18" t="s">
        <v>244</v>
      </c>
      <c r="I49" s="43" t="s">
        <v>245</v>
      </c>
    </row>
    <row r="50" customFormat="false" ht="33" hidden="false" customHeight="true" outlineLevel="0" collapsed="false">
      <c r="A50" s="28" t="n">
        <v>9</v>
      </c>
      <c r="B50" s="14" t="s">
        <v>246</v>
      </c>
      <c r="C50" s="14" t="s">
        <v>247</v>
      </c>
      <c r="D50" s="54" t="n">
        <f aca="false">Monthly!I242/MAX(Monthly!I233:I242)-1</f>
        <v>-0.347161832083493</v>
      </c>
      <c r="E50" s="14" t="s">
        <v>225</v>
      </c>
      <c r="F50" s="49" t="n">
        <v>-0.2</v>
      </c>
      <c r="G50" s="13" t="str">
        <f aca="false">IF(E50="below",IF(D50&lt;F50,"Met","Not yet"),IF(D50&gt;=F50,"Met","Not yet"))</f>
        <v>Met</v>
      </c>
      <c r="H50" s="18" t="s">
        <v>248</v>
      </c>
      <c r="I50" s="43" t="s">
        <v>249</v>
      </c>
    </row>
    <row r="51" customFormat="false" ht="33" hidden="false" customHeight="true" outlineLevel="0" collapsed="false">
      <c r="A51" s="28" t="n">
        <v>10</v>
      </c>
      <c r="B51" s="14" t="s">
        <v>246</v>
      </c>
      <c r="C51" s="14" t="s">
        <v>250</v>
      </c>
      <c r="D51" s="52" t="n">
        <v>-0.32</v>
      </c>
      <c r="E51" s="14" t="s">
        <v>225</v>
      </c>
      <c r="F51" s="53" t="n">
        <v>-0.25</v>
      </c>
      <c r="G51" s="13" t="str">
        <f aca="false">IF(E51="below",IF(D51&lt;F51,"Met","Not yet"),IF(D51&gt;=F51,"Met","Not yet"))</f>
        <v>Met</v>
      </c>
      <c r="H51" s="18" t="s">
        <v>251</v>
      </c>
      <c r="I51" s="43" t="s">
        <v>252</v>
      </c>
    </row>
    <row r="52" customFormat="false" ht="19.5" hidden="false" customHeight="true" outlineLevel="0" collapsed="false">
      <c r="A52" s="28" t="n">
        <v>11</v>
      </c>
      <c r="B52" s="14" t="s">
        <v>253</v>
      </c>
      <c r="C52" s="14" t="s">
        <v>254</v>
      </c>
      <c r="D52" s="55" t="n">
        <f aca="false">SUM(Monthly!M240:M242)</f>
        <v>-5.907</v>
      </c>
      <c r="E52" s="14" t="s">
        <v>237</v>
      </c>
      <c r="F52" s="56" t="n">
        <v>0</v>
      </c>
      <c r="G52" s="13" t="str">
        <f aca="false">IF(E52="below",IF(D52&lt;F52,"Met","Not yet"),IF(D52&gt;=F52,"Met","Not yet"))</f>
        <v>Not yet</v>
      </c>
      <c r="H52" s="18" t="s">
        <v>255</v>
      </c>
      <c r="I52" s="43" t="s">
        <v>256</v>
      </c>
    </row>
    <row r="53" customFormat="false" ht="33" hidden="false" customHeight="true" outlineLevel="0" collapsed="false">
      <c r="A53" s="28" t="n">
        <v>12</v>
      </c>
      <c r="B53" s="14" t="s">
        <v>253</v>
      </c>
      <c r="C53" s="14" t="s">
        <v>257</v>
      </c>
      <c r="D53" s="57" t="n">
        <v>0</v>
      </c>
      <c r="E53" s="14" t="s">
        <v>237</v>
      </c>
      <c r="F53" s="47" t="n">
        <v>1</v>
      </c>
      <c r="G53" s="13" t="str">
        <f aca="false">IF(E53="below",IF(D53&lt;F53,"Met","Not yet"),IF(D53&gt;=F53,"Met","Not yet"))</f>
        <v>Not yet</v>
      </c>
      <c r="H53" s="18" t="s">
        <v>258</v>
      </c>
      <c r="I53" s="43" t="s">
        <v>259</v>
      </c>
    </row>
    <row r="56" customFormat="false" ht="24" hidden="false" customHeight="true" outlineLevel="0" collapsed="false">
      <c r="A56" s="4" t="s">
        <v>260</v>
      </c>
      <c r="B56" s="5"/>
      <c r="C56" s="5"/>
      <c r="D56" s="5"/>
      <c r="E56" s="5"/>
      <c r="F56" s="5"/>
      <c r="G56" s="5"/>
      <c r="H56" s="5"/>
      <c r="I56" s="5"/>
    </row>
    <row r="57" customFormat="false" ht="15" hidden="false" customHeight="false" outlineLevel="0" collapsed="false">
      <c r="A57" s="58" t="s">
        <v>261</v>
      </c>
      <c r="B57" s="58"/>
      <c r="C57" s="58"/>
      <c r="D57" s="59" t="str">
        <f aca="false">COUNTIFS($B$42:$B$53,"Trigger",$G$42:$G$53,"Met")&amp;" of "&amp;COUNTIF($B$42:$B$53,"Trigger")</f>
        <v>0 of 5</v>
      </c>
    </row>
    <row r="58" customFormat="false" ht="15" hidden="false" customHeight="false" outlineLevel="0" collapsed="false">
      <c r="A58" s="58" t="s">
        <v>262</v>
      </c>
      <c r="B58" s="58"/>
      <c r="C58" s="58"/>
      <c r="D58" s="59" t="str">
        <f aca="false">COUNTIFS($B$42:$B$53,"India pull",$G$42:$G$53,"Met")+COUNTIFS($B$42:$B$53,"Fuel",$G$42:$G$53,"Met")&amp;" of "&amp;(COUNTIF($B$42:$B$53,"India pull")+COUNTIF($B$42:$B$53,"Fuel"))</f>
        <v>4 of 5</v>
      </c>
    </row>
    <row r="59" customFormat="false" ht="15" hidden="false" customHeight="false" outlineLevel="0" collapsed="false">
      <c r="A59" s="58" t="s">
        <v>263</v>
      </c>
      <c r="B59" s="58"/>
      <c r="C59" s="58"/>
      <c r="D59" s="59" t="str">
        <f aca="false">COUNTIFS($B$42:$B$53,"Confirmation",$G$42:$G$53,"Met")&amp;" of "&amp;COUNTIF($B$42:$B$53,"Confirmation")</f>
        <v>0 of 2</v>
      </c>
    </row>
    <row r="61" customFormat="false" ht="15" hidden="false" customHeight="false" outlineLevel="0" collapsed="false">
      <c r="A61" s="60" t="s">
        <v>264</v>
      </c>
      <c r="C61" s="61" t="str">
        <f aca="false">IF(COUNTIFS($B$42:$B$53,"Trigger",$G$42:$G$53,"Met")&gt;=3,IF(COUNTIFS($B$42:$B$53,"Confirmation",$G$42:$G$53,"Met")&gt;=1,"Buying: the turn is confirmed",IF((COUNTIFS($B$42:$B$53,"India pull",$G$42:$G$53,"Met")+COUNTIFS($B$42:$B$53,"Fuel",$G$42:$G$53,"Met"))&gt;=3,"Turning: triggers firing, watch for flows","Relief rally, fragile")),IF((COUNTIFS($B$42:$B$53,"India pull",$G$42:$G$53,"Met")+COUNTIFS($B$42:$B$53,"Fuel",$G$42:$G$53,"Met"))&gt;=3,"Loaded, waiting for the trigger","Selling continues"))</f>
        <v>Loaded, waiting for the trigger</v>
      </c>
    </row>
    <row r="62" customFormat="false" ht="15" hidden="false" customHeight="false" outlineLevel="0" collapsed="false">
      <c r="A62" s="18" t="s">
        <v>265</v>
      </c>
    </row>
    <row r="63" customFormat="false" ht="33" hidden="false" customHeight="true" outlineLevel="0" collapsed="false">
      <c r="A63" s="62" t="s">
        <v>266</v>
      </c>
      <c r="B63" s="62"/>
      <c r="C63" s="62"/>
      <c r="D63" s="62"/>
      <c r="E63" s="62"/>
      <c r="F63" s="62"/>
      <c r="G63" s="62"/>
      <c r="H63" s="62"/>
    </row>
    <row r="64" customFormat="false" ht="15" hidden="false" customHeight="false" outlineLevel="0" collapsed="false">
      <c r="A64" s="13" t="s">
        <v>267</v>
      </c>
    </row>
    <row r="65" customFormat="false" ht="15" hidden="false" customHeight="false" outlineLevel="0" collapsed="false">
      <c r="A65" s="14" t="s">
        <v>268</v>
      </c>
      <c r="G65" s="63" t="n">
        <f aca="false">Simulation!B6</f>
        <v>0.111</v>
      </c>
    </row>
    <row r="66" customFormat="false" ht="15" hidden="false" customHeight="false" outlineLevel="0" collapsed="false">
      <c r="A66" s="14" t="s">
        <v>269</v>
      </c>
      <c r="G66" s="63" t="n">
        <f aca="false">Simulation!D12</f>
        <v>0.493670886075949</v>
      </c>
    </row>
    <row r="67" customFormat="false" ht="15" hidden="false" customHeight="false" outlineLevel="0" collapsed="false">
      <c r="A67" s="14" t="s">
        <v>270</v>
      </c>
      <c r="G67" s="55" t="n">
        <f aca="false">Simulation!B5</f>
        <v>-21.6689680225094</v>
      </c>
    </row>
    <row r="69" customFormat="false" ht="15" hidden="false" customHeight="false" outlineLevel="0" collapsed="false">
      <c r="A69" s="13" t="s">
        <v>271</v>
      </c>
    </row>
    <row r="70" customFormat="false" ht="27.75" hidden="false" customHeight="true" outlineLevel="0" collapsed="false">
      <c r="A70" s="12" t="s">
        <v>272</v>
      </c>
      <c r="B70" s="12"/>
      <c r="C70" s="12"/>
      <c r="D70" s="12"/>
      <c r="E70" s="12"/>
      <c r="F70" s="12"/>
      <c r="G70" s="12"/>
      <c r="H70" s="12"/>
    </row>
    <row r="71" customFormat="false" ht="27.75" hidden="false" customHeight="true" outlineLevel="0" collapsed="false">
      <c r="A71" s="12" t="s">
        <v>273</v>
      </c>
      <c r="B71" s="12"/>
      <c r="C71" s="12"/>
      <c r="D71" s="12"/>
      <c r="E71" s="12"/>
      <c r="F71" s="12"/>
      <c r="G71" s="12"/>
      <c r="H71" s="12"/>
    </row>
    <row r="72" customFormat="false" ht="27.75" hidden="false" customHeight="true" outlineLevel="0" collapsed="false">
      <c r="A72" s="12" t="s">
        <v>274</v>
      </c>
      <c r="B72" s="12"/>
      <c r="C72" s="12"/>
      <c r="D72" s="12"/>
      <c r="E72" s="12"/>
      <c r="F72" s="12"/>
      <c r="G72" s="12"/>
      <c r="H72" s="12"/>
    </row>
    <row r="74" customFormat="false" ht="15" hidden="false" customHeight="false" outlineLevel="0" collapsed="false">
      <c r="A74" s="18" t="s">
        <v>275</v>
      </c>
    </row>
  </sheetData>
  <mergeCells count="8">
    <mergeCell ref="A3:I3"/>
    <mergeCell ref="A57:C57"/>
    <mergeCell ref="A58:C58"/>
    <mergeCell ref="A59:C59"/>
    <mergeCell ref="A63:H63"/>
    <mergeCell ref="A70:H70"/>
    <mergeCell ref="A71:H71"/>
    <mergeCell ref="A72:H7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883"/>
    <pageSetUpPr fitToPage="false"/>
  </sheetPr>
  <dimension ref="A1:I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9"/>
    <col collapsed="false" customWidth="true" hidden="false" outlineLevel="0" max="4" min="2" style="0" width="13"/>
    <col collapsed="false" customWidth="true" hidden="false" outlineLevel="0" max="8" min="5" style="0" width="12"/>
    <col collapsed="false" customWidth="true" hidden="false" outlineLevel="0" max="9" min="9" style="0" width="40"/>
  </cols>
  <sheetData>
    <row r="1" customFormat="false" ht="22.05" hidden="false" customHeight="false" outlineLevel="0" collapsed="false">
      <c r="A1" s="19" t="s">
        <v>276</v>
      </c>
    </row>
    <row r="2" customFormat="false" ht="15" hidden="false" customHeight="false" outlineLevel="0" collapsed="false">
      <c r="A2" s="2" t="s">
        <v>277</v>
      </c>
    </row>
    <row r="3" customFormat="false" ht="80.25" hidden="false" customHeight="true" outlineLevel="0" collapsed="false">
      <c r="A3" s="24" t="s">
        <v>278</v>
      </c>
      <c r="B3" s="24"/>
      <c r="C3" s="24"/>
      <c r="D3" s="24"/>
      <c r="E3" s="24"/>
      <c r="F3" s="24"/>
      <c r="G3" s="24"/>
      <c r="H3" s="24"/>
      <c r="I3" s="24"/>
    </row>
    <row r="4" customFormat="false" ht="42" hidden="false" customHeight="true" outlineLevel="0" collapsed="false">
      <c r="A4" s="25" t="s">
        <v>279</v>
      </c>
      <c r="B4" s="27" t="s">
        <v>280</v>
      </c>
      <c r="C4" s="27" t="s">
        <v>281</v>
      </c>
      <c r="D4" s="27" t="s">
        <v>282</v>
      </c>
      <c r="E4" s="27" t="s">
        <v>283</v>
      </c>
      <c r="F4" s="27" t="s">
        <v>284</v>
      </c>
      <c r="G4" s="27" t="s">
        <v>285</v>
      </c>
      <c r="H4" s="27" t="s">
        <v>286</v>
      </c>
      <c r="I4" s="26" t="s">
        <v>161</v>
      </c>
    </row>
    <row r="5" customFormat="false" ht="15" hidden="false" customHeight="false" outlineLevel="0" collapsed="false">
      <c r="A5" s="14" t="s">
        <v>287</v>
      </c>
      <c r="B5" s="64" t="n">
        <f aca="false">SUMIFS(Monthly!$M$17:$M$241,Monthly!$L$17:$L$241,2008)</f>
        <v>-11.974</v>
      </c>
      <c r="C5" s="64" t="n">
        <f aca="false">SUMIFS(Monthly!$S$17:$S$241,Monthly!$L$17:$L$241,2008)</f>
        <v>-7.6375694220829</v>
      </c>
      <c r="D5" s="64" t="n">
        <f aca="false">B5-C5</f>
        <v>-4.3364305779171</v>
      </c>
      <c r="E5" s="65" t="n">
        <f aca="false">INDEX(Monthly!$J:$J,MATCH(MIN(DATE(2008,12,1),Monthly!$A$241),Monthly!$A:$A,0))/INDEX(Monthly!$J:$J,MATCH(DATE(2007,12,1),Monthly!$A:$A,0))-1</f>
        <v>-0.501596806387226</v>
      </c>
      <c r="F5" s="65" t="n">
        <f aca="false">INDEX(Monthly!$D:$D,MATCH(MIN(DATE(2008,12,1),Monthly!$A$241),Monthly!$A:$A,0))/INDEX(Monthly!$D:$D,MATCH(DATE(2007,12,1),Monthly!$A:$A,0))-1</f>
        <v>0.0601043024771839</v>
      </c>
      <c r="G5" s="66" t="n">
        <f aca="false">INDEX(Monthly!$E:$E,MATCH(MIN(DATE(2008,12,1),Monthly!$A$241),Monthly!$A:$A,0))-INDEX(Monthly!$E:$E,MATCH(DATE(2007,12,1),Monthly!$A:$A,0))</f>
        <v>-1.791</v>
      </c>
      <c r="H5" s="65" t="n">
        <f aca="false">INDEX(Monthly!$R:$R,MATCH(MIN(DATE(2008,12,1),Monthly!$A$241),Monthly!$A:$A,0))/INDEX(Monthly!$R:$R,MATCH(DATE(2007,12,1),Monthly!$A:$A,0))-1</f>
        <v>-0.606401884715539</v>
      </c>
      <c r="I5" s="14" t="s">
        <v>288</v>
      </c>
    </row>
    <row r="6" customFormat="false" ht="15" hidden="false" customHeight="false" outlineLevel="0" collapsed="false">
      <c r="A6" s="14" t="s">
        <v>289</v>
      </c>
      <c r="B6" s="64" t="n">
        <f aca="false">SUMIFS(Monthly!$M$17:$M$241,Monthly!$L$17:$L$241,2009)</f>
        <v>17.458</v>
      </c>
      <c r="C6" s="64" t="n">
        <f aca="false">SUMIFS(Monthly!$S$17:$S$241,Monthly!$L$17:$L$241,2009)</f>
        <v>11.286332758192</v>
      </c>
      <c r="D6" s="64" t="n">
        <f aca="false">B6-C6</f>
        <v>6.17166724180798</v>
      </c>
      <c r="E6" s="65" t="n">
        <f aca="false">INDEX(Monthly!$J:$J,MATCH(MIN(DATE(2009,12,1),Monthly!$A$241),Monthly!$A:$A,0))/INDEX(Monthly!$J:$J,MATCH(DATE(2008,12,1),Monthly!$A:$A,0))-1</f>
        <v>0.661994393271926</v>
      </c>
      <c r="F6" s="65" t="n">
        <f aca="false">INDEX(Monthly!$D:$D,MATCH(MIN(DATE(2009,12,1),Monthly!$A$241),Monthly!$A:$A,0))/INDEX(Monthly!$D:$D,MATCH(DATE(2008,12,1),Monthly!$A:$A,0))-1</f>
        <v>-0.0424302053867913</v>
      </c>
      <c r="G6" s="66" t="n">
        <f aca="false">INDEX(Monthly!$E:$E,MATCH(MIN(DATE(2009,12,1),Monthly!$A$241),Monthly!$A:$A,0))-INDEX(Monthly!$E:$E,MATCH(DATE(2008,12,1),Monthly!$A:$A,0))</f>
        <v>1.599</v>
      </c>
      <c r="H6" s="65" t="n">
        <f aca="false">INDEX(Monthly!$R:$R,MATCH(MIN(DATE(2009,12,1),Monthly!$A$241),Monthly!$A:$A,0))/INDEX(Monthly!$R:$R,MATCH(DATE(2008,12,1),Monthly!$A:$A,0))-1</f>
        <v>0.820685832174709</v>
      </c>
      <c r="I6" s="14" t="s">
        <v>290</v>
      </c>
    </row>
    <row r="7" customFormat="false" ht="15" hidden="false" customHeight="false" outlineLevel="0" collapsed="false">
      <c r="A7" s="14" t="s">
        <v>291</v>
      </c>
      <c r="B7" s="64" t="n">
        <f aca="false">SUMIFS(Monthly!$M$17:$M$241,Monthly!$L$17:$L$241,2010)</f>
        <v>29.355</v>
      </c>
      <c r="C7" s="64" t="n">
        <f aca="false">SUMIFS(Monthly!$S$17:$S$241,Monthly!$L$17:$L$241,2010)</f>
        <v>15.6926968569861</v>
      </c>
      <c r="D7" s="64" t="n">
        <f aca="false">B7-C7</f>
        <v>13.6623031430139</v>
      </c>
      <c r="E7" s="65" t="n">
        <f aca="false">INDEX(Monthly!$J:$J,MATCH(MIN(DATE(2010,12,1),Monthly!$A$241),Monthly!$A:$A,0))/INDEX(Monthly!$J:$J,MATCH(DATE(2009,12,1),Monthly!$A:$A,0))-1</f>
        <v>0.147951807228916</v>
      </c>
      <c r="F7" s="65" t="n">
        <f aca="false">INDEX(Monthly!$D:$D,MATCH(MIN(DATE(2010,12,1),Monthly!$A$241),Monthly!$A:$A,0))/INDEX(Monthly!$D:$D,MATCH(DATE(2009,12,1),Monthly!$A:$A,0))-1</f>
        <v>0.0150269714872848</v>
      </c>
      <c r="G7" s="66" t="n">
        <f aca="false">INDEX(Monthly!$E:$E,MATCH(MIN(DATE(2010,12,1),Monthly!$A$241),Monthly!$A:$A,0))-INDEX(Monthly!$E:$E,MATCH(DATE(2009,12,1),Monthly!$A:$A,0))</f>
        <v>-0.538</v>
      </c>
      <c r="H7" s="65" t="n">
        <f aca="false">INDEX(Monthly!$R:$R,MATCH(MIN(DATE(2010,12,1),Monthly!$A$241),Monthly!$A:$A,0))/INDEX(Monthly!$R:$R,MATCH(DATE(2009,12,1),Monthly!$A:$A,0))-1</f>
        <v>0.221324854515845</v>
      </c>
      <c r="I7" s="14" t="s">
        <v>292</v>
      </c>
    </row>
    <row r="8" customFormat="false" ht="15" hidden="false" customHeight="false" outlineLevel="0" collapsed="false">
      <c r="A8" s="14" t="s">
        <v>293</v>
      </c>
      <c r="B8" s="64" t="n">
        <f aca="false">SUMIFS(Monthly!$M$17:$M$241,Monthly!$L$17:$L$241,2011)</f>
        <v>-0.358</v>
      </c>
      <c r="C8" s="64" t="n">
        <f aca="false">SUMIFS(Monthly!$S$17:$S$241,Monthly!$L$17:$L$241,2011)</f>
        <v>7.76463206587774</v>
      </c>
      <c r="D8" s="64" t="n">
        <f aca="false">B8-C8</f>
        <v>-8.12263206587774</v>
      </c>
      <c r="E8" s="65" t="n">
        <f aca="false">INDEX(Monthly!$J:$J,MATCH(MIN(DATE(2011,12,1),Monthly!$A$241),Monthly!$A:$A,0))/INDEX(Monthly!$J:$J,MATCH(DATE(2010,12,1),Monthly!$A:$A,0))-1</f>
        <v>-0.203610411418976</v>
      </c>
      <c r="F8" s="65" t="n">
        <f aca="false">INDEX(Monthly!$D:$D,MATCH(MIN(DATE(2011,12,1),Monthly!$A$241),Monthly!$A:$A,0))/INDEX(Monthly!$D:$D,MATCH(DATE(2010,12,1),Monthly!$A:$A,0))-1</f>
        <v>0.0144249019359737</v>
      </c>
      <c r="G8" s="66" t="n">
        <f aca="false">INDEX(Monthly!$E:$E,MATCH(MIN(DATE(2011,12,1),Monthly!$A$241),Monthly!$A:$A,0))-INDEX(Monthly!$E:$E,MATCH(DATE(2010,12,1),Monthly!$A:$A,0))</f>
        <v>-1.434</v>
      </c>
      <c r="H8" s="65" t="n">
        <f aca="false">INDEX(Monthly!$R:$R,MATCH(MIN(DATE(2011,12,1),Monthly!$A$241),Monthly!$A:$A,0))/INDEX(Monthly!$R:$R,MATCH(DATE(2010,12,1),Monthly!$A:$A,0))-1</f>
        <v>-0.362667763551949</v>
      </c>
      <c r="I8" s="14" t="s">
        <v>294</v>
      </c>
    </row>
    <row r="9" customFormat="false" ht="15" hidden="false" customHeight="false" outlineLevel="0" collapsed="false">
      <c r="A9" s="14" t="s">
        <v>295</v>
      </c>
      <c r="B9" s="64" t="n">
        <f aca="false">SUMIFS(Monthly!$M$17:$M$241,Monthly!$L$17:$L$241,2012)</f>
        <v>24.368</v>
      </c>
      <c r="C9" s="64" t="n">
        <f aca="false">SUMIFS(Monthly!$S$17:$S$241,Monthly!$L$17:$L$241,2012)</f>
        <v>9.45451111395727</v>
      </c>
      <c r="D9" s="64" t="n">
        <f aca="false">B9-C9</f>
        <v>14.9134888860427</v>
      </c>
      <c r="E9" s="65" t="n">
        <f aca="false">INDEX(Monthly!$J:$J,MATCH(MIN(DATE(2012,12,1),Monthly!$A$241),Monthly!$A:$A,0))/INDEX(Monthly!$J:$J,MATCH(DATE(2011,12,1),Monthly!$A:$A,0))-1</f>
        <v>0.168950975224038</v>
      </c>
      <c r="F9" s="65" t="n">
        <f aca="false">INDEX(Monthly!$D:$D,MATCH(MIN(DATE(2012,12,1),Monthly!$A$241),Monthly!$A:$A,0))/INDEX(Monthly!$D:$D,MATCH(DATE(2011,12,1),Monthly!$A:$A,0))-1</f>
        <v>-0.0049893975302483</v>
      </c>
      <c r="G9" s="66" t="n">
        <f aca="false">INDEX(Monthly!$E:$E,MATCH(MIN(DATE(2012,12,1),Monthly!$A$241),Monthly!$A:$A,0))-INDEX(Monthly!$E:$E,MATCH(DATE(2011,12,1),Monthly!$A:$A,0))</f>
        <v>-0.115</v>
      </c>
      <c r="H9" s="65" t="n">
        <f aca="false">INDEX(Monthly!$R:$R,MATCH(MIN(DATE(2012,12,1),Monthly!$A$241),Monthly!$A:$A,0))/INDEX(Monthly!$R:$R,MATCH(DATE(2011,12,1),Monthly!$A:$A,0))-1</f>
        <v>0.236087547909586</v>
      </c>
      <c r="I9" s="14"/>
    </row>
    <row r="10" customFormat="false" ht="15" hidden="false" customHeight="false" outlineLevel="0" collapsed="false">
      <c r="A10" s="14" t="s">
        <v>296</v>
      </c>
      <c r="B10" s="64" t="n">
        <f aca="false">SUMIFS(Monthly!$M$17:$M$241,Monthly!$L$17:$L$241,2013)</f>
        <v>20.104</v>
      </c>
      <c r="C10" s="64" t="n">
        <f aca="false">SUMIFS(Monthly!$S$17:$S$241,Monthly!$L$17:$L$241,2013)</f>
        <v>13.4398728954823</v>
      </c>
      <c r="D10" s="64" t="n">
        <f aca="false">B10-C10</f>
        <v>6.66412710451768</v>
      </c>
      <c r="E10" s="65" t="n">
        <f aca="false">INDEX(Monthly!$J:$J,MATCH(MIN(DATE(2013,12,1),Monthly!$A$241),Monthly!$A:$A,0))/INDEX(Monthly!$J:$J,MATCH(DATE(2012,12,1),Monthly!$A:$A,0))-1</f>
        <v>-0.0574971815107104</v>
      </c>
      <c r="F10" s="65" t="n">
        <f aca="false">INDEX(Monthly!$D:$D,MATCH(MIN(DATE(2013,12,1),Monthly!$A$241),Monthly!$A:$A,0))/INDEX(Monthly!$D:$D,MATCH(DATE(2012,12,1),Monthly!$A:$A,0))-1</f>
        <v>0.00338473110191817</v>
      </c>
      <c r="G10" s="66" t="n">
        <f aca="false">INDEX(Monthly!$E:$E,MATCH(MIN(DATE(2013,12,1),Monthly!$A$241),Monthly!$A:$A,0))-INDEX(Monthly!$E:$E,MATCH(DATE(2012,12,1),Monthly!$A:$A,0))</f>
        <v>1.27</v>
      </c>
      <c r="H10" s="65" t="n">
        <f aca="false">INDEX(Monthly!$R:$R,MATCH(MIN(DATE(2013,12,1),Monthly!$A$241),Monthly!$A:$A,0))/INDEX(Monthly!$R:$R,MATCH(DATE(2012,12,1),Monthly!$A:$A,0))-1</f>
        <v>-0.0538740454611232</v>
      </c>
      <c r="I10" s="14" t="s">
        <v>297</v>
      </c>
    </row>
    <row r="11" customFormat="false" ht="15" hidden="false" customHeight="false" outlineLevel="0" collapsed="false">
      <c r="A11" s="14" t="s">
        <v>298</v>
      </c>
      <c r="B11" s="64" t="n">
        <f aca="false">SUMIFS(Monthly!$M$17:$M$241,Monthly!$L$17:$L$241,2014)</f>
        <v>16.111</v>
      </c>
      <c r="C11" s="64" t="n">
        <f aca="false">SUMIFS(Monthly!$S$17:$S$241,Monthly!$L$17:$L$241,2014)</f>
        <v>8.95763021171259</v>
      </c>
      <c r="D11" s="64" t="n">
        <f aca="false">B11-C11</f>
        <v>7.15336978828741</v>
      </c>
      <c r="E11" s="65" t="n">
        <f aca="false">INDEX(Monthly!$J:$J,MATCH(MIN(DATE(2014,12,1),Monthly!$A$241),Monthly!$A:$A,0))/INDEX(Monthly!$J:$J,MATCH(DATE(2013,12,1),Monthly!$A:$A,0))-1</f>
        <v>-0.0600478468899521</v>
      </c>
      <c r="F11" s="65" t="n">
        <f aca="false">INDEX(Monthly!$D:$D,MATCH(MIN(DATE(2014,12,1),Monthly!$A$241),Monthly!$A:$A,0))/INDEX(Monthly!$D:$D,MATCH(DATE(2013,12,1),Monthly!$A:$A,0))-1</f>
        <v>0.127811094452774</v>
      </c>
      <c r="G11" s="66" t="n">
        <f aca="false">INDEX(Monthly!$E:$E,MATCH(MIN(DATE(2014,12,1),Monthly!$A$241),Monthly!$A:$A,0))-INDEX(Monthly!$E:$E,MATCH(DATE(2013,12,1),Monthly!$A:$A,0))</f>
        <v>-0.856</v>
      </c>
      <c r="H11" s="65" t="n">
        <f aca="false">INDEX(Monthly!$R:$R,MATCH(MIN(DATE(2014,12,1),Monthly!$A$241),Monthly!$A:$A,0))/INDEX(Monthly!$R:$R,MATCH(DATE(2013,12,1),Monthly!$A:$A,0))-1</f>
        <v>0.280752202090415</v>
      </c>
      <c r="I11" s="14" t="s">
        <v>299</v>
      </c>
    </row>
    <row r="12" customFormat="false" ht="15" hidden="false" customHeight="false" outlineLevel="0" collapsed="false">
      <c r="A12" s="14" t="s">
        <v>300</v>
      </c>
      <c r="B12" s="64" t="n">
        <f aca="false">SUMIFS(Monthly!$M$17:$M$241,Monthly!$L$17:$L$241,2015)</f>
        <v>3.194</v>
      </c>
      <c r="C12" s="64" t="n">
        <f aca="false">SUMIFS(Monthly!$S$17:$S$241,Monthly!$L$17:$L$241,2015)</f>
        <v>4.40413962686672</v>
      </c>
      <c r="D12" s="64" t="n">
        <f aca="false">B12-C12</f>
        <v>-1.21013962686672</v>
      </c>
      <c r="E12" s="65" t="n">
        <f aca="false">INDEX(Monthly!$J:$J,MATCH(MIN(DATE(2015,12,1),Monthly!$A$241),Monthly!$A:$A,0))/INDEX(Monthly!$J:$J,MATCH(DATE(2014,12,1),Monthly!$A:$A,0))-1</f>
        <v>-0.180707559175363</v>
      </c>
      <c r="F12" s="65" t="n">
        <f aca="false">INDEX(Monthly!$D:$D,MATCH(MIN(DATE(2015,12,1),Monthly!$A$241),Monthly!$A:$A,0))/INDEX(Monthly!$D:$D,MATCH(DATE(2014,12,1),Monthly!$A:$A,0))-1</f>
        <v>0.0926110557217237</v>
      </c>
      <c r="G12" s="66" t="n">
        <f aca="false">INDEX(Monthly!$E:$E,MATCH(MIN(DATE(2015,12,1),Monthly!$A$241),Monthly!$A:$A,0))-INDEX(Monthly!$E:$E,MATCH(DATE(2014,12,1),Monthly!$A:$A,0))</f>
        <v>0.0990000000000002</v>
      </c>
      <c r="H12" s="65" t="n">
        <f aca="false">INDEX(Monthly!$R:$R,MATCH(MIN(DATE(2015,12,1),Monthly!$A$241),Monthly!$A:$A,0))/INDEX(Monthly!$R:$R,MATCH(DATE(2014,12,1),Monthly!$A:$A,0))-1</f>
        <v>-0.0850304919740293</v>
      </c>
      <c r="I12" s="14" t="s">
        <v>301</v>
      </c>
    </row>
    <row r="13" customFormat="false" ht="15" hidden="false" customHeight="false" outlineLevel="0" collapsed="false">
      <c r="A13" s="14" t="s">
        <v>302</v>
      </c>
      <c r="B13" s="64" t="n">
        <f aca="false">SUMIFS(Monthly!$M$17:$M$241,Monthly!$L$17:$L$241,2016)</f>
        <v>3.168</v>
      </c>
      <c r="C13" s="64" t="n">
        <f aca="false">SUMIFS(Monthly!$S$17:$S$241,Monthly!$L$17:$L$241,2016)</f>
        <v>3.71823541102785</v>
      </c>
      <c r="D13" s="64" t="n">
        <f aca="false">B13-C13</f>
        <v>-0.550235411027847</v>
      </c>
      <c r="E13" s="65" t="n">
        <f aca="false">INDEX(Monthly!$J:$J,MATCH(MIN(DATE(2016,12,1),Monthly!$A$241),Monthly!$A:$A,0))/INDEX(Monthly!$J:$J,MATCH(DATE(2015,12,1),Monthly!$A:$A,0))-1</f>
        <v>0.0876048462255359</v>
      </c>
      <c r="F13" s="65" t="n">
        <f aca="false">INDEX(Monthly!$D:$D,MATCH(MIN(DATE(2016,12,1),Monthly!$A$241),Monthly!$A:$A,0))/INDEX(Monthly!$D:$D,MATCH(DATE(2015,12,1),Monthly!$A:$A,0))-1</f>
        <v>0.0381222751698267</v>
      </c>
      <c r="G13" s="66" t="n">
        <f aca="false">INDEX(Monthly!$E:$E,MATCH(MIN(DATE(2016,12,1),Monthly!$A$241),Monthly!$A:$A,0))-INDEX(Monthly!$E:$E,MATCH(DATE(2015,12,1),Monthly!$A:$A,0))</f>
        <v>0.177</v>
      </c>
      <c r="H13" s="65" t="n">
        <f aca="false">INDEX(Monthly!$R:$R,MATCH(MIN(DATE(2016,12,1),Monthly!$A$241),Monthly!$A:$A,0))/INDEX(Monthly!$R:$R,MATCH(DATE(2015,12,1),Monthly!$A:$A,0))-1</f>
        <v>0.00754594937467568</v>
      </c>
      <c r="I13" s="14" t="s">
        <v>303</v>
      </c>
    </row>
    <row r="14" customFormat="false" ht="15" hidden="false" customHeight="false" outlineLevel="0" collapsed="false">
      <c r="A14" s="14" t="s">
        <v>304</v>
      </c>
      <c r="B14" s="64" t="n">
        <f aca="false">SUMIFS(Monthly!$M$17:$M$241,Monthly!$L$17:$L$241,2017)</f>
        <v>7.768</v>
      </c>
      <c r="C14" s="64" t="n">
        <f aca="false">SUMIFS(Monthly!$S$17:$S$241,Monthly!$L$17:$L$241,2017)</f>
        <v>9.87261529701893</v>
      </c>
      <c r="D14" s="64" t="n">
        <f aca="false">B14-C14</f>
        <v>-2.10461529701892</v>
      </c>
      <c r="E14" s="65" t="n">
        <f aca="false">INDEX(Monthly!$J:$J,MATCH(MIN(DATE(2017,12,1),Monthly!$A$241),Monthly!$A:$A,0))/INDEX(Monthly!$J:$J,MATCH(DATE(2016,12,1),Monthly!$A:$A,0))-1</f>
        <v>0.345901171093973</v>
      </c>
      <c r="F14" s="65" t="n">
        <f aca="false">INDEX(Monthly!$D:$D,MATCH(MIN(DATE(2017,12,1),Monthly!$A$241),Monthly!$A:$A,0))/INDEX(Monthly!$D:$D,MATCH(DATE(2016,12,1),Monthly!$A:$A,0))-1</f>
        <v>-0.100302763941791</v>
      </c>
      <c r="G14" s="66" t="n">
        <f aca="false">INDEX(Monthly!$E:$E,MATCH(MIN(DATE(2017,12,1),Monthly!$A$241),Monthly!$A:$A,0))-INDEX(Monthly!$E:$E,MATCH(DATE(2016,12,1),Monthly!$A:$A,0))</f>
        <v>-0.0410000000000004</v>
      </c>
      <c r="H14" s="65" t="n">
        <f aca="false">INDEX(Monthly!$R:$R,MATCH(MIN(DATE(2017,12,1),Monthly!$A$241),Monthly!$A:$A,0))/INDEX(Monthly!$R:$R,MATCH(DATE(2016,12,1),Monthly!$A:$A,0))-1</f>
        <v>0.36915946820661</v>
      </c>
      <c r="I14" s="14" t="s">
        <v>305</v>
      </c>
    </row>
    <row r="15" customFormat="false" ht="15" hidden="false" customHeight="false" outlineLevel="0" collapsed="false">
      <c r="A15" s="14" t="s">
        <v>306</v>
      </c>
      <c r="B15" s="64" t="n">
        <f aca="false">SUMIFS(Monthly!$M$17:$M$241,Monthly!$L$17:$L$241,2018)</f>
        <v>-4.39</v>
      </c>
      <c r="C15" s="64" t="n">
        <f aca="false">SUMIFS(Monthly!$S$17:$S$241,Monthly!$L$17:$L$241,2018)</f>
        <v>-1.12554340704942</v>
      </c>
      <c r="D15" s="64" t="n">
        <f aca="false">B15-C15</f>
        <v>-3.26445659295058</v>
      </c>
      <c r="E15" s="65" t="n">
        <f aca="false">INDEX(Monthly!$J:$J,MATCH(MIN(DATE(2018,12,1),Monthly!$A$241),Monthly!$A:$A,0))/INDEX(Monthly!$J:$J,MATCH(DATE(2017,12,1),Monthly!$A:$A,0))-1</f>
        <v>-0.171052631578947</v>
      </c>
      <c r="F15" s="65" t="n">
        <f aca="false">INDEX(Monthly!$D:$D,MATCH(MIN(DATE(2018,12,1),Monthly!$A$241),Monthly!$A:$A,0))/INDEX(Monthly!$D:$D,MATCH(DATE(2017,12,1),Monthly!$A:$A,0))-1</f>
        <v>0.0439643942683456</v>
      </c>
      <c r="G15" s="66" t="n">
        <f aca="false">INDEX(Monthly!$E:$E,MATCH(MIN(DATE(2018,12,1),Monthly!$A$241),Monthly!$A:$A,0))-INDEX(Monthly!$E:$E,MATCH(DATE(2017,12,1),Monthly!$A:$A,0))</f>
        <v>0.281</v>
      </c>
      <c r="H15" s="65" t="n">
        <f aca="false">INDEX(Monthly!$R:$R,MATCH(MIN(DATE(2018,12,1),Monthly!$A$241),Monthly!$A:$A,0))/INDEX(Monthly!$R:$R,MATCH(DATE(2017,12,1),Monthly!$A:$A,0))-1</f>
        <v>-0.0582060320151443</v>
      </c>
      <c r="I15" s="14" t="s">
        <v>307</v>
      </c>
    </row>
    <row r="16" customFormat="false" ht="15" hidden="false" customHeight="false" outlineLevel="0" collapsed="false">
      <c r="A16" s="14" t="s">
        <v>308</v>
      </c>
      <c r="B16" s="64" t="n">
        <f aca="false">SUMIFS(Monthly!$M$17:$M$241,Monthly!$L$17:$L$241,2019)</f>
        <v>14.367</v>
      </c>
      <c r="C16" s="64" t="n">
        <f aca="false">SUMIFS(Monthly!$S$17:$S$241,Monthly!$L$17:$L$241,2019)</f>
        <v>5.91626541991493</v>
      </c>
      <c r="D16" s="64" t="n">
        <f aca="false">B16-C16</f>
        <v>8.45073458008507</v>
      </c>
      <c r="E16" s="65" t="n">
        <f aca="false">INDEX(Monthly!$J:$J,MATCH(MIN(DATE(2019,12,1),Monthly!$A$241),Monthly!$A:$A,0))/INDEX(Monthly!$J:$J,MATCH(DATE(2018,12,1),Monthly!$A:$A,0))-1</f>
        <v>0.148745519713261</v>
      </c>
      <c r="F16" s="65" t="n">
        <f aca="false">INDEX(Monthly!$D:$D,MATCH(MIN(DATE(2019,12,1),Monthly!$A$241),Monthly!$A:$A,0))/INDEX(Monthly!$D:$D,MATCH(DATE(2018,12,1),Monthly!$A:$A,0))-1</f>
        <v>0.00228761568056557</v>
      </c>
      <c r="G16" s="66" t="n">
        <f aca="false">INDEX(Monthly!$E:$E,MATCH(MIN(DATE(2019,12,1),Monthly!$A$241),Monthly!$A:$A,0))-INDEX(Monthly!$E:$E,MATCH(DATE(2018,12,1),Monthly!$A:$A,0))</f>
        <v>-0.767</v>
      </c>
      <c r="H16" s="65" t="n">
        <f aca="false">INDEX(Monthly!$R:$R,MATCH(MIN(DATE(2019,12,1),Monthly!$A$241),Monthly!$A:$A,0))/INDEX(Monthly!$R:$R,MATCH(DATE(2018,12,1),Monthly!$A:$A,0))-1</f>
        <v>0.0984085620188862</v>
      </c>
      <c r="I16" s="14"/>
    </row>
    <row r="17" customFormat="false" ht="15" hidden="false" customHeight="false" outlineLevel="0" collapsed="false">
      <c r="A17" s="14" t="s">
        <v>309</v>
      </c>
      <c r="B17" s="64" t="n">
        <f aca="false">SUMIFS(Monthly!$M$17:$M$241,Monthly!$L$17:$L$241,2020)</f>
        <v>23.013</v>
      </c>
      <c r="C17" s="64" t="n">
        <f aca="false">SUMIFS(Monthly!$S$17:$S$241,Monthly!$L$17:$L$241,2020)</f>
        <v>8.55134430992643</v>
      </c>
      <c r="D17" s="64" t="n">
        <f aca="false">B17-C17</f>
        <v>14.4616556900736</v>
      </c>
      <c r="E17" s="65" t="n">
        <f aca="false">INDEX(Monthly!$J:$J,MATCH(MIN(DATE(2020,12,1),Monthly!$A$241),Monthly!$A:$A,0))/INDEX(Monthly!$J:$J,MATCH(DATE(2019,12,1),Monthly!$A:$A,0))-1</f>
        <v>0.151548919099621</v>
      </c>
      <c r="F17" s="65" t="n">
        <f aca="false">INDEX(Monthly!$D:$D,MATCH(MIN(DATE(2020,12,1),Monthly!$A$241),Monthly!$A:$A,0))/INDEX(Monthly!$D:$D,MATCH(DATE(2019,12,1),Monthly!$A:$A,0))-1</f>
        <v>-0.0669156551509493</v>
      </c>
      <c r="G17" s="66" t="n">
        <f aca="false">INDEX(Monthly!$E:$E,MATCH(MIN(DATE(2020,12,1),Monthly!$A$241),Monthly!$A:$A,0))-INDEX(Monthly!$E:$E,MATCH(DATE(2019,12,1),Monthly!$A:$A,0))</f>
        <v>-1.002</v>
      </c>
      <c r="H17" s="65" t="n">
        <f aca="false">INDEX(Monthly!$R:$R,MATCH(MIN(DATE(2020,12,1),Monthly!$A$241),Monthly!$A:$A,0))/INDEX(Monthly!$R:$R,MATCH(DATE(2019,12,1),Monthly!$A:$A,0))-1</f>
        <v>0.120375137205722</v>
      </c>
      <c r="I17" s="14" t="s">
        <v>310</v>
      </c>
    </row>
    <row r="18" customFormat="false" ht="15" hidden="false" customHeight="false" outlineLevel="0" collapsed="false">
      <c r="A18" s="14" t="s">
        <v>311</v>
      </c>
      <c r="B18" s="64" t="n">
        <f aca="false">SUMIFS(Monthly!$M$17:$M$241,Monthly!$L$17:$L$241,2021)</f>
        <v>3.76</v>
      </c>
      <c r="C18" s="64" t="n">
        <f aca="false">SUMIFS(Monthly!$S$17:$S$241,Monthly!$L$17:$L$241,2021)</f>
        <v>14.8174614979317</v>
      </c>
      <c r="D18" s="64" t="n">
        <f aca="false">B18-C18</f>
        <v>-11.0574614979317</v>
      </c>
      <c r="E18" s="65" t="n">
        <f aca="false">INDEX(Monthly!$J:$J,MATCH(MIN(DATE(2021,12,1),Monthly!$A$241),Monthly!$A:$A,0))/INDEX(Monthly!$J:$J,MATCH(DATE(2020,12,1),Monthly!$A:$A,0))-1</f>
        <v>-0.0545771240565125</v>
      </c>
      <c r="F18" s="65" t="n">
        <f aca="false">INDEX(Monthly!$D:$D,MATCH(MIN(DATE(2021,12,1),Monthly!$A$241),Monthly!$A:$A,0))/INDEX(Monthly!$D:$D,MATCH(DATE(2020,12,1),Monthly!$A:$A,0))-1</f>
        <v>0.0637091394262843</v>
      </c>
      <c r="G18" s="66" t="n">
        <f aca="false">INDEX(Monthly!$E:$E,MATCH(MIN(DATE(2021,12,1),Monthly!$A$241),Monthly!$A:$A,0))-INDEX(Monthly!$E:$E,MATCH(DATE(2020,12,1),Monthly!$A:$A,0))</f>
        <v>0.595</v>
      </c>
      <c r="H18" s="65" t="n">
        <f aca="false">INDEX(Monthly!$R:$R,MATCH(MIN(DATE(2021,12,1),Monthly!$A$241),Monthly!$A:$A,0))/INDEX(Monthly!$R:$R,MATCH(DATE(2020,12,1),Monthly!$A:$A,0))-1</f>
        <v>0.219561311053082</v>
      </c>
      <c r="I18" s="14" t="s">
        <v>312</v>
      </c>
    </row>
    <row r="19" customFormat="false" ht="15" hidden="false" customHeight="false" outlineLevel="0" collapsed="false">
      <c r="A19" s="14" t="s">
        <v>313</v>
      </c>
      <c r="B19" s="64" t="n">
        <f aca="false">SUMIFS(Monthly!$M$17:$M$241,Monthly!$L$17:$L$241,2022)</f>
        <v>-16.501</v>
      </c>
      <c r="C19" s="64" t="n">
        <f aca="false">SUMIFS(Monthly!$S$17:$S$241,Monthly!$L$17:$L$241,2022)</f>
        <v>-13.1826390315121</v>
      </c>
      <c r="D19" s="64" t="n">
        <f aca="false">B19-C19</f>
        <v>-3.31836096848794</v>
      </c>
      <c r="E19" s="65" t="n">
        <f aca="false">INDEX(Monthly!$J:$J,MATCH(MIN(DATE(2022,12,1),Monthly!$A$241),Monthly!$A:$A,0))/INDEX(Monthly!$J:$J,MATCH(DATE(2021,12,1),Monthly!$A:$A,0))-1</f>
        <v>-0.224155578300921</v>
      </c>
      <c r="F19" s="65" t="n">
        <f aca="false">INDEX(Monthly!$D:$D,MATCH(MIN(DATE(2022,12,1),Monthly!$A$241),Monthly!$A:$A,0))/INDEX(Monthly!$D:$D,MATCH(DATE(2021,12,1),Monthly!$A:$A,0))-1</f>
        <v>0.0820528901432005</v>
      </c>
      <c r="G19" s="66" t="n">
        <f aca="false">INDEX(Monthly!$E:$E,MATCH(MIN(DATE(2022,12,1),Monthly!$A$241),Monthly!$A:$A,0))-INDEX(Monthly!$E:$E,MATCH(DATE(2021,12,1),Monthly!$A:$A,0))</f>
        <v>2.367</v>
      </c>
      <c r="H19" s="65" t="n">
        <f aca="false">INDEX(Monthly!$R:$R,MATCH(MIN(DATE(2022,12,1),Monthly!$A$241),Monthly!$A:$A,0))/INDEX(Monthly!$R:$R,MATCH(DATE(2021,12,1),Monthly!$A:$A,0))-1</f>
        <v>-0.0614724861848227</v>
      </c>
      <c r="I19" s="14" t="s">
        <v>314</v>
      </c>
    </row>
    <row r="20" customFormat="false" ht="15" hidden="false" customHeight="false" outlineLevel="0" collapsed="false">
      <c r="A20" s="14" t="s">
        <v>315</v>
      </c>
      <c r="B20" s="64" t="n">
        <f aca="false">SUMIFS(Monthly!$M$17:$M$241,Monthly!$L$17:$L$241,2023)</f>
        <v>20.743</v>
      </c>
      <c r="C20" s="64" t="n">
        <f aca="false">SUMIFS(Monthly!$S$17:$S$241,Monthly!$L$17:$L$241,2023)</f>
        <v>6.08040912004218</v>
      </c>
      <c r="D20" s="64" t="n">
        <f aca="false">B20-C20</f>
        <v>14.6625908799578</v>
      </c>
      <c r="E20" s="65" t="n">
        <f aca="false">INDEX(Monthly!$J:$J,MATCH(MIN(DATE(2023,12,1),Monthly!$A$241),Monthly!$A:$A,0))/INDEX(Monthly!$J:$J,MATCH(DATE(2022,12,1),Monthly!$A:$A,0))-1</f>
        <v>0.0609498680738787</v>
      </c>
      <c r="F20" s="65" t="n">
        <f aca="false">INDEX(Monthly!$D:$D,MATCH(MIN(DATE(2023,12,1),Monthly!$A$241),Monthly!$A:$A,0))/INDEX(Monthly!$D:$D,MATCH(DATE(2022,12,1),Monthly!$A:$A,0))-1</f>
        <v>-0.0211553323029366</v>
      </c>
      <c r="G20" s="66" t="n">
        <f aca="false">INDEX(Monthly!$E:$E,MATCH(MIN(DATE(2023,12,1),Monthly!$A$241),Monthly!$A:$A,0))-INDEX(Monthly!$E:$E,MATCH(DATE(2022,12,1),Monthly!$A:$A,0))</f>
        <v>-0.0129999999999999</v>
      </c>
      <c r="H20" s="65" t="n">
        <f aca="false">INDEX(Monthly!$R:$R,MATCH(MIN(DATE(2023,12,1),Monthly!$A$241),Monthly!$A:$A,0))/INDEX(Monthly!$R:$R,MATCH(DATE(2022,12,1),Monthly!$A:$A,0))-1</f>
        <v>0.206658766017329</v>
      </c>
      <c r="I20" s="14" t="s">
        <v>316</v>
      </c>
    </row>
    <row r="21" customFormat="false" ht="15" hidden="false" customHeight="false" outlineLevel="0" collapsed="false">
      <c r="A21" s="14" t="s">
        <v>317</v>
      </c>
      <c r="B21" s="64" t="n">
        <f aca="false">SUMIFS(Monthly!$M$17:$M$241,Monthly!$L$17:$L$241,2024)</f>
        <v>0.123999999999999</v>
      </c>
      <c r="C21" s="64" t="n">
        <f aca="false">SUMIFS(Monthly!$S$17:$S$241,Monthly!$L$17:$L$241,2024)</f>
        <v>10.3191208209569</v>
      </c>
      <c r="D21" s="64" t="n">
        <f aca="false">B21-C21</f>
        <v>-10.1951208209569</v>
      </c>
      <c r="E21" s="65" t="n">
        <f aca="false">INDEX(Monthly!$J:$J,MATCH(MIN(DATE(2024,12,1),Monthly!$A$241),Monthly!$A:$A,0))/INDEX(Monthly!$J:$J,MATCH(DATE(2023,12,1),Monthly!$A:$A,0))-1</f>
        <v>0.0400397910967421</v>
      </c>
      <c r="F21" s="65" t="n">
        <f aca="false">INDEX(Monthly!$D:$D,MATCH(MIN(DATE(2024,12,1),Monthly!$A$241),Monthly!$A:$A,0))/INDEX(Monthly!$D:$D,MATCH(DATE(2023,12,1),Monthly!$A:$A,0))-1</f>
        <v>0.0706602190861541</v>
      </c>
      <c r="G21" s="66" t="n">
        <f aca="false">INDEX(Monthly!$E:$E,MATCH(MIN(DATE(2024,12,1),Monthly!$A$241),Monthly!$A:$A,0))-INDEX(Monthly!$E:$E,MATCH(DATE(2023,12,1),Monthly!$A:$A,0))</f>
        <v>0.707</v>
      </c>
      <c r="H21" s="65" t="n">
        <f aca="false">INDEX(Monthly!$R:$R,MATCH(MIN(DATE(2024,12,1),Monthly!$A$241),Monthly!$A:$A,0))/INDEX(Monthly!$R:$R,MATCH(DATE(2023,12,1),Monthly!$A:$A,0))-1</f>
        <v>0.0438518835184074</v>
      </c>
      <c r="I21" s="14" t="s">
        <v>318</v>
      </c>
    </row>
    <row r="22" customFormat="false" ht="15" hidden="false" customHeight="false" outlineLevel="0" collapsed="false">
      <c r="A22" s="14" t="s">
        <v>319</v>
      </c>
      <c r="B22" s="64" t="n">
        <f aca="false">SUMIFS(Monthly!$M$17:$M$241,Monthly!$L$17:$L$241,2025)</f>
        <v>-18.909</v>
      </c>
      <c r="C22" s="64" t="n">
        <f aca="false">SUMIFS(Monthly!$S$17:$S$241,Monthly!$L$17:$L$241,2025)</f>
        <v>-0.310554550801525</v>
      </c>
      <c r="D22" s="64" t="n">
        <f aca="false">B22-C22</f>
        <v>-18.5984454491985</v>
      </c>
      <c r="E22" s="65" t="n">
        <f aca="false">INDEX(Monthly!$J:$J,MATCH(MIN(DATE(2025,12,1),Monthly!$A$241),Monthly!$A:$A,0))/INDEX(Monthly!$J:$J,MATCH(DATE(2024,12,1),Monthly!$A:$A,0))-1</f>
        <v>0.308225729316117</v>
      </c>
      <c r="F22" s="65" t="n">
        <f aca="false">INDEX(Monthly!$D:$D,MATCH(MIN(DATE(2025,12,1),Monthly!$A$241),Monthly!$A:$A,0))/INDEX(Monthly!$D:$D,MATCH(DATE(2024,12,1),Monthly!$A:$A,0))-1</f>
        <v>-0.0941100562263803</v>
      </c>
      <c r="G22" s="66" t="n">
        <f aca="false">INDEX(Monthly!$E:$E,MATCH(MIN(DATE(2025,12,1),Monthly!$A$241),Monthly!$A:$A,0))-INDEX(Monthly!$E:$E,MATCH(DATE(2024,12,1),Monthly!$A:$A,0))</f>
        <v>-0.41</v>
      </c>
      <c r="H22" s="65" t="n">
        <f aca="false">INDEX(Monthly!$R:$R,MATCH(MIN(DATE(2025,12,1),Monthly!$A$241),Monthly!$A:$A,0))/INDEX(Monthly!$R:$R,MATCH(DATE(2024,12,1),Monthly!$A:$A,0))-1</f>
        <v>0.0560591127788932</v>
      </c>
      <c r="I22" s="14" t="s">
        <v>320</v>
      </c>
    </row>
    <row r="23" customFormat="false" ht="15" hidden="false" customHeight="false" outlineLevel="0" collapsed="false">
      <c r="A23" s="14" t="s">
        <v>321</v>
      </c>
      <c r="B23" s="64" t="n">
        <f aca="false">SUMIFS(Monthly!$M$17:$M$241,Monthly!$L$17:$L$241,2026)</f>
        <v>-27.807</v>
      </c>
      <c r="C23" s="64" t="n">
        <f aca="false">SUMIFS(Monthly!$S$17:$S$241,Monthly!$L$17:$L$241,2026)</f>
        <v>-4.42496099444769</v>
      </c>
      <c r="D23" s="64" t="n">
        <f aca="false">B23-C23</f>
        <v>-23.3820390055523</v>
      </c>
      <c r="E23" s="65" t="n">
        <f aca="false">INDEX(Monthly!$J:$J,MATCH(MIN(DATE(2026,12,1),Monthly!$A$241),Monthly!$A:$A,0))/INDEX(Monthly!$J:$J,MATCH(DATE(2025,12,1),Monthly!$A:$A,0))-1</f>
        <v>0.220800584902212</v>
      </c>
      <c r="F23" s="65" t="n">
        <f aca="false">INDEX(Monthly!$D:$D,MATCH(MIN(DATE(2026,12,1),Monthly!$A$241),Monthly!$A:$A,0))/INDEX(Monthly!$D:$D,MATCH(DATE(2025,12,1),Monthly!$A:$A,0))-1</f>
        <v>0.0322547822547823</v>
      </c>
      <c r="G23" s="66" t="n">
        <f aca="false">INDEX(Monthly!$E:$E,MATCH(MIN(DATE(2026,12,1),Monthly!$A$241),Monthly!$A:$A,0))-INDEX(Monthly!$E:$E,MATCH(DATE(2025,12,1),Monthly!$A:$A,0))</f>
        <v>1.13</v>
      </c>
      <c r="H23" s="65" t="n">
        <f aca="false">INDEX(Monthly!$R:$R,MATCH(MIN(DATE(2026,12,1),Monthly!$A$241),Monthly!$A:$A,0))/INDEX(Monthly!$R:$R,MATCH(DATE(2025,12,1),Monthly!$A:$A,0))-1</f>
        <v>-0.190911071568244</v>
      </c>
      <c r="I23" s="14" t="s">
        <v>322</v>
      </c>
    </row>
    <row r="24" customFormat="false" ht="15" hidden="false" customHeight="false" outlineLevel="0" collapsed="false">
      <c r="A24" s="37" t="s">
        <v>323</v>
      </c>
      <c r="B24" s="67" t="n">
        <f aca="false">SUM(B5:B23)</f>
        <v>103.594</v>
      </c>
      <c r="C24" s="67" t="n">
        <f aca="false">SUM(C5:C23)</f>
        <v>103.594</v>
      </c>
      <c r="D24" s="67" t="n">
        <f aca="false">SUM(D5:D23)</f>
        <v>-1.77635683940025E-015</v>
      </c>
      <c r="E24" s="38"/>
      <c r="F24" s="38"/>
      <c r="G24" s="38"/>
      <c r="H24" s="38"/>
      <c r="I24" s="38"/>
    </row>
    <row r="26" customFormat="false" ht="24" hidden="false" customHeight="true" outlineLevel="0" collapsed="false">
      <c r="A26" s="4" t="s">
        <v>324</v>
      </c>
      <c r="B26" s="5"/>
      <c r="C26" s="5"/>
      <c r="D26" s="5"/>
      <c r="E26" s="5"/>
      <c r="F26" s="5"/>
      <c r="G26" s="5"/>
      <c r="H26" s="5"/>
      <c r="I26" s="5"/>
    </row>
    <row r="27" customFormat="false" ht="15" hidden="false" customHeight="false" outlineLevel="0" collapsed="false">
      <c r="A27" s="14" t="s">
        <v>325</v>
      </c>
      <c r="D27" s="64" t="n">
        <f aca="false">AVERAGE(D5:D20)</f>
        <v>3.26097532973173</v>
      </c>
    </row>
    <row r="28" customFormat="false" ht="15" hidden="false" customHeight="false" outlineLevel="0" collapsed="false">
      <c r="A28" s="14" t="s">
        <v>326</v>
      </c>
      <c r="D28" s="64" t="n">
        <f aca="false">STDEV(D5:D20)</f>
        <v>8.57538372027281</v>
      </c>
    </row>
    <row r="29" customFormat="false" ht="15" hidden="false" customHeight="false" outlineLevel="0" collapsed="false">
      <c r="A29" s="14" t="s">
        <v>327</v>
      </c>
      <c r="D29" s="64" t="n">
        <f aca="false">MAX(D5:D23)</f>
        <v>14.9134888860427</v>
      </c>
    </row>
    <row r="30" customFormat="false" ht="15" hidden="false" customHeight="false" outlineLevel="0" collapsed="false">
      <c r="A30" s="14" t="s">
        <v>328</v>
      </c>
      <c r="D30" s="64" t="n">
        <f aca="false">MIN(D5:D20)</f>
        <v>-11.0574614979317</v>
      </c>
    </row>
    <row r="31" customFormat="false" ht="15" hidden="false" customHeight="false" outlineLevel="0" collapsed="false">
      <c r="A31" s="14" t="s">
        <v>317</v>
      </c>
      <c r="D31" s="64" t="n">
        <f aca="false">D21</f>
        <v>-10.1951208209569</v>
      </c>
    </row>
    <row r="32" customFormat="false" ht="15" hidden="false" customHeight="false" outlineLevel="0" collapsed="false">
      <c r="A32" s="14" t="s">
        <v>319</v>
      </c>
      <c r="D32" s="64" t="n">
        <f aca="false">D22</f>
        <v>-18.5984454491985</v>
      </c>
    </row>
    <row r="33" customFormat="false" ht="15" hidden="false" customHeight="false" outlineLevel="0" collapsed="false">
      <c r="A33" s="14" t="s">
        <v>329</v>
      </c>
      <c r="D33" s="64" t="n">
        <f aca="false">D23</f>
        <v>-23.3820390055523</v>
      </c>
    </row>
    <row r="35" customFormat="false" ht="15" hidden="false" customHeight="false" outlineLevel="0" collapsed="false">
      <c r="A35" s="18" t="s">
        <v>330</v>
      </c>
    </row>
    <row r="36" customFormat="false" ht="15" hidden="false" customHeight="false" outlineLevel="0" collapsed="false">
      <c r="A36" s="18" t="s">
        <v>331</v>
      </c>
    </row>
  </sheetData>
  <mergeCells count="1">
    <mergeCell ref="A3:I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883"/>
    <pageSetUpPr fitToPage="false"/>
  </sheetPr>
  <dimension ref="A1:F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52"/>
    <col collapsed="false" customWidth="true" hidden="false" outlineLevel="0" max="2" min="2" style="0" width="12"/>
    <col collapsed="false" customWidth="true" hidden="false" outlineLevel="0" max="3" min="3" style="0" width="14"/>
    <col collapsed="false" customWidth="true" hidden="false" outlineLevel="0" max="4" min="4" style="0" width="16"/>
    <col collapsed="false" customWidth="true" hidden="false" outlineLevel="0" max="5" min="5" style="0" width="30"/>
    <col collapsed="false" customWidth="true" hidden="false" outlineLevel="0" max="6" min="6" style="0" width="64"/>
  </cols>
  <sheetData>
    <row r="1" customFormat="false" ht="22.05" hidden="false" customHeight="false" outlineLevel="0" collapsed="false">
      <c r="A1" s="19" t="s">
        <v>332</v>
      </c>
    </row>
    <row r="2" customFormat="false" ht="15" hidden="false" customHeight="false" outlineLevel="0" collapsed="false">
      <c r="A2" s="2" t="s">
        <v>333</v>
      </c>
    </row>
    <row r="3" customFormat="false" ht="66" hidden="false" customHeight="true" outlineLevel="0" collapsed="false">
      <c r="A3" s="24" t="s">
        <v>334</v>
      </c>
      <c r="B3" s="24"/>
      <c r="C3" s="24"/>
      <c r="D3" s="24"/>
      <c r="E3" s="24"/>
    </row>
    <row r="4" customFormat="false" ht="30" hidden="false" customHeight="true" outlineLevel="0" collapsed="false">
      <c r="A4" s="25" t="s">
        <v>335</v>
      </c>
      <c r="B4" s="27" t="s">
        <v>336</v>
      </c>
      <c r="C4" s="27" t="s">
        <v>337</v>
      </c>
      <c r="D4" s="27" t="s">
        <v>338</v>
      </c>
      <c r="E4" s="26" t="s">
        <v>339</v>
      </c>
      <c r="F4" s="20" t="s">
        <v>340</v>
      </c>
    </row>
    <row r="5" customFormat="false" ht="31.5" hidden="false" customHeight="true" outlineLevel="0" collapsed="false">
      <c r="A5" s="14" t="s">
        <v>341</v>
      </c>
      <c r="B5" s="36" t="n">
        <f aca="false">COUNTIFS(Monthly!$V$17:$V$229,"&gt;-1E9")</f>
        <v>213</v>
      </c>
      <c r="C5" s="68" t="n">
        <f aca="false">IF(B5=0,"n/a",COUNTIFS(Monthly!$V$17:$V$229,"&gt;0")/B5)</f>
        <v>0.723004694835681</v>
      </c>
      <c r="D5" s="69" t="n">
        <f aca="false">IF(B5=0,"n/a",AVERAGEIFS(Monthly!$V$17:$V$229,Monthly!$V$17:$V$229,"&gt;-1E9"))</f>
        <v>6.9923896713615</v>
      </c>
      <c r="E5" s="14"/>
      <c r="F5" s="43" t="str">
        <f aca="false">"In "&amp;TEXT(C5,"0%")&amp;" of these "&amp;B5&amp;" starting months, foreign investors were net buyers over the next 12 months. Average flow: "&amp;TEXT(D5,"+0.0;-0.0")&amp;" $ bn."</f>
        <v>In 72% of these 213 starting months, foreign investors were net buyers over the next 12 months. Average flow: +7.0 $ bn.</v>
      </c>
    </row>
    <row r="6" customFormat="false" ht="31.5" hidden="false" customHeight="true" outlineLevel="0" collapsed="false">
      <c r="A6" s="14" t="s">
        <v>342</v>
      </c>
      <c r="B6" s="36" t="n">
        <f aca="false">COUNTIFS(Monthly!$V$17:$V$229,"&gt;-1E9",Monthly!$W$17:$W$229,"&lt;0")</f>
        <v>87</v>
      </c>
      <c r="C6" s="68" t="n">
        <f aca="false">IF(B6=0,"n/a",COUNTIFS(Monthly!$V$17:$V$229,"&gt;0",Monthly!$W$17:$W$229,"&lt;0")/B6)</f>
        <v>0.758620689655172</v>
      </c>
      <c r="D6" s="69" t="n">
        <f aca="false">IF(B6=0,"n/a",AVERAGEIFS(Monthly!$V$17:$V$229,Monthly!$V$17:$V$229,"&gt;-1E9",Monthly!$W$17:$W$229,"&lt;0"))</f>
        <v>8.76093103448276</v>
      </c>
      <c r="E6" s="14"/>
      <c r="F6" s="43" t="str">
        <f aca="false">"In "&amp;TEXT(C6,"0%")&amp;" of these "&amp;B6&amp;" starting months, foreign investors were net buyers over the next 12 months. Average flow: "&amp;TEXT(D6,"+0.0;-0.0")&amp;" $ bn."</f>
        <v>In 76% of these 87 starting months, foreign investors were net buyers over the next 12 months. Average flow: +8.8 $ bn.</v>
      </c>
    </row>
    <row r="7" customFormat="false" ht="31.5" hidden="false" customHeight="true" outlineLevel="0" collapsed="false">
      <c r="A7" s="14" t="s">
        <v>343</v>
      </c>
      <c r="B7" s="36" t="n">
        <f aca="false">COUNTIFS(Monthly!$V$17:$V$229,"&gt;-1E9",Monthly!$W$17:$W$229,"&lt;-0.05")</f>
        <v>37</v>
      </c>
      <c r="C7" s="68" t="n">
        <f aca="false">IF(B7=0,"n/a",COUNTIFS(Monthly!$V$17:$V$229,"&gt;0",Monthly!$W$17:$W$229,"&lt;-0.05")/B7)</f>
        <v>0.810810810810811</v>
      </c>
      <c r="D7" s="69" t="n">
        <f aca="false">IF(B7=0,"n/a",AVERAGEIFS(Monthly!$V$17:$V$229,Monthly!$V$17:$V$229,"&gt;-1E9",Monthly!$W$17:$W$229,"&lt;-0.05"))</f>
        <v>12.8031081081081</v>
      </c>
      <c r="E7" s="14" t="s">
        <v>344</v>
      </c>
      <c r="F7" s="43" t="str">
        <f aca="false">"In "&amp;TEXT(C7,"0%")&amp;" of these "&amp;B7&amp;" starting months, foreign investors were net buyers over the next 12 months. Average flow: "&amp;TEXT(D7,"+0.0;-0.0")&amp;" $ bn."</f>
        <v>In 81% of these 37 starting months, foreign investors were net buyers over the next 12 months. Average flow: +12.8 $ bn.</v>
      </c>
    </row>
    <row r="8" customFormat="false" ht="31.5" hidden="false" customHeight="true" outlineLevel="0" collapsed="false">
      <c r="A8" s="14" t="s">
        <v>345</v>
      </c>
      <c r="B8" s="36" t="n">
        <f aca="false">COUNTIFS(Monthly!$V$17:$V$229,"&gt;-1E9",Monthly!$W$17:$W$229,"&gt;0.05")</f>
        <v>56</v>
      </c>
      <c r="C8" s="68" t="n">
        <f aca="false">IF(B8=0,"n/a",COUNTIFS(Monthly!$V$17:$V$229,"&gt;0",Monthly!$W$17:$W$229,"&gt;0.05")/B8)</f>
        <v>0.589285714285714</v>
      </c>
      <c r="D8" s="69" t="n">
        <f aca="false">IF(B8=0,"n/a",AVERAGEIFS(Monthly!$V$17:$V$229,Monthly!$V$17:$V$229,"&gt;-1E9",Monthly!$W$17:$W$229,"&gt;0.05"))</f>
        <v>1.097125</v>
      </c>
      <c r="E8" s="14"/>
      <c r="F8" s="43" t="str">
        <f aca="false">"In "&amp;TEXT(C8,"0%")&amp;" of these "&amp;B8&amp;" starting months, foreign investors were net buyers over the next 12 months. Average flow: "&amp;TEXT(D8,"+0.0;-0.0")&amp;" $ bn."</f>
        <v>In 59% of these 56 starting months, foreign investors were net buyers over the next 12 months. Average flow: +1.1 $ bn.</v>
      </c>
    </row>
    <row r="9" customFormat="false" ht="31.5" hidden="false" customHeight="true" outlineLevel="0" collapsed="false">
      <c r="A9" s="14" t="s">
        <v>346</v>
      </c>
      <c r="B9" s="36" t="n">
        <f aca="false">COUNTIFS(Monthly!$V$17:$V$229,"&gt;-1E9",Monthly!$X$17:$X$229,"&gt;0.15")</f>
        <v>60</v>
      </c>
      <c r="C9" s="68" t="n">
        <f aca="false">IF(B9=0,"n/a",COUNTIFS(Monthly!$V$17:$V$229,"&gt;0",Monthly!$X$17:$X$229,"&gt;0.15")/B9)</f>
        <v>0.783333333333333</v>
      </c>
      <c r="D9" s="69" t="n">
        <f aca="false">IF(B9=0,"n/a",AVERAGEIFS(Monthly!$V$17:$V$229,Monthly!$V$17:$V$229,"&gt;-1E9",Monthly!$X$17:$X$229,"&gt;0.15"))</f>
        <v>8.69666666666667</v>
      </c>
      <c r="E9" s="14"/>
      <c r="F9" s="43" t="str">
        <f aca="false">"In "&amp;TEXT(C9,"0%")&amp;" of these "&amp;B9&amp;" starting months, foreign investors were net buyers over the next 12 months. Average flow: "&amp;TEXT(D9,"+0.0;-0.0")&amp;" $ bn."</f>
        <v>In 78% of these 60 starting months, foreign investors were net buyers over the next 12 months. Average flow: +8.7 $ bn.</v>
      </c>
    </row>
    <row r="10" customFormat="false" ht="31.5" hidden="false" customHeight="true" outlineLevel="0" collapsed="false">
      <c r="A10" s="14" t="s">
        <v>347</v>
      </c>
      <c r="B10" s="36" t="n">
        <f aca="false">COUNTIFS(Monthly!$V$17:$V$229,"&gt;-1E9",Monthly!$X$17:$X$229,"&lt;-0.15")</f>
        <v>40</v>
      </c>
      <c r="C10" s="68" t="n">
        <f aca="false">IF(B10=0,"n/a",COUNTIFS(Monthly!$V$17:$V$229,"&gt;0",Monthly!$X$17:$X$229,"&lt;-0.15")/B10)</f>
        <v>0.325</v>
      </c>
      <c r="D10" s="69" t="n">
        <f aca="false">IF(B10=0,"n/a",AVERAGEIFS(Monthly!$V$17:$V$229,Monthly!$V$17:$V$229,"&gt;-1E9",Monthly!$X$17:$X$229,"&lt;-0.15"))</f>
        <v>-6.34445</v>
      </c>
      <c r="E10" s="14" t="s">
        <v>348</v>
      </c>
      <c r="F10" s="43" t="str">
        <f aca="false">"In "&amp;TEXT(C10,"0%")&amp;" of these "&amp;B10&amp;" starting months, foreign investors were net buyers over the next 12 months. Average flow: "&amp;TEXT(D10,"+0.0;-0.0")&amp;" $ bn."</f>
        <v>In 33% of these 40 starting months, foreign investors were net buyers over the next 12 months. Average flow: -6.3 $ bn.</v>
      </c>
    </row>
    <row r="11" customFormat="false" ht="31.5" hidden="false" customHeight="true" outlineLevel="0" collapsed="false">
      <c r="A11" s="14" t="s">
        <v>349</v>
      </c>
      <c r="B11" s="36" t="n">
        <f aca="false">COUNTIFS(Monthly!$V$17:$V$229,"&gt;-1E9",Monthly!$U$17:$U$229,"&lt;-10")</f>
        <v>23</v>
      </c>
      <c r="C11" s="68" t="n">
        <f aca="false">IF(B11=0,"n/a",COUNTIFS(Monthly!$V$17:$V$229,"&gt;0",Monthly!$U$17:$U$229,"&lt;-10")/B11)</f>
        <v>0.652173913043478</v>
      </c>
      <c r="D11" s="69" t="n">
        <f aca="false">IF(B11=0,"n/a",AVERAGEIFS(Monthly!$V$17:$V$229,Monthly!$V$17:$V$229,"&gt;-1E9",Monthly!$U$17:$U$229,"&lt;-10"))</f>
        <v>5.49917391304348</v>
      </c>
      <c r="E11" s="14" t="s">
        <v>350</v>
      </c>
      <c r="F11" s="43" t="str">
        <f aca="false">"In "&amp;TEXT(C11,"0%")&amp;" of these "&amp;B11&amp;" starting months, foreign investors were net buyers over the next 12 months. Average flow: "&amp;TEXT(D11,"+0.0;-0.0")&amp;" $ bn."</f>
        <v>In 65% of these 23 starting months, foreign investors were net buyers over the next 12 months. Average flow: +5.5 $ bn.</v>
      </c>
    </row>
    <row r="12" customFormat="false" ht="31.5" hidden="false" customHeight="true" outlineLevel="0" collapsed="false">
      <c r="A12" s="14" t="s">
        <v>351</v>
      </c>
      <c r="B12" s="36" t="n">
        <f aca="false">COUNTIFS(Monthly!$V$17:$V$229,"&gt;-1E9",Monthly!$U$17:$U$229,"&lt;-10",Monthly!$W$17:$W$229,"&lt;0")</f>
        <v>17</v>
      </c>
      <c r="C12" s="68" t="n">
        <f aca="false">IF(B12=0,"n/a",COUNTIFS(Monthly!$V$17:$V$229,"&gt;0",Monthly!$U$17:$U$229,"&lt;-10",Monthly!$W$17:$W$229,"&lt;0")/B12)</f>
        <v>0.764705882352941</v>
      </c>
      <c r="D12" s="69" t="n">
        <f aca="false">IF(B12=0,"n/a",AVERAGEIFS(Monthly!$V$17:$V$229,Monthly!$V$17:$V$229,"&gt;-1E9",Monthly!$U$17:$U$229,"&lt;-10",Monthly!$W$17:$W$229,"&lt;0"))</f>
        <v>9.99841176470588</v>
      </c>
      <c r="E12" s="14"/>
      <c r="F12" s="43" t="str">
        <f aca="false">"In "&amp;TEXT(C12,"0%")&amp;" of these "&amp;B12&amp;" starting months, foreign investors were net buyers over the next 12 months. Average flow: "&amp;TEXT(D12,"+0.0;-0.0")&amp;" $ bn."</f>
        <v>In 76% of these 17 starting months, foreign investors were net buyers over the next 12 months. Average flow: +10.0 $ bn.</v>
      </c>
    </row>
    <row r="13" customFormat="false" ht="31.5" hidden="false" customHeight="true" outlineLevel="0" collapsed="false">
      <c r="A13" s="14" t="s">
        <v>352</v>
      </c>
      <c r="B13" s="36" t="n">
        <f aca="false">COUNTIFS(Monthly!$V$17:$V$229,"&gt;-1E9",Monthly!$U$17:$U$229,"&lt;-10",Monthly!$X$17:$X$229,"&gt;0")</f>
        <v>16</v>
      </c>
      <c r="C13" s="68" t="n">
        <f aca="false">IF(B13=0,"n/a",COUNTIFS(Monthly!$V$17:$V$229,"&gt;0",Monthly!$U$17:$U$229,"&lt;-10",Monthly!$X$17:$X$229,"&gt;0")/B13)</f>
        <v>0.6875</v>
      </c>
      <c r="D13" s="69" t="n">
        <f aca="false">IF(B13=0,"n/a",AVERAGEIFS(Monthly!$V$17:$V$229,Monthly!$V$17:$V$229,"&gt;-1E9",Monthly!$U$17:$U$229,"&lt;-10",Monthly!$X$17:$X$229,"&gt;0"))</f>
        <v>4.4838125</v>
      </c>
      <c r="E13" s="14"/>
      <c r="F13" s="43" t="str">
        <f aca="false">"In "&amp;TEXT(C13,"0%")&amp;" of these "&amp;B13&amp;" starting months, foreign investors were net buyers over the next 12 months. Average flow: "&amp;TEXT(D13,"+0.0;-0.0")&amp;" $ bn."</f>
        <v>In 69% of these 16 starting months, foreign investors were net buyers over the next 12 months. Average flow: +4.5 $ bn.</v>
      </c>
    </row>
    <row r="14" customFormat="false" ht="15" hidden="false" customHeight="false" outlineLevel="0" collapsed="false">
      <c r="A14" s="14" t="s">
        <v>353</v>
      </c>
      <c r="C14" s="55" t="n">
        <f aca="false">Monthly!U242</f>
        <v>-36.008</v>
      </c>
    </row>
    <row r="16" customFormat="false" ht="15" hidden="false" customHeight="false" outlineLevel="0" collapsed="false">
      <c r="A16" s="18" t="s">
        <v>354</v>
      </c>
    </row>
    <row r="17" customFormat="false" ht="15" hidden="false" customHeight="false" outlineLevel="0" collapsed="false">
      <c r="A17" s="18" t="s">
        <v>355</v>
      </c>
    </row>
  </sheetData>
  <mergeCells count="1">
    <mergeCell ref="A3:E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883"/>
    <pageSetUpPr fitToPage="false"/>
  </sheetPr>
  <dimension ref="A1:K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26"/>
    <col collapsed="false" customWidth="true" hidden="false" outlineLevel="0" max="3" min="2" style="0" width="9"/>
    <col collapsed="false" customWidth="true" hidden="false" outlineLevel="0" max="8" min="4" style="0" width="11"/>
    <col collapsed="false" customWidth="true" hidden="false" outlineLevel="0" max="9" min="9" style="0" width="12"/>
    <col collapsed="false" customWidth="true" hidden="false" outlineLevel="0" max="10" min="10" style="0" width="44"/>
    <col collapsed="false" customWidth="true" hidden="false" outlineLevel="0" max="11" min="11" style="0" width="40"/>
  </cols>
  <sheetData>
    <row r="1" customFormat="false" ht="22.05" hidden="false" customHeight="false" outlineLevel="0" collapsed="false">
      <c r="A1" s="19" t="s">
        <v>356</v>
      </c>
    </row>
    <row r="2" customFormat="false" ht="15" hidden="false" customHeight="false" outlineLevel="0" collapsed="false">
      <c r="A2" s="2" t="s">
        <v>357</v>
      </c>
    </row>
    <row r="3" customFormat="false" ht="66" hidden="false" customHeight="true" outlineLevel="0" collapsed="false">
      <c r="A3" s="24" t="s">
        <v>358</v>
      </c>
      <c r="B3" s="24"/>
      <c r="C3" s="24"/>
      <c r="D3" s="24"/>
      <c r="E3" s="24"/>
      <c r="F3" s="24"/>
      <c r="G3" s="24"/>
      <c r="H3" s="24"/>
      <c r="I3" s="24"/>
      <c r="J3" s="24"/>
      <c r="K3" s="24"/>
    </row>
    <row r="4" customFormat="false" ht="42" hidden="false" customHeight="true" outlineLevel="0" collapsed="false">
      <c r="A4" s="25" t="s">
        <v>359</v>
      </c>
      <c r="B4" s="27" t="s">
        <v>360</v>
      </c>
      <c r="C4" s="27" t="s">
        <v>361</v>
      </c>
      <c r="D4" s="27" t="s">
        <v>362</v>
      </c>
      <c r="E4" s="27" t="s">
        <v>363</v>
      </c>
      <c r="F4" s="27" t="s">
        <v>364</v>
      </c>
      <c r="G4" s="27" t="s">
        <v>230</v>
      </c>
      <c r="H4" s="27" t="s">
        <v>365</v>
      </c>
      <c r="I4" s="27" t="s">
        <v>366</v>
      </c>
      <c r="J4" s="26" t="s">
        <v>367</v>
      </c>
      <c r="K4" s="26" t="s">
        <v>368</v>
      </c>
    </row>
    <row r="5" customFormat="false" ht="54" hidden="false" customHeight="true" outlineLevel="0" collapsed="false">
      <c r="A5" s="6" t="s">
        <v>288</v>
      </c>
      <c r="B5" s="70" t="n">
        <v>39448</v>
      </c>
      <c r="C5" s="70" t="n">
        <v>39783</v>
      </c>
      <c r="D5" s="69" t="n">
        <f aca="false">SUMIFS(Monthly!$M:$M,Monthly!$A:$A,"&gt;="&amp;B5,Monthly!$A:$A,"&lt;="&amp;C5)</f>
        <v>-11.974</v>
      </c>
      <c r="E5" s="71" t="n">
        <f aca="false">INDEX(Monthly!$H:$H,MATCH(C5,Monthly!$A:$A,0))/INDEX(Monthly!$H:$H,MATCH(EDATE(B5,-1),Monthly!$A:$A,0))-1</f>
        <v>-0.517943854984136</v>
      </c>
      <c r="F5" s="71" t="n">
        <f aca="false">INDEX(Monthly!$G:$G,MATCH(EDATE(B5,-1),Monthly!$A:$A,0))/INDEX(Monthly!$G:$G,MATCH(C5,Monthly!$A:$A,0))-1</f>
        <v>-0.183501508374077</v>
      </c>
      <c r="G5" s="71" t="n">
        <f aca="false">INDEX(Monthly!$D:$D,MATCH(C5,Monthly!$A:$A,0))/INDEX(Monthly!$D:$D,MATCH(EDATE(B5,-1),Monthly!$A:$A,0))-1</f>
        <v>0.0601043024771839</v>
      </c>
      <c r="H5" s="72" t="n">
        <f aca="false">INDEX(Monthly!$E:$E,MATCH(C5,Monthly!$A:$A,0))-INDEX(Monthly!$E:$E,MATCH(EDATE(B5,-1),Monthly!$A:$A,0))</f>
        <v>-1.791</v>
      </c>
      <c r="I5" s="69" t="n">
        <f aca="false">IF(EDATE(C5,12)&gt;Monthly!$A$241,"not yet",SUMIFS(Monthly!$M:$M,Monthly!$A:$A,"&gt;"&amp;C5,Monthly!$A:$A,"&lt;="&amp;EDATE(C5,12)))</f>
        <v>17.458</v>
      </c>
      <c r="J5" s="6" t="s">
        <v>369</v>
      </c>
      <c r="K5" s="6" t="s">
        <v>370</v>
      </c>
    </row>
    <row r="6" customFormat="false" ht="54" hidden="false" customHeight="true" outlineLevel="0" collapsed="false">
      <c r="A6" s="6" t="s">
        <v>371</v>
      </c>
      <c r="B6" s="70" t="n">
        <v>40725</v>
      </c>
      <c r="C6" s="70" t="n">
        <v>40878</v>
      </c>
      <c r="D6" s="69" t="n">
        <f aca="false">SUMIFS(Monthly!$M:$M,Monthly!$A:$A,"&gt;="&amp;B6,Monthly!$A:$A,"&lt;="&amp;C6)</f>
        <v>-0.992</v>
      </c>
      <c r="E6" s="71" t="n">
        <f aca="false">INDEX(Monthly!$H:$H,MATCH(C6,Monthly!$A:$A,0))/INDEX(Monthly!$H:$H,MATCH(EDATE(B6,-1),Monthly!$A:$A,0))-1</f>
        <v>-0.181163033983126</v>
      </c>
      <c r="F6" s="71" t="n">
        <f aca="false">INDEX(Monthly!$G:$G,MATCH(EDATE(B6,-1),Monthly!$A:$A,0))/INDEX(Monthly!$G:$G,MATCH(C6,Monthly!$A:$A,0))-1</f>
        <v>-0.155471698113208</v>
      </c>
      <c r="G6" s="71" t="n">
        <f aca="false">INDEX(Monthly!$D:$D,MATCH(C6,Monthly!$A:$A,0))/INDEX(Monthly!$D:$D,MATCH(EDATE(B6,-1),Monthly!$A:$A,0))-1</f>
        <v>0.0790040376850607</v>
      </c>
      <c r="H6" s="72" t="n">
        <f aca="false">INDEX(Monthly!$E:$E,MATCH(C6,Monthly!$A:$A,0))-INDEX(Monthly!$E:$E,MATCH(EDATE(B6,-1),Monthly!$A:$A,0))</f>
        <v>-1.287</v>
      </c>
      <c r="I6" s="69" t="n">
        <f aca="false">IF(EDATE(C6,12)&gt;Monthly!$A$241,"not yet",SUMIFS(Monthly!$M:$M,Monthly!$A:$A,"&gt;"&amp;C6,Monthly!$A:$A,"&lt;="&amp;EDATE(C6,12)))</f>
        <v>24.368</v>
      </c>
      <c r="J6" s="6" t="s">
        <v>372</v>
      </c>
      <c r="K6" s="6" t="s">
        <v>373</v>
      </c>
    </row>
    <row r="7" customFormat="false" ht="54" hidden="false" customHeight="true" outlineLevel="0" collapsed="false">
      <c r="A7" s="6" t="s">
        <v>374</v>
      </c>
      <c r="B7" s="70" t="n">
        <v>41426</v>
      </c>
      <c r="C7" s="70" t="n">
        <v>41487</v>
      </c>
      <c r="D7" s="69" t="n">
        <f aca="false">SUMIFS(Monthly!$M:$M,Monthly!$A:$A,"&gt;="&amp;B7,Monthly!$A:$A,"&lt;="&amp;C7)</f>
        <v>-3.769</v>
      </c>
      <c r="E7" s="71" t="n">
        <f aca="false">INDEX(Monthly!$H:$H,MATCH(C7,Monthly!$A:$A,0))/INDEX(Monthly!$H:$H,MATCH(EDATE(B7,-1),Monthly!$A:$A,0))-1</f>
        <v>-0.0858928629242522</v>
      </c>
      <c r="F7" s="71" t="n">
        <f aca="false">INDEX(Monthly!$G:$G,MATCH(EDATE(B7,-1),Monthly!$A:$A,0))/INDEX(Monthly!$G:$G,MATCH(C7,Monthly!$A:$A,0))-1</f>
        <v>-0.141861243873482</v>
      </c>
      <c r="G7" s="71" t="n">
        <f aca="false">INDEX(Monthly!$D:$D,MATCH(C7,Monthly!$A:$A,0))/INDEX(Monthly!$D:$D,MATCH(EDATE(B7,-1),Monthly!$A:$A,0))-1</f>
        <v>-0.0154713360518109</v>
      </c>
      <c r="H7" s="72" t="n">
        <f aca="false">INDEX(Monthly!$E:$E,MATCH(C7,Monthly!$A:$A,0))-INDEX(Monthly!$E:$E,MATCH(EDATE(B7,-1),Monthly!$A:$A,0))</f>
        <v>0.585</v>
      </c>
      <c r="I7" s="69" t="n">
        <f aca="false">IF(EDATE(C7,12)&gt;Monthly!$A$241,"not yet",SUMIFS(Monthly!$M:$M,Monthly!$A:$A,"&gt;"&amp;C7,Monthly!$A:$A,"&lt;="&amp;EDATE(C7,12)))</f>
        <v>21.547</v>
      </c>
      <c r="J7" s="6" t="s">
        <v>375</v>
      </c>
      <c r="K7" s="6" t="s">
        <v>376</v>
      </c>
    </row>
    <row r="8" customFormat="false" ht="54" hidden="false" customHeight="true" outlineLevel="0" collapsed="false">
      <c r="A8" s="6" t="s">
        <v>377</v>
      </c>
      <c r="B8" s="70" t="n">
        <v>42217</v>
      </c>
      <c r="C8" s="70" t="n">
        <v>42401</v>
      </c>
      <c r="D8" s="69" t="n">
        <f aca="false">SUMIFS(Monthly!$M:$M,Monthly!$A:$A,"&gt;="&amp;B8,Monthly!$A:$A,"&lt;="&amp;C8)</f>
        <v>-6.45</v>
      </c>
      <c r="E8" s="71" t="n">
        <f aca="false">INDEX(Monthly!$H:$H,MATCH(C8,Monthly!$A:$A,0))/INDEX(Monthly!$H:$H,MATCH(EDATE(B8,-1),Monthly!$A:$A,0))-1</f>
        <v>-0.181158683495371</v>
      </c>
      <c r="F8" s="71" t="n">
        <f aca="false">INDEX(Monthly!$G:$G,MATCH(EDATE(B8,-1),Monthly!$A:$A,0))/INDEX(Monthly!$G:$G,MATCH(C8,Monthly!$A:$A,0))-1</f>
        <v>-0.0671031572821186</v>
      </c>
      <c r="G8" s="71" t="n">
        <f aca="false">INDEX(Monthly!$D:$D,MATCH(C8,Monthly!$A:$A,0))/INDEX(Monthly!$D:$D,MATCH(EDATE(B8,-1),Monthly!$A:$A,0))-1</f>
        <v>0.00862688713156001</v>
      </c>
      <c r="H8" s="72" t="n">
        <f aca="false">INDEX(Monthly!$E:$E,MATCH(C8,Monthly!$A:$A,0))-INDEX(Monthly!$E:$E,MATCH(EDATE(B8,-1),Monthly!$A:$A,0))</f>
        <v>-0.465</v>
      </c>
      <c r="I8" s="69" t="n">
        <f aca="false">IF(EDATE(C8,12)&gt;Monthly!$A$241,"not yet",SUMIFS(Monthly!$M:$M,Monthly!$A:$A,"&gt;"&amp;C8,Monthly!$A:$A,"&lt;="&amp;EDATE(C8,12)))</f>
        <v>6.926</v>
      </c>
      <c r="J8" s="6" t="s">
        <v>378</v>
      </c>
      <c r="K8" s="6" t="s">
        <v>379</v>
      </c>
    </row>
    <row r="9" customFormat="false" ht="54" hidden="false" customHeight="true" outlineLevel="0" collapsed="false">
      <c r="A9" s="6" t="s">
        <v>380</v>
      </c>
      <c r="B9" s="70" t="n">
        <v>42644</v>
      </c>
      <c r="C9" s="70" t="n">
        <v>42705</v>
      </c>
      <c r="D9" s="69" t="n">
        <f aca="false">SUMIFS(Monthly!$M:$M,Monthly!$A:$A,"&gt;="&amp;B9,Monthly!$A:$A,"&lt;="&amp;C9)</f>
        <v>-4.537</v>
      </c>
      <c r="E9" s="71" t="n">
        <f aca="false">INDEX(Monthly!$H:$H,MATCH(C9,Monthly!$A:$A,0))/INDEX(Monthly!$H:$H,MATCH(EDATE(B9,-1),Monthly!$A:$A,0))-1</f>
        <v>-0.0493953281782189</v>
      </c>
      <c r="F9" s="71" t="n">
        <f aca="false">INDEX(Monthly!$G:$G,MATCH(EDATE(B9,-1),Monthly!$A:$A,0))/INDEX(Monthly!$G:$G,MATCH(C9,Monthly!$A:$A,0))-1</f>
        <v>-0.0166090708928425</v>
      </c>
      <c r="G9" s="71" t="n">
        <f aca="false">INDEX(Monthly!$D:$D,MATCH(C9,Monthly!$A:$A,0))/INDEX(Monthly!$D:$D,MATCH(EDATE(B9,-1),Monthly!$A:$A,0))-1</f>
        <v>0.0725958516656191</v>
      </c>
      <c r="H9" s="72" t="n">
        <f aca="false">INDEX(Monthly!$E:$E,MATCH(C9,Monthly!$A:$A,0))-INDEX(Monthly!$E:$E,MATCH(EDATE(B9,-1),Monthly!$A:$A,0))</f>
        <v>0.838</v>
      </c>
      <c r="I9" s="69" t="n">
        <f aca="false">IF(EDATE(C9,12)&gt;Monthly!$A$241,"not yet",SUMIFS(Monthly!$M:$M,Monthly!$A:$A,"&gt;"&amp;C9,Monthly!$A:$A,"&lt;="&amp;EDATE(C9,12)))</f>
        <v>7.768</v>
      </c>
      <c r="J9" s="6" t="s">
        <v>381</v>
      </c>
      <c r="K9" s="6" t="s">
        <v>382</v>
      </c>
    </row>
    <row r="10" customFormat="false" ht="54" hidden="false" customHeight="true" outlineLevel="0" collapsed="false">
      <c r="A10" s="6" t="s">
        <v>383</v>
      </c>
      <c r="B10" s="70" t="n">
        <v>43132</v>
      </c>
      <c r="C10" s="70" t="n">
        <v>43374</v>
      </c>
      <c r="D10" s="69" t="n">
        <f aca="false">SUMIFS(Monthly!$M:$M,Monthly!$A:$A,"&gt;="&amp;B10,Monthly!$A:$A,"&lt;="&amp;C10)</f>
        <v>-7.844</v>
      </c>
      <c r="E10" s="71" t="n">
        <f aca="false">INDEX(Monthly!$H:$H,MATCH(C10,Monthly!$A:$A,0))/INDEX(Monthly!$H:$H,MATCH(EDATE(B10,-1),Monthly!$A:$A,0))-1</f>
        <v>-0.0581354759716808</v>
      </c>
      <c r="F10" s="71" t="n">
        <f aca="false">INDEX(Monthly!$G:$G,MATCH(EDATE(B10,-1),Monthly!$A:$A,0))/INDEX(Monthly!$G:$G,MATCH(C10,Monthly!$A:$A,0))-1</f>
        <v>-0.134149355057705</v>
      </c>
      <c r="G10" s="71" t="n">
        <f aca="false">INDEX(Monthly!$D:$D,MATCH(C10,Monthly!$A:$A,0))/INDEX(Monthly!$D:$D,MATCH(EDATE(B10,-1),Monthly!$A:$A,0))-1</f>
        <v>0.0897565353977337</v>
      </c>
      <c r="H10" s="72" t="n">
        <f aca="false">INDEX(Monthly!$E:$E,MATCH(C10,Monthly!$A:$A,0))-INDEX(Monthly!$E:$E,MATCH(EDATE(B10,-1),Monthly!$A:$A,0))</f>
        <v>0.439</v>
      </c>
      <c r="I10" s="69" t="n">
        <f aca="false">IF(EDATE(C10,12)&gt;Monthly!$A$241,"not yet",SUMIFS(Monthly!$M:$M,Monthly!$A:$A,"&gt;"&amp;C10,Monthly!$A:$A,"&lt;="&amp;EDATE(C10,12)))</f>
        <v>11.088</v>
      </c>
      <c r="J10" s="6" t="s">
        <v>384</v>
      </c>
      <c r="K10" s="6" t="s">
        <v>385</v>
      </c>
    </row>
    <row r="11" customFormat="false" ht="54" hidden="false" customHeight="true" outlineLevel="0" collapsed="false">
      <c r="A11" s="6" t="s">
        <v>386</v>
      </c>
      <c r="B11" s="70" t="n">
        <v>43862</v>
      </c>
      <c r="C11" s="70" t="n">
        <v>43891</v>
      </c>
      <c r="D11" s="69" t="n">
        <f aca="false">SUMIFS(Monthly!$M:$M,Monthly!$A:$A,"&gt;="&amp;B11,Monthly!$A:$A,"&lt;="&amp;C11)</f>
        <v>-8.083</v>
      </c>
      <c r="E11" s="71" t="n">
        <f aca="false">INDEX(Monthly!$H:$H,MATCH(C11,Monthly!$A:$A,0))/INDEX(Monthly!$H:$H,MATCH(EDATE(B11,-1),Monthly!$A:$A,0))-1</f>
        <v>-0.28125075969105</v>
      </c>
      <c r="F11" s="71" t="n">
        <f aca="false">INDEX(Monthly!$G:$G,MATCH(EDATE(B11,-1),Monthly!$A:$A,0))/INDEX(Monthly!$G:$G,MATCH(C11,Monthly!$A:$A,0))-1</f>
        <v>-0.0498673740053051</v>
      </c>
      <c r="G11" s="71" t="n">
        <f aca="false">INDEX(Monthly!$D:$D,MATCH(C11,Monthly!$A:$A,0))/INDEX(Monthly!$D:$D,MATCH(EDATE(B11,-1),Monthly!$A:$A,0))-1</f>
        <v>0.0170448711366671</v>
      </c>
      <c r="H11" s="72" t="n">
        <f aca="false">INDEX(Monthly!$E:$E,MATCH(C11,Monthly!$A:$A,0))-INDEX(Monthly!$E:$E,MATCH(EDATE(B11,-1),Monthly!$A:$A,0))</f>
        <v>-0.822</v>
      </c>
      <c r="I11" s="69" t="n">
        <f aca="false">IF(EDATE(C11,12)&gt;Monthly!$A$241,"not yet",SUMIFS(Monthly!$M:$M,Monthly!$A:$A,"&gt;"&amp;C11,Monthly!$A:$A,"&lt;="&amp;EDATE(C11,12)))</f>
        <v>37.029</v>
      </c>
      <c r="J11" s="6" t="s">
        <v>387</v>
      </c>
      <c r="K11" s="6" t="s">
        <v>388</v>
      </c>
    </row>
    <row r="12" customFormat="false" ht="54" hidden="false" customHeight="true" outlineLevel="0" collapsed="false">
      <c r="A12" s="6" t="s">
        <v>389</v>
      </c>
      <c r="B12" s="70" t="n">
        <v>44470</v>
      </c>
      <c r="C12" s="70" t="n">
        <v>44713</v>
      </c>
      <c r="D12" s="69" t="n">
        <f aca="false">SUMIFS(Monthly!$M:$M,Monthly!$A:$A,"&gt;="&amp;B12,Monthly!$A:$A,"&lt;="&amp;C12)</f>
        <v>-33.56</v>
      </c>
      <c r="E12" s="71" t="n">
        <f aca="false">INDEX(Monthly!$H:$H,MATCH(C12,Monthly!$A:$A,0))/INDEX(Monthly!$H:$H,MATCH(EDATE(B12,-1),Monthly!$A:$A,0))-1</f>
        <v>-0.104318578186278</v>
      </c>
      <c r="F12" s="71" t="n">
        <f aca="false">INDEX(Monthly!$G:$G,MATCH(EDATE(B12,-1),Monthly!$A:$A,0))/INDEX(Monthly!$G:$G,MATCH(C12,Monthly!$A:$A,0))-1</f>
        <v>-0.0580025171645017</v>
      </c>
      <c r="G12" s="71" t="n">
        <f aca="false">INDEX(Monthly!$D:$D,MATCH(C12,Monthly!$A:$A,0))/INDEX(Monthly!$D:$D,MATCH(EDATE(B12,-1),Monthly!$A:$A,0))-1</f>
        <v>0.110769230769231</v>
      </c>
      <c r="H12" s="72" t="n">
        <f aca="false">INDEX(Monthly!$E:$E,MATCH(C12,Monthly!$A:$A,0))-INDEX(Monthly!$E:$E,MATCH(EDATE(B12,-1),Monthly!$A:$A,0))</f>
        <v>1.443</v>
      </c>
      <c r="I12" s="69" t="n">
        <f aca="false">IF(EDATE(C12,12)&gt;Monthly!$A$241,"not yet",SUMIFS(Monthly!$M:$M,Monthly!$A:$A,"&gt;"&amp;C12,Monthly!$A:$A,"&lt;="&amp;EDATE(C12,12)))</f>
        <v>21.229</v>
      </c>
      <c r="J12" s="6" t="s">
        <v>390</v>
      </c>
      <c r="K12" s="6" t="s">
        <v>391</v>
      </c>
    </row>
    <row r="13" customFormat="false" ht="54" hidden="false" customHeight="true" outlineLevel="0" collapsed="false">
      <c r="A13" s="6" t="s">
        <v>392</v>
      </c>
      <c r="B13" s="70" t="n">
        <v>45566</v>
      </c>
      <c r="C13" s="70" t="n">
        <v>45689</v>
      </c>
      <c r="D13" s="69" t="n">
        <f aca="false">SUMIFS(Monthly!$M:$M,Monthly!$A:$A,"&gt;="&amp;B13,Monthly!$A:$A,"&lt;="&amp;C13)</f>
        <v>-24.95</v>
      </c>
      <c r="E13" s="71" t="n">
        <f aca="false">INDEX(Monthly!$H:$H,MATCH(C13,Monthly!$A:$A,0))/INDEX(Monthly!$H:$H,MATCH(EDATE(B13,-1),Monthly!$A:$A,0))-1</f>
        <v>-0.142813989354306</v>
      </c>
      <c r="F13" s="71" t="n">
        <f aca="false">INDEX(Monthly!$G:$G,MATCH(EDATE(B13,-1),Monthly!$A:$A,0))/INDEX(Monthly!$G:$G,MATCH(C13,Monthly!$A:$A,0))-1</f>
        <v>-0.0413457464472615</v>
      </c>
      <c r="G13" s="71" t="n">
        <f aca="false">INDEX(Monthly!$D:$D,MATCH(C13,Monthly!$A:$A,0))/INDEX(Monthly!$D:$D,MATCH(EDATE(B13,-1),Monthly!$A:$A,0))-1</f>
        <v>0.0677713832109546</v>
      </c>
      <c r="H13" s="72" t="n">
        <f aca="false">INDEX(Monthly!$E:$E,MATCH(C13,Monthly!$A:$A,0))-INDEX(Monthly!$E:$E,MATCH(EDATE(B13,-1),Monthly!$A:$A,0))</f>
        <v>0.429</v>
      </c>
      <c r="I13" s="69" t="n">
        <f aca="false">IF(EDATE(C13,12)&gt;Monthly!$A$241,"not yet",SUMIFS(Monthly!$M:$M,Monthly!$A:$A,"&gt;"&amp;C13,Monthly!$A:$A,"&lt;="&amp;EDATE(C13,12)))</f>
        <v>-7.368</v>
      </c>
      <c r="J13" s="6" t="s">
        <v>393</v>
      </c>
      <c r="K13" s="6" t="s">
        <v>394</v>
      </c>
    </row>
    <row r="14" customFormat="false" ht="54" hidden="false" customHeight="true" outlineLevel="0" collapsed="false">
      <c r="A14" s="6" t="s">
        <v>395</v>
      </c>
      <c r="B14" s="70" t="n">
        <v>45839</v>
      </c>
      <c r="C14" s="70" t="n">
        <v>46296</v>
      </c>
      <c r="D14" s="69" t="n">
        <f aca="false">SUMIFS(Monthly!$M:$M,Monthly!$A:$A,"&gt;="&amp;B14,Monthly!$A:$A,"&lt;="&amp;C14)</f>
        <v>-43.1</v>
      </c>
      <c r="E14" s="71" t="n">
        <f aca="false">INDEX(Monthly!$H:$H,MATCH(C14,Monthly!$A:$A,0))/INDEX(Monthly!$H:$H,MATCH(EDATE(B14,-1),Monthly!$A:$A,0))-1</f>
        <v>-0.11226416494809</v>
      </c>
      <c r="F14" s="71" t="n">
        <f aca="false">INDEX(Monthly!$G:$G,MATCH(EDATE(B14,-1),Monthly!$A:$A,0))/INDEX(Monthly!$G:$G,MATCH(C14,Monthly!$A:$A,0))-1</f>
        <v>-0.0984776875197807</v>
      </c>
      <c r="G14" s="71" t="n">
        <f aca="false">INDEX(Monthly!$D:$D,MATCH(C14,Monthly!$A:$A,0))/INDEX(Monthly!$D:$D,MATCH(EDATE(B14,-1),Monthly!$A:$A,0))-1</f>
        <v>0.0486478117258464</v>
      </c>
      <c r="H14" s="72" t="n">
        <f aca="false">INDEX(Monthly!$E:$E,MATCH(C14,Monthly!$A:$A,0))-INDEX(Monthly!$E:$E,MATCH(EDATE(B14,-1),Monthly!$A:$A,0))</f>
        <v>0.916</v>
      </c>
      <c r="I14" s="69" t="str">
        <f aca="false">IF(EDATE(C14,12)&gt;Monthly!$A$241,"not yet",SUMIFS(Monthly!$M:$M,Monthly!$A:$A,"&gt;"&amp;C14,Monthly!$A:$A,"&lt;="&amp;EDATE(C14,12)))</f>
        <v>not yet</v>
      </c>
      <c r="J14" s="6" t="s">
        <v>396</v>
      </c>
      <c r="K14" s="6" t="s">
        <v>397</v>
      </c>
    </row>
    <row r="16" customFormat="false" ht="15" hidden="false" customHeight="false" outlineLevel="0" collapsed="false">
      <c r="A16" s="18" t="s">
        <v>398</v>
      </c>
    </row>
    <row r="17" customFormat="false" ht="15" hidden="false" customHeight="false" outlineLevel="0" collapsed="false">
      <c r="A17" s="18" t="s">
        <v>399</v>
      </c>
    </row>
    <row r="18" customFormat="false" ht="15" hidden="false" customHeight="false" outlineLevel="0" collapsed="false">
      <c r="A18" s="18" t="s">
        <v>400</v>
      </c>
    </row>
  </sheetData>
  <mergeCells count="1">
    <mergeCell ref="A3:K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883"/>
    <pageSetUpPr fitToPage="false"/>
  </sheetPr>
  <dimension ref="A1:F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50"/>
    <col collapsed="false" customWidth="true" hidden="false" outlineLevel="0" max="4" min="2" style="0" width="15"/>
    <col collapsed="false" customWidth="true" hidden="false" outlineLevel="0" max="5" min="5" style="0" width="34"/>
    <col collapsed="false" customWidth="true" hidden="false" outlineLevel="0" max="6" min="6" style="0" width="70"/>
  </cols>
  <sheetData>
    <row r="1" customFormat="false" ht="22.05" hidden="false" customHeight="false" outlineLevel="0" collapsed="false">
      <c r="A1" s="19" t="s">
        <v>401</v>
      </c>
    </row>
    <row r="2" customFormat="false" ht="15" hidden="false" customHeight="false" outlineLevel="0" collapsed="false">
      <c r="A2" s="2" t="s">
        <v>402</v>
      </c>
    </row>
    <row r="3" customFormat="false" ht="66" hidden="false" customHeight="true" outlineLevel="0" collapsed="false">
      <c r="A3" s="24" t="s">
        <v>403</v>
      </c>
      <c r="B3" s="24"/>
      <c r="C3" s="24"/>
      <c r="D3" s="24"/>
      <c r="E3" s="24"/>
      <c r="F3" s="24"/>
    </row>
    <row r="4" customFormat="false" ht="30" hidden="false" customHeight="true" outlineLevel="0" collapsed="false">
      <c r="A4" s="25"/>
      <c r="B4" s="27" t="s">
        <v>404</v>
      </c>
      <c r="C4" s="27" t="s">
        <v>405</v>
      </c>
      <c r="D4" s="27" t="s">
        <v>406</v>
      </c>
      <c r="E4" s="26" t="s">
        <v>166</v>
      </c>
      <c r="F4" s="40" t="s">
        <v>340</v>
      </c>
    </row>
    <row r="5" customFormat="false" ht="49.5" hidden="false" customHeight="true" outlineLevel="0" collapsed="false">
      <c r="A5" s="6" t="s">
        <v>407</v>
      </c>
      <c r="B5" s="50" t="n">
        <v>22</v>
      </c>
      <c r="C5" s="50" t="n">
        <v>17.6</v>
      </c>
      <c r="D5" s="50" t="n">
        <v>5.38</v>
      </c>
      <c r="E5" s="34" t="s">
        <v>408</v>
      </c>
      <c r="F5" s="43" t="s">
        <v>409</v>
      </c>
    </row>
    <row r="6" customFormat="false" ht="49.5" hidden="false" customHeight="true" outlineLevel="0" collapsed="false">
      <c r="A6" s="6" t="s">
        <v>243</v>
      </c>
      <c r="B6" s="52" t="n">
        <v>1.1</v>
      </c>
      <c r="C6" s="52" t="n">
        <v>0.77</v>
      </c>
      <c r="E6" s="34" t="s">
        <v>410</v>
      </c>
      <c r="F6" s="43" t="s">
        <v>411</v>
      </c>
    </row>
    <row r="7" customFormat="false" ht="49.5" hidden="false" customHeight="true" outlineLevel="0" collapsed="false">
      <c r="A7" s="6" t="s">
        <v>412</v>
      </c>
      <c r="B7" s="48" t="n">
        <v>0.034</v>
      </c>
      <c r="C7" s="48" t="n">
        <v>0.045</v>
      </c>
      <c r="E7" s="34" t="s">
        <v>413</v>
      </c>
      <c r="F7" s="43" t="s">
        <v>414</v>
      </c>
    </row>
    <row r="8" customFormat="false" ht="49.5" hidden="false" customHeight="true" outlineLevel="0" collapsed="false">
      <c r="A8" s="6" t="s">
        <v>415</v>
      </c>
      <c r="C8" s="48" t="n">
        <v>0.152</v>
      </c>
      <c r="E8" s="34" t="s">
        <v>416</v>
      </c>
      <c r="F8" s="43" t="s">
        <v>417</v>
      </c>
    </row>
    <row r="9" customFormat="false" ht="49.5" hidden="false" customHeight="true" outlineLevel="0" collapsed="false">
      <c r="A9" s="6" t="s">
        <v>418</v>
      </c>
      <c r="D9" s="48" t="n">
        <v>0.254</v>
      </c>
      <c r="E9" s="34" t="s">
        <v>419</v>
      </c>
      <c r="F9" s="43" t="s">
        <v>420</v>
      </c>
    </row>
    <row r="11" customFormat="false" ht="24" hidden="false" customHeight="true" outlineLevel="0" collapsed="false">
      <c r="A11" s="4" t="s">
        <v>421</v>
      </c>
      <c r="B11" s="5"/>
      <c r="C11" s="5"/>
      <c r="D11" s="5"/>
      <c r="E11" s="5"/>
      <c r="F11" s="5"/>
    </row>
    <row r="12" customFormat="false" ht="33" hidden="false" customHeight="true" outlineLevel="0" collapsed="false">
      <c r="A12" s="14" t="s">
        <v>422</v>
      </c>
      <c r="B12" s="54" t="n">
        <f aca="false">Monthly!E217/100</f>
        <v>0.03802</v>
      </c>
      <c r="C12" s="54" t="n">
        <f aca="false">Monthly!E242/100</f>
        <v>0.05146</v>
      </c>
      <c r="F12" s="43" t="s">
        <v>423</v>
      </c>
    </row>
    <row r="13" customFormat="false" ht="33" hidden="false" customHeight="true" outlineLevel="0" collapsed="false">
      <c r="A13" s="14" t="s">
        <v>424</v>
      </c>
      <c r="B13" s="49" t="n">
        <v>0.05</v>
      </c>
      <c r="C13" s="65" t="n">
        <f aca="false">B13</f>
        <v>0.05</v>
      </c>
      <c r="F13" s="43" t="s">
        <v>425</v>
      </c>
    </row>
    <row r="14" customFormat="false" ht="33" hidden="false" customHeight="true" outlineLevel="0" collapsed="false">
      <c r="A14" s="14" t="s">
        <v>426</v>
      </c>
      <c r="B14" s="65" t="n">
        <f aca="false">(Monthly!G242/Monthly!G5)^(1/((Monthly!A242-Monthly!A5)/365.25))-1</f>
        <v>0.0396222305760003</v>
      </c>
      <c r="C14" s="65" t="n">
        <f aca="false">B14</f>
        <v>0.0396222305760003</v>
      </c>
      <c r="F14" s="43" t="s">
        <v>427</v>
      </c>
    </row>
    <row r="15" customFormat="false" ht="33" hidden="false" customHeight="true" outlineLevel="0" collapsed="false">
      <c r="A15" s="14" t="s">
        <v>428</v>
      </c>
      <c r="B15" s="65" t="n">
        <f aca="false">(1+B12+B13)*(1+B14)-1</f>
        <v>0.1311297793113</v>
      </c>
      <c r="C15" s="65" t="n">
        <f aca="false">(1+C12+C13)*(1+C14)-1</f>
        <v>0.145102302090242</v>
      </c>
      <c r="F15" s="43" t="s">
        <v>429</v>
      </c>
    </row>
    <row r="16" customFormat="false" ht="19.5" hidden="false" customHeight="true" outlineLevel="0" collapsed="false">
      <c r="A16" s="14" t="s">
        <v>430</v>
      </c>
      <c r="B16" s="53" t="n">
        <v>0.3</v>
      </c>
      <c r="C16" s="73" t="n">
        <f aca="false">B16</f>
        <v>0.3</v>
      </c>
      <c r="F16" s="43" t="s">
        <v>431</v>
      </c>
    </row>
    <row r="17" customFormat="false" ht="19.5" hidden="false" customHeight="true" outlineLevel="0" collapsed="false">
      <c r="A17" s="14" t="s">
        <v>432</v>
      </c>
      <c r="B17" s="65" t="n">
        <f aca="false">1/B5</f>
        <v>0.0454545454545455</v>
      </c>
      <c r="C17" s="65" t="n">
        <f aca="false">1/C5</f>
        <v>0.0568181818181818</v>
      </c>
      <c r="F17" s="43" t="s">
        <v>433</v>
      </c>
    </row>
    <row r="18" customFormat="false" ht="46.5" hidden="false" customHeight="true" outlineLevel="0" collapsed="false">
      <c r="A18" s="13" t="s">
        <v>434</v>
      </c>
      <c r="B18" s="74" t="n">
        <f aca="false">B15-B16/B5</f>
        <v>0.117493415674936</v>
      </c>
      <c r="C18" s="74" t="n">
        <f aca="false">C15-C16/C5</f>
        <v>0.128056847544787</v>
      </c>
      <c r="F18" s="43" t="s">
        <v>435</v>
      </c>
    </row>
    <row r="19" customFormat="false" ht="19.5" hidden="false" customHeight="true" outlineLevel="0" collapsed="false">
      <c r="A19" s="14" t="s">
        <v>436</v>
      </c>
      <c r="B19" s="65" t="n">
        <f aca="false">B7</f>
        <v>0.034</v>
      </c>
      <c r="C19" s="65" t="n">
        <f aca="false">C7</f>
        <v>0.045</v>
      </c>
      <c r="F19" s="43" t="s">
        <v>437</v>
      </c>
    </row>
    <row r="20" customFormat="false" ht="33" hidden="false" customHeight="true" outlineLevel="0" collapsed="false">
      <c r="A20" s="14" t="s">
        <v>438</v>
      </c>
      <c r="B20" s="65" t="n">
        <f aca="false">B19-B18</f>
        <v>-0.0834934156749361</v>
      </c>
      <c r="C20" s="65" t="n">
        <f aca="false">C19-C18</f>
        <v>-0.083056847544787</v>
      </c>
      <c r="F20" s="43" t="s">
        <v>439</v>
      </c>
    </row>
    <row r="22" customFormat="false" ht="15" hidden="false" customHeight="false" outlineLevel="0" collapsed="false">
      <c r="A22" s="18" t="s">
        <v>440</v>
      </c>
    </row>
    <row r="23" customFormat="false" ht="15" hidden="false" customHeight="false" outlineLevel="0" collapsed="false">
      <c r="A23" s="18" t="s">
        <v>441</v>
      </c>
    </row>
  </sheetData>
  <mergeCells count="1">
    <mergeCell ref="A3: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227"/>
    <pageSetUpPr fitToPage="false"/>
  </sheetPr>
  <dimension ref="A1:N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4"/>
    <col collapsed="false" customWidth="true" hidden="false" outlineLevel="0" max="5" min="2" style="0" width="24"/>
    <col collapsed="false" customWidth="true" hidden="false" outlineLevel="0" max="15" min="6" style="0" width="11"/>
  </cols>
  <sheetData>
    <row r="1" customFormat="false" ht="22.05" hidden="false" customHeight="false" outlineLevel="0" collapsed="false">
      <c r="A1" s="19" t="s">
        <v>442</v>
      </c>
    </row>
    <row r="2" customFormat="false" ht="15" hidden="false" customHeight="false" outlineLevel="0" collapsed="false">
      <c r="A2" s="2" t="s">
        <v>443</v>
      </c>
    </row>
    <row r="3" customFormat="false" ht="51" hidden="false" customHeight="true" outlineLevel="0" collapsed="false">
      <c r="A3" s="24" t="s">
        <v>444</v>
      </c>
      <c r="B3" s="24"/>
      <c r="C3" s="24"/>
      <c r="D3" s="24"/>
      <c r="E3" s="24"/>
      <c r="F3" s="24"/>
      <c r="G3" s="24"/>
      <c r="H3" s="24"/>
      <c r="I3" s="24"/>
      <c r="J3" s="24"/>
      <c r="K3" s="24"/>
      <c r="L3" s="24"/>
      <c r="M3" s="24"/>
      <c r="N3" s="24"/>
    </row>
    <row r="4" customFormat="false" ht="42" hidden="false" customHeight="true" outlineLevel="0" collapsed="false">
      <c r="A4" s="25"/>
      <c r="B4" s="27" t="s">
        <v>445</v>
      </c>
      <c r="C4" s="27" t="s">
        <v>446</v>
      </c>
      <c r="D4" s="27" t="s">
        <v>447</v>
      </c>
      <c r="E4" s="27" t="s">
        <v>448</v>
      </c>
    </row>
    <row r="5" customFormat="false" ht="66" hidden="false" customHeight="true" outlineLevel="0" collapsed="false">
      <c r="A5" s="14" t="s">
        <v>449</v>
      </c>
      <c r="B5" s="30" t="s">
        <v>450</v>
      </c>
      <c r="C5" s="30" t="s">
        <v>451</v>
      </c>
      <c r="D5" s="30" t="s">
        <v>452</v>
      </c>
      <c r="E5" s="30" t="s">
        <v>453</v>
      </c>
    </row>
    <row r="6" customFormat="false" ht="15" hidden="false" customHeight="true" outlineLevel="0" collapsed="false">
      <c r="A6" s="14" t="s">
        <v>454</v>
      </c>
      <c r="B6" s="30" t="s">
        <v>317</v>
      </c>
      <c r="C6" s="30" t="s">
        <v>455</v>
      </c>
      <c r="D6" s="30" t="s">
        <v>456</v>
      </c>
      <c r="E6" s="30" t="s">
        <v>457</v>
      </c>
    </row>
    <row r="7" customFormat="false" ht="33" hidden="false" customHeight="true" outlineLevel="0" collapsed="false">
      <c r="A7" s="14" t="s">
        <v>458</v>
      </c>
      <c r="B7" s="53" t="n">
        <v>0.35</v>
      </c>
      <c r="C7" s="53" t="n">
        <v>0.2</v>
      </c>
      <c r="D7" s="53" t="n">
        <v>0.15</v>
      </c>
      <c r="E7" s="53" t="n">
        <v>0.3</v>
      </c>
      <c r="F7" s="62" t="s">
        <v>459</v>
      </c>
      <c r="G7" s="62"/>
      <c r="H7" s="62"/>
      <c r="I7" s="62"/>
      <c r="J7" s="62"/>
      <c r="K7" s="62"/>
      <c r="L7" s="62"/>
      <c r="M7" s="62"/>
    </row>
    <row r="8" customFormat="false" ht="19.5" hidden="false" customHeight="true" outlineLevel="0" collapsed="false">
      <c r="A8" s="14" t="s">
        <v>460</v>
      </c>
      <c r="B8" s="48" t="n">
        <v>0.05</v>
      </c>
      <c r="C8" s="48" t="n">
        <v>-0.25</v>
      </c>
      <c r="D8" s="48" t="n">
        <v>0.2</v>
      </c>
      <c r="E8" s="48" t="n">
        <v>0.15</v>
      </c>
      <c r="F8" s="62" t="s">
        <v>461</v>
      </c>
      <c r="G8" s="62"/>
      <c r="H8" s="62"/>
      <c r="I8" s="62"/>
      <c r="J8" s="62"/>
      <c r="K8" s="62"/>
      <c r="L8" s="62"/>
      <c r="M8" s="62"/>
    </row>
    <row r="9" customFormat="false" ht="33" hidden="false" customHeight="true" outlineLevel="0" collapsed="false">
      <c r="A9" s="14" t="s">
        <v>462</v>
      </c>
      <c r="B9" s="48" t="n">
        <v>0.15</v>
      </c>
      <c r="C9" s="48" t="n">
        <v>0.12</v>
      </c>
      <c r="D9" s="48" t="n">
        <v>0.12</v>
      </c>
      <c r="E9" s="48" t="n">
        <v>0.12</v>
      </c>
      <c r="F9" s="62" t="s">
        <v>463</v>
      </c>
      <c r="G9" s="62"/>
      <c r="H9" s="62"/>
      <c r="I9" s="62"/>
      <c r="J9" s="62"/>
      <c r="K9" s="62"/>
      <c r="L9" s="62"/>
      <c r="M9" s="62"/>
    </row>
    <row r="10" customFormat="false" ht="33" hidden="false" customHeight="true" outlineLevel="0" collapsed="false">
      <c r="A10" s="14" t="s">
        <v>464</v>
      </c>
      <c r="B10" s="56" t="n">
        <v>-15</v>
      </c>
      <c r="C10" s="56" t="n">
        <v>5</v>
      </c>
      <c r="D10" s="56" t="n">
        <v>5</v>
      </c>
      <c r="E10" s="56" t="n">
        <v>-15</v>
      </c>
      <c r="F10" s="62" t="s">
        <v>465</v>
      </c>
      <c r="G10" s="62"/>
      <c r="H10" s="62"/>
      <c r="I10" s="62"/>
      <c r="J10" s="62"/>
      <c r="K10" s="62"/>
      <c r="L10" s="62"/>
      <c r="M10" s="62"/>
    </row>
    <row r="11" customFormat="false" ht="66" hidden="false" customHeight="true" outlineLevel="0" collapsed="false">
      <c r="A11" s="14" t="s">
        <v>466</v>
      </c>
      <c r="B11" s="30" t="s">
        <v>467</v>
      </c>
      <c r="C11" s="30" t="s">
        <v>468</v>
      </c>
      <c r="D11" s="30" t="s">
        <v>469</v>
      </c>
      <c r="E11" s="30" t="s">
        <v>470</v>
      </c>
    </row>
    <row r="12" customFormat="false" ht="15" hidden="false" customHeight="false" outlineLevel="0" collapsed="false">
      <c r="A12" s="14" t="s">
        <v>471</v>
      </c>
      <c r="B12" s="73" t="n">
        <f aca="false">SUM(B7:E7)</f>
        <v>1</v>
      </c>
      <c r="C12" s="14" t="str">
        <f aca="false">IF(ABS(B12-1)&lt;0.0001,"OK","Fix: must be 100%")</f>
        <v>OK</v>
      </c>
    </row>
    <row r="14" customFormat="false" ht="24" hidden="false" customHeight="true" outlineLevel="0" collapsed="false">
      <c r="A14" s="4" t="s">
        <v>472</v>
      </c>
      <c r="B14" s="5"/>
      <c r="C14" s="5"/>
      <c r="D14" s="5"/>
      <c r="E14" s="5"/>
      <c r="F14" s="5"/>
      <c r="G14" s="5"/>
      <c r="H14" s="5"/>
      <c r="I14" s="5"/>
      <c r="J14" s="5"/>
      <c r="K14" s="5"/>
      <c r="L14" s="5"/>
      <c r="M14" s="5"/>
      <c r="N14" s="5"/>
    </row>
    <row r="15" customFormat="false" ht="15" hidden="false" customHeight="false" outlineLevel="0" collapsed="false">
      <c r="A15" s="14" t="s">
        <v>473</v>
      </c>
      <c r="B15" s="75" t="n">
        <f aca="false">Regression!C9</f>
        <v>0.102129882175255</v>
      </c>
    </row>
    <row r="16" customFormat="false" ht="15" hidden="false" customHeight="false" outlineLevel="0" collapsed="false">
      <c r="A16" s="14" t="s">
        <v>474</v>
      </c>
      <c r="B16" s="75" t="n">
        <f aca="false">Regression!C10</f>
        <v>18.7895334354061</v>
      </c>
    </row>
    <row r="17" customFormat="false" ht="15" hidden="false" customHeight="false" outlineLevel="0" collapsed="false">
      <c r="A17" s="14" t="s">
        <v>475</v>
      </c>
      <c r="B17" s="75" t="n">
        <f aca="false">Regression!C11</f>
        <v>0.0429504875087096</v>
      </c>
    </row>
    <row r="18" customFormat="false" ht="15" hidden="false" customHeight="false" outlineLevel="0" collapsed="false">
      <c r="A18" s="14" t="s">
        <v>476</v>
      </c>
      <c r="B18" s="41" t="n">
        <f aca="false">Regression!C13</f>
        <v>2.71605433555757</v>
      </c>
    </row>
    <row r="20" customFormat="false" ht="24" hidden="false" customHeight="true" outlineLevel="0" collapsed="false">
      <c r="A20" s="4" t="s">
        <v>477</v>
      </c>
      <c r="B20" s="5"/>
      <c r="C20" s="5"/>
      <c r="D20" s="5"/>
      <c r="E20" s="5"/>
      <c r="F20" s="5"/>
      <c r="G20" s="5"/>
      <c r="H20" s="5"/>
      <c r="I20" s="5"/>
      <c r="J20" s="5"/>
      <c r="K20" s="5"/>
      <c r="L20" s="5"/>
      <c r="M20" s="5"/>
      <c r="N20" s="5"/>
    </row>
    <row r="21" customFormat="false" ht="15" hidden="false" customHeight="false" outlineLevel="0" collapsed="false">
      <c r="A21" s="76" t="s">
        <v>478</v>
      </c>
      <c r="B21" s="77" t="n">
        <f aca="false">EDATE(Monthly!$A$242,1)</f>
        <v>46327</v>
      </c>
      <c r="C21" s="77" t="n">
        <f aca="false">EDATE(Monthly!$A$242,2)</f>
        <v>46357</v>
      </c>
      <c r="D21" s="77" t="n">
        <f aca="false">EDATE(Monthly!$A$242,3)</f>
        <v>46388</v>
      </c>
      <c r="E21" s="77" t="n">
        <f aca="false">EDATE(Monthly!$A$242,4)</f>
        <v>46419</v>
      </c>
      <c r="F21" s="77" t="n">
        <f aca="false">EDATE(Monthly!$A$242,5)</f>
        <v>46447</v>
      </c>
      <c r="G21" s="77" t="n">
        <f aca="false">EDATE(Monthly!$A$242,6)</f>
        <v>46478</v>
      </c>
      <c r="H21" s="77" t="n">
        <f aca="false">EDATE(Monthly!$A$242,7)</f>
        <v>46508</v>
      </c>
      <c r="I21" s="77" t="n">
        <f aca="false">EDATE(Monthly!$A$242,8)</f>
        <v>46539</v>
      </c>
      <c r="J21" s="77" t="n">
        <f aca="false">EDATE(Monthly!$A$242,9)</f>
        <v>46569</v>
      </c>
      <c r="K21" s="77" t="n">
        <f aca="false">EDATE(Monthly!$A$242,10)</f>
        <v>46600</v>
      </c>
      <c r="L21" s="77" t="n">
        <f aca="false">EDATE(Monthly!$A$242,11)</f>
        <v>46631</v>
      </c>
      <c r="M21" s="77" t="n">
        <f aca="false">EDATE(Monthly!$A$242,12)</f>
        <v>46661</v>
      </c>
      <c r="N21" s="78" t="s">
        <v>479</v>
      </c>
    </row>
    <row r="22" customFormat="false" ht="15" hidden="false" customHeight="false" outlineLevel="0" collapsed="false">
      <c r="A22" s="14" t="s">
        <v>480</v>
      </c>
      <c r="B22" s="64" t="n">
        <f aca="false">SUM(Monthly!M231:M242)</f>
        <v>-36.008</v>
      </c>
      <c r="C22" s="64" t="n">
        <f aca="false">SUM(Monthly!M232:M242)</f>
        <v>-35.583</v>
      </c>
      <c r="D22" s="64" t="n">
        <f aca="false">SUM(Monthly!M233:M242)</f>
        <v>-33.068</v>
      </c>
      <c r="E22" s="64" t="n">
        <f aca="false">SUM(Monthly!M234:M242)</f>
        <v>-29.092</v>
      </c>
      <c r="F22" s="64" t="n">
        <f aca="false">SUM(Monthly!M235:M242)</f>
        <v>-31.589</v>
      </c>
      <c r="G22" s="64" t="n">
        <f aca="false">SUM(Monthly!M236:M242)</f>
        <v>-18.865</v>
      </c>
      <c r="H22" s="64" t="n">
        <f aca="false">SUM(Monthly!M237:M242)</f>
        <v>-12.391</v>
      </c>
      <c r="I22" s="64" t="n">
        <f aca="false">SUM(Monthly!M238:M242)</f>
        <v>-8.941</v>
      </c>
      <c r="J22" s="64" t="n">
        <f aca="false">SUM(Monthly!M239:M242)</f>
        <v>-3.784</v>
      </c>
      <c r="K22" s="64" t="n">
        <f aca="false">SUM(Monthly!M240:M242)</f>
        <v>-5.907</v>
      </c>
      <c r="L22" s="64" t="n">
        <f aca="false">SUM(Monthly!M241:M242)</f>
        <v>-9.011</v>
      </c>
      <c r="M22" s="64" t="n">
        <f aca="false">SUM(Monthly!M242)</f>
        <v>-5.261</v>
      </c>
    </row>
    <row r="24" customFormat="false" ht="15" hidden="false" customHeight="false" outlineLevel="0" collapsed="false">
      <c r="A24" s="13" t="str">
        <f aca="false">B4</f>
        <v>1. AI boom holds, rates high</v>
      </c>
    </row>
    <row r="25" customFormat="false" ht="15" hidden="false" customHeight="false" outlineLevel="0" collapsed="false">
      <c r="A25" s="14" t="s">
        <v>481</v>
      </c>
      <c r="B25" s="65" t="n">
        <f aca="false">(1+$B$8)^(1/12)-1</f>
        <v>0.00407412378364835</v>
      </c>
      <c r="C25" s="65" t="n">
        <f aca="false">(1+$B$8)^(1/12)-1</f>
        <v>0.00407412378364835</v>
      </c>
      <c r="D25" s="65" t="n">
        <f aca="false">(1+$B$8)^(1/12)-1</f>
        <v>0.00407412378364835</v>
      </c>
      <c r="E25" s="65" t="n">
        <f aca="false">(1+$B$8)^(1/12)-1</f>
        <v>0.00407412378364835</v>
      </c>
      <c r="F25" s="65" t="n">
        <f aca="false">(1+$B$8)^(1/12)-1</f>
        <v>0.00407412378364835</v>
      </c>
      <c r="G25" s="65" t="n">
        <f aca="false">(1+$B$8)^(1/12)-1</f>
        <v>0.00407412378364835</v>
      </c>
      <c r="H25" s="65" t="n">
        <f aca="false">(1+$B$8)^(1/12)-1</f>
        <v>0.00407412378364835</v>
      </c>
      <c r="I25" s="65" t="n">
        <f aca="false">(1+$B$8)^(1/12)-1</f>
        <v>0.00407412378364835</v>
      </c>
      <c r="J25" s="65" t="n">
        <f aca="false">(1+$B$8)^(1/12)-1</f>
        <v>0.00407412378364835</v>
      </c>
      <c r="K25" s="65" t="n">
        <f aca="false">(1+$B$8)^(1/12)-1</f>
        <v>0.00407412378364835</v>
      </c>
      <c r="L25" s="65" t="n">
        <f aca="false">(1+$B$8)^(1/12)-1</f>
        <v>0.00407412378364835</v>
      </c>
      <c r="M25" s="65" t="n">
        <f aca="false">(1+$B$8)^(1/12)-1</f>
        <v>0.00407412378364835</v>
      </c>
    </row>
    <row r="26" customFormat="false" ht="15" hidden="false" customHeight="false" outlineLevel="0" collapsed="false">
      <c r="A26" s="14" t="s">
        <v>482</v>
      </c>
      <c r="B26" s="64" t="n">
        <f aca="false">B$22</f>
        <v>-36.008</v>
      </c>
      <c r="C26" s="64" t="n">
        <f aca="false">C$22+SUM($B27:B27)</f>
        <v>-38.2008803869855</v>
      </c>
      <c r="D26" s="64" t="n">
        <f aca="false">D$22+SUM($B27:C27)</f>
        <v>-38.3979460556404</v>
      </c>
      <c r="E26" s="64" t="n">
        <f aca="false">E$22+SUM($B27:D27)</f>
        <v>-37.1424757908351</v>
      </c>
      <c r="F26" s="64" t="n">
        <f aca="false">F$22+SUM($B27:E27)</f>
        <v>-42.3060824661039</v>
      </c>
      <c r="G26" s="64" t="n">
        <f aca="false">G$22+SUM($B27:F27)</f>
        <v>-32.4704685653786</v>
      </c>
      <c r="H26" s="64" t="n">
        <f aca="false">H$22+SUM($B27:G27)</f>
        <v>-28.4624102526697</v>
      </c>
      <c r="I26" s="64" t="n">
        <f aca="false">I$22+SUM($B27:H27)</f>
        <v>-27.3062038814667</v>
      </c>
      <c r="J26" s="64" t="n">
        <f aca="false">J$22+SUM($B27:I27)</f>
        <v>-24.3933378829598</v>
      </c>
      <c r="K26" s="64" t="n">
        <f aca="false">K$22+SUM($B27:J27)</f>
        <v>-28.6353628697695</v>
      </c>
      <c r="L26" s="64" t="n">
        <f aca="false">L$22+SUM($B27:K27)</f>
        <v>-34.0405848977868</v>
      </c>
      <c r="M26" s="64" t="n">
        <f aca="false">M$22+SUM($B27:L27)</f>
        <v>-32.8239638470003</v>
      </c>
    </row>
    <row r="27" customFormat="false" ht="15" hidden="false" customHeight="false" outlineLevel="0" collapsed="false">
      <c r="A27" s="14" t="s">
        <v>483</v>
      </c>
      <c r="B27" s="64" t="n">
        <f aca="false">$B$15+$B$16*B25+$B$17*B26+$B$10/12</f>
        <v>-2.61788038698552</v>
      </c>
      <c r="C27" s="64" t="n">
        <f aca="false">$B$15+$B$16*C25+$B$17*C26+$B$10/12</f>
        <v>-2.71206566865483</v>
      </c>
      <c r="D27" s="64" t="n">
        <f aca="false">$B$15+$B$16*D25+$B$17*D26+$B$10/12</f>
        <v>-2.72052973519479</v>
      </c>
      <c r="E27" s="64" t="n">
        <f aca="false">$B$15+$B$16*E25+$B$17*E26+$B$10/12</f>
        <v>-2.66660667526871</v>
      </c>
      <c r="F27" s="64" t="n">
        <f aca="false">$B$15+$B$16*F25+$B$17*F26+$B$10/12</f>
        <v>-2.88838609927473</v>
      </c>
      <c r="G27" s="64" t="n">
        <f aca="false">$B$15+$B$16*G25+$B$17*G26+$B$10/12</f>
        <v>-2.46594168729114</v>
      </c>
      <c r="H27" s="64" t="n">
        <f aca="false">$B$15+$B$16*H25+$B$17*H26+$B$10/12</f>
        <v>-2.29379362879696</v>
      </c>
      <c r="I27" s="64" t="n">
        <f aca="false">$B$15+$B$16*I25+$B$17*I26+$B$10/12</f>
        <v>-2.24413400149311</v>
      </c>
      <c r="J27" s="64" t="n">
        <f aca="false">$B$15+$B$16*J25+$B$17*J26+$B$10/12</f>
        <v>-2.1190249868097</v>
      </c>
      <c r="K27" s="64" t="n">
        <f aca="false">$B$15+$B$16*K25+$B$17*K26+$B$10/12</f>
        <v>-2.3012220280173</v>
      </c>
      <c r="L27" s="64" t="n">
        <f aca="false">$B$15+$B$16*L25+$B$17*L26+$B$10/12</f>
        <v>-2.53337894921346</v>
      </c>
      <c r="M27" s="64" t="n">
        <f aca="false">$B$15+$B$16*M25+$B$17*M26+$B$10/12</f>
        <v>-2.48112448196882</v>
      </c>
      <c r="N27" s="79" t="n">
        <f aca="false">SUM(B27:M27)</f>
        <v>-30.0440883289691</v>
      </c>
    </row>
    <row r="29" customFormat="false" ht="15" hidden="false" customHeight="false" outlineLevel="0" collapsed="false">
      <c r="A29" s="13" t="str">
        <f aca="false">C4</f>
        <v>2. US squeeze and AI bust</v>
      </c>
    </row>
    <row r="30" customFormat="false" ht="15" hidden="false" customHeight="false" outlineLevel="0" collapsed="false">
      <c r="A30" s="14" t="s">
        <v>481</v>
      </c>
      <c r="B30" s="65" t="n">
        <f aca="false">(1+$C$8)^(1/12)-1</f>
        <v>-0.0236884242226068</v>
      </c>
      <c r="C30" s="65" t="n">
        <f aca="false">(1+$C$8)^(1/12)-1</f>
        <v>-0.0236884242226068</v>
      </c>
      <c r="D30" s="65" t="n">
        <f aca="false">(1+$C$8)^(1/12)-1</f>
        <v>-0.0236884242226068</v>
      </c>
      <c r="E30" s="65" t="n">
        <f aca="false">(1+$C$8)^(1/12)-1</f>
        <v>-0.0236884242226068</v>
      </c>
      <c r="F30" s="65" t="n">
        <f aca="false">(1+$C$8)^(1/12)-1</f>
        <v>-0.0236884242226068</v>
      </c>
      <c r="G30" s="65" t="n">
        <f aca="false">(1+$C$8)^(1/12)-1</f>
        <v>-0.0236884242226068</v>
      </c>
      <c r="H30" s="65" t="n">
        <f aca="false">(1+$C$8)^(1/12)-1</f>
        <v>-0.0236884242226068</v>
      </c>
      <c r="I30" s="65" t="n">
        <f aca="false">(1+$C$8)^(1/12)-1</f>
        <v>-0.0236884242226068</v>
      </c>
      <c r="J30" s="65" t="n">
        <f aca="false">(1+$C$8)^(1/12)-1</f>
        <v>-0.0236884242226068</v>
      </c>
      <c r="K30" s="65" t="n">
        <f aca="false">(1+$C$8)^(1/12)-1</f>
        <v>-0.0236884242226068</v>
      </c>
      <c r="L30" s="65" t="n">
        <f aca="false">(1+$C$8)^(1/12)-1</f>
        <v>-0.0236884242226068</v>
      </c>
      <c r="M30" s="65" t="n">
        <f aca="false">(1+$C$8)^(1/12)-1</f>
        <v>-0.0236884242226068</v>
      </c>
    </row>
    <row r="31" customFormat="false" ht="15" hidden="false" customHeight="false" outlineLevel="0" collapsed="false">
      <c r="A31" s="14" t="s">
        <v>482</v>
      </c>
      <c r="B31" s="64" t="n">
        <f aca="false">B$22</f>
        <v>-36.008</v>
      </c>
      <c r="C31" s="64" t="n">
        <f aca="false">C$22+SUM($B32:B32)</f>
        <v>-37.0558590443345</v>
      </c>
      <c r="D31" s="64" t="n">
        <f aca="false">D$22+SUM($B32:C32)</f>
        <v>-36.0587241454635</v>
      </c>
      <c r="E31" s="64" t="n">
        <f aca="false">E$22+SUM($B32:D32)</f>
        <v>-33.557761816574</v>
      </c>
      <c r="F31" s="64" t="n">
        <f aca="false">F$22+SUM($B32:E32)</f>
        <v>-37.4223819364179</v>
      </c>
      <c r="G31" s="64" t="n">
        <f aca="false">G$22+SUM($B32:F32)</f>
        <v>-26.231989374445</v>
      </c>
      <c r="H31" s="64" t="n">
        <f aca="false">H$22+SUM($B32:G32)</f>
        <v>-20.8109639965215</v>
      </c>
      <c r="I31" s="64" t="n">
        <f aca="false">I$22+SUM($B32:H32)</f>
        <v>-18.1811029358191</v>
      </c>
      <c r="J31" s="64" t="n">
        <f aca="false">J$22+SUM($B32:I32)</f>
        <v>-13.7312880604794</v>
      </c>
      <c r="K31" s="64" t="n">
        <f aca="false">K$22+SUM($B32:J32)</f>
        <v>-16.3703514669204</v>
      </c>
      <c r="L31" s="64" t="n">
        <f aca="false">L$22+SUM($B32:K32)</f>
        <v>-20.1037639332344</v>
      </c>
      <c r="M31" s="64" t="n">
        <f aca="false">M$22+SUM($B32:L32)</f>
        <v>-17.1435282850476</v>
      </c>
    </row>
    <row r="32" customFormat="false" ht="15" hidden="false" customHeight="false" outlineLevel="0" collapsed="false">
      <c r="A32" s="14" t="s">
        <v>483</v>
      </c>
      <c r="B32" s="64" t="n">
        <f aca="false">$B$15+$B$16*B30+$B$17*B31+$C$10/12</f>
        <v>-1.47285904433445</v>
      </c>
      <c r="C32" s="64" t="n">
        <f aca="false">$B$15+$B$16*C30+$B$17*C31+$C$10/12</f>
        <v>-1.51786510112902</v>
      </c>
      <c r="D32" s="64" t="n">
        <f aca="false">$B$15+$B$16*D30+$B$17*D31+$C$10/12</f>
        <v>-1.47503767111056</v>
      </c>
      <c r="E32" s="64" t="n">
        <f aca="false">$B$15+$B$16*E30+$B$17*E31+$C$10/12</f>
        <v>-1.36762011984385</v>
      </c>
      <c r="F32" s="64" t="n">
        <f aca="false">$B$15+$B$16*F30+$B$17*F31+$C$10/12</f>
        <v>-1.53360743802711</v>
      </c>
      <c r="G32" s="64" t="n">
        <f aca="false">$B$15+$B$16*G30+$B$17*G31+$C$10/12</f>
        <v>-1.05297462207653</v>
      </c>
      <c r="H32" s="64" t="n">
        <f aca="false">$B$15+$B$16*H30+$B$17*H31+$C$10/12</f>
        <v>-0.820138939297633</v>
      </c>
      <c r="I32" s="64" t="n">
        <f aca="false">$B$15+$B$16*I30+$B$17*I31+$C$10/12</f>
        <v>-0.707185124660295</v>
      </c>
      <c r="J32" s="64" t="n">
        <f aca="false">$B$15+$B$16*J30+$B$17*J31+$C$10/12</f>
        <v>-0.516063406440946</v>
      </c>
      <c r="K32" s="64" t="n">
        <f aca="false">$B$15+$B$16*K30+$B$17*K31+$C$10/12</f>
        <v>-0.629412466313981</v>
      </c>
      <c r="L32" s="64" t="n">
        <f aca="false">$B$15+$B$16*L30+$B$17*L31+$C$10/12</f>
        <v>-0.78976435181326</v>
      </c>
      <c r="M32" s="64" t="n">
        <f aca="false">$B$15+$B$16*M30+$B$17*M31+$C$10/12</f>
        <v>-0.662620787582979</v>
      </c>
      <c r="N32" s="79" t="n">
        <f aca="false">SUM(B32:M32)</f>
        <v>-12.5451490726306</v>
      </c>
    </row>
    <row r="34" customFormat="false" ht="15" hidden="false" customHeight="false" outlineLevel="0" collapsed="false">
      <c r="A34" s="13" t="str">
        <f aca="false">D4</f>
        <v>3. After the squeeze: Fed cuts</v>
      </c>
    </row>
    <row r="35" customFormat="false" ht="15" hidden="false" customHeight="false" outlineLevel="0" collapsed="false">
      <c r="A35" s="14" t="s">
        <v>481</v>
      </c>
      <c r="B35" s="65" t="n">
        <f aca="false">(1+$D$8)^(1/12)-1</f>
        <v>0.0153094704997312</v>
      </c>
      <c r="C35" s="65" t="n">
        <f aca="false">(1+$D$8)^(1/12)-1</f>
        <v>0.0153094704997312</v>
      </c>
      <c r="D35" s="65" t="n">
        <f aca="false">(1+$D$8)^(1/12)-1</f>
        <v>0.0153094704997312</v>
      </c>
      <c r="E35" s="65" t="n">
        <f aca="false">(1+$D$8)^(1/12)-1</f>
        <v>0.0153094704997312</v>
      </c>
      <c r="F35" s="65" t="n">
        <f aca="false">(1+$D$8)^(1/12)-1</f>
        <v>0.0153094704997312</v>
      </c>
      <c r="G35" s="65" t="n">
        <f aca="false">(1+$D$8)^(1/12)-1</f>
        <v>0.0153094704997312</v>
      </c>
      <c r="H35" s="65" t="n">
        <f aca="false">(1+$D$8)^(1/12)-1</f>
        <v>0.0153094704997312</v>
      </c>
      <c r="I35" s="65" t="n">
        <f aca="false">(1+$D$8)^(1/12)-1</f>
        <v>0.0153094704997312</v>
      </c>
      <c r="J35" s="65" t="n">
        <f aca="false">(1+$D$8)^(1/12)-1</f>
        <v>0.0153094704997312</v>
      </c>
      <c r="K35" s="65" t="n">
        <f aca="false">(1+$D$8)^(1/12)-1</f>
        <v>0.0153094704997312</v>
      </c>
      <c r="L35" s="65" t="n">
        <f aca="false">(1+$D$8)^(1/12)-1</f>
        <v>0.0153094704997312</v>
      </c>
      <c r="M35" s="65" t="n">
        <f aca="false">(1+$D$8)^(1/12)-1</f>
        <v>0.0153094704997312</v>
      </c>
    </row>
    <row r="36" customFormat="false" ht="15" hidden="false" customHeight="false" outlineLevel="0" collapsed="false">
      <c r="A36" s="14" t="s">
        <v>482</v>
      </c>
      <c r="B36" s="64" t="n">
        <f aca="false">B$22</f>
        <v>-36.008</v>
      </c>
      <c r="C36" s="64" t="n">
        <f aca="false">C$22+SUM($B37:B37)</f>
        <v>-36.3231067975386</v>
      </c>
      <c r="D36" s="64" t="n">
        <f aca="false">D$22+SUM($B37:C37)</f>
        <v>-34.5617475856489</v>
      </c>
      <c r="E36" s="64" t="n">
        <f aca="false">E$22+SUM($B37:D37)</f>
        <v>-31.2637371369305</v>
      </c>
      <c r="F36" s="64" t="n">
        <f aca="false">F$22+SUM($B37:E37)</f>
        <v>-34.2970755316308</v>
      </c>
      <c r="G36" s="64" t="n">
        <f aca="false">G$22+SUM($B37:F37)</f>
        <v>-22.2396972891624</v>
      </c>
      <c r="H36" s="64" t="n">
        <f aca="false">H$22+SUM($B37:G37)</f>
        <v>-15.9144487731031</v>
      </c>
      <c r="I36" s="64" t="n">
        <f aca="false">I$22+SUM($B37:H37)</f>
        <v>-12.3415277496652</v>
      </c>
      <c r="J36" s="64" t="n">
        <f aca="false">J$22+SUM($B37:I37)</f>
        <v>-6.90814802644064</v>
      </c>
      <c r="K36" s="64" t="n">
        <f aca="false">K$22+SUM($B37:J37)</f>
        <v>-8.52140199528361</v>
      </c>
      <c r="L36" s="64" t="n">
        <f aca="false">L$22+SUM($B37:K37)</f>
        <v>-11.1849460085637</v>
      </c>
      <c r="M36" s="64" t="n">
        <f aca="false">M$22+SUM($B37:L37)</f>
        <v>-7.10889053571517</v>
      </c>
    </row>
    <row r="37" customFormat="false" ht="15" hidden="false" customHeight="false" outlineLevel="0" collapsed="false">
      <c r="A37" s="14" t="s">
        <v>483</v>
      </c>
      <c r="B37" s="64" t="n">
        <f aca="false">$B$15+$B$16*B35+$B$17*B36+$D$10/12</f>
        <v>-0.740106797538632</v>
      </c>
      <c r="C37" s="64" t="n">
        <f aca="false">$B$15+$B$16*C35+$B$17*C36+$D$10/12</f>
        <v>-0.753640788110225</v>
      </c>
      <c r="D37" s="64" t="n">
        <f aca="false">$B$15+$B$16*D35+$B$17*D36+$D$10/12</f>
        <v>-0.677989551281602</v>
      </c>
      <c r="E37" s="64" t="n">
        <f aca="false">$B$15+$B$16*E35+$B$17*E36+$D$10/12</f>
        <v>-0.536338394700329</v>
      </c>
      <c r="F37" s="64" t="n">
        <f aca="false">$B$15+$B$16*F35+$B$17*F36+$D$10/12</f>
        <v>-0.666621757531595</v>
      </c>
      <c r="G37" s="64" t="n">
        <f aca="false">$B$15+$B$16*G35+$B$17*G36+$D$10/12</f>
        <v>-0.148751483940669</v>
      </c>
      <c r="H37" s="64" t="n">
        <f aca="false">$B$15+$B$16*H35+$B$17*H36+$D$10/12</f>
        <v>0.122921023437822</v>
      </c>
      <c r="I37" s="64" t="n">
        <f aca="false">$B$15+$B$16*I35+$B$17*I36+$D$10/12</f>
        <v>0.276379723224594</v>
      </c>
      <c r="J37" s="64" t="n">
        <f aca="false">$B$15+$B$16*J35+$B$17*J36+$D$10/12</f>
        <v>0.509746031157028</v>
      </c>
      <c r="K37" s="64" t="n">
        <f aca="false">$B$15+$B$16*K35+$B$17*K36+$D$10/12</f>
        <v>0.440455986719862</v>
      </c>
      <c r="L37" s="64" t="n">
        <f aca="false">$B$15+$B$16*L35+$B$17*L36+$D$10/12</f>
        <v>0.326055472848575</v>
      </c>
      <c r="M37" s="64" t="n">
        <f aca="false">$B$15+$B$16*M35+$B$17*M36+$D$10/12</f>
        <v>0.501124042519965</v>
      </c>
      <c r="N37" s="79" t="n">
        <f aca="false">SUM(B37:M37)</f>
        <v>-1.34676649319521</v>
      </c>
    </row>
    <row r="39" customFormat="false" ht="15" hidden="false" customHeight="false" outlineLevel="0" collapsed="false">
      <c r="A39" s="13" t="str">
        <f aca="false">E4</f>
        <v>4. Soft landing, weak dollar</v>
      </c>
    </row>
    <row r="40" customFormat="false" ht="15" hidden="false" customHeight="false" outlineLevel="0" collapsed="false">
      <c r="A40" s="14" t="s">
        <v>481</v>
      </c>
      <c r="B40" s="65" t="n">
        <f aca="false">(1+$E$8)^(1/12)-1</f>
        <v>0.0117149169198534</v>
      </c>
      <c r="C40" s="65" t="n">
        <f aca="false">(1+$E$8)^(1/12)-1</f>
        <v>0.0117149169198534</v>
      </c>
      <c r="D40" s="65" t="n">
        <f aca="false">(1+$E$8)^(1/12)-1</f>
        <v>0.0117149169198534</v>
      </c>
      <c r="E40" s="65" t="n">
        <f aca="false">(1+$E$8)^(1/12)-1</f>
        <v>0.0117149169198534</v>
      </c>
      <c r="F40" s="65" t="n">
        <f aca="false">(1+$E$8)^(1/12)-1</f>
        <v>0.0117149169198534</v>
      </c>
      <c r="G40" s="65" t="n">
        <f aca="false">(1+$E$8)^(1/12)-1</f>
        <v>0.0117149169198534</v>
      </c>
      <c r="H40" s="65" t="n">
        <f aca="false">(1+$E$8)^(1/12)-1</f>
        <v>0.0117149169198534</v>
      </c>
      <c r="I40" s="65" t="n">
        <f aca="false">(1+$E$8)^(1/12)-1</f>
        <v>0.0117149169198534</v>
      </c>
      <c r="J40" s="65" t="n">
        <f aca="false">(1+$E$8)^(1/12)-1</f>
        <v>0.0117149169198534</v>
      </c>
      <c r="K40" s="65" t="n">
        <f aca="false">(1+$E$8)^(1/12)-1</f>
        <v>0.0117149169198534</v>
      </c>
      <c r="L40" s="65" t="n">
        <f aca="false">(1+$E$8)^(1/12)-1</f>
        <v>0.0117149169198534</v>
      </c>
      <c r="M40" s="65" t="n">
        <f aca="false">(1+$E$8)^(1/12)-1</f>
        <v>0.0117149169198534</v>
      </c>
    </row>
    <row r="41" customFormat="false" ht="15" hidden="false" customHeight="false" outlineLevel="0" collapsed="false">
      <c r="A41" s="14" t="s">
        <v>482</v>
      </c>
      <c r="B41" s="64" t="n">
        <f aca="false">B$22</f>
        <v>-36.008</v>
      </c>
      <c r="C41" s="64" t="n">
        <f aca="false">C$22+SUM($B42:B42)</f>
        <v>-38.0573134488798</v>
      </c>
      <c r="D41" s="64" t="n">
        <f aca="false">D$22+SUM($B42:C42)</f>
        <v>-38.1046459094471</v>
      </c>
      <c r="E41" s="64" t="n">
        <f aca="false">E$22+SUM($B42:D42)</f>
        <v>-36.6930113222708</v>
      </c>
      <c r="F41" s="64" t="n">
        <f aca="false">F$22+SUM($B42:E42)</f>
        <v>-41.693746341391</v>
      </c>
      <c r="G41" s="64" t="n">
        <f aca="false">G$22+SUM($B42:F42)</f>
        <v>-31.6882653674844</v>
      </c>
      <c r="H41" s="64" t="n">
        <f aca="false">H$22+SUM($B42:G42)</f>
        <v>-27.5030441079894</v>
      </c>
      <c r="I41" s="64" t="n">
        <f aca="false">I$22+SUM($B42:H42)</f>
        <v>-26.1620655550672</v>
      </c>
      <c r="J41" s="64" t="n">
        <f aca="false">J$22+SUM($B42:I42)</f>
        <v>-23.0564913195583</v>
      </c>
      <c r="K41" s="64" t="n">
        <f aca="false">K$22+SUM($B42:J42)</f>
        <v>-27.0975311566399</v>
      </c>
      <c r="L41" s="64" t="n">
        <f aca="false">L$22+SUM($B42:K42)</f>
        <v>-32.2931356247661</v>
      </c>
      <c r="M41" s="64" t="n">
        <f aca="false">M$22+SUM($B42:L42)</f>
        <v>-30.8578938377009</v>
      </c>
    </row>
    <row r="42" customFormat="false" ht="15" hidden="false" customHeight="false" outlineLevel="0" collapsed="false">
      <c r="A42" s="14" t="s">
        <v>483</v>
      </c>
      <c r="B42" s="64" t="n">
        <f aca="false">$B$15+$B$16*B40+$B$17*B41+$E$10/12</f>
        <v>-2.47431344887977</v>
      </c>
      <c r="C42" s="64" t="n">
        <f aca="false">$B$15+$B$16*C40+$B$17*C41+$E$10/12</f>
        <v>-2.56233246056731</v>
      </c>
      <c r="D42" s="64" t="n">
        <f aca="false">$B$15+$B$16*D40+$B$17*D41+$E$10/12</f>
        <v>-2.56436541282367</v>
      </c>
      <c r="E42" s="64" t="n">
        <f aca="false">$B$15+$B$16*E40+$B$17*E41+$E$10/12</f>
        <v>-2.50373501912029</v>
      </c>
      <c r="F42" s="64" t="n">
        <f aca="false">$B$15+$B$16*F40+$B$17*F41+$E$10/12</f>
        <v>-2.71851902609338</v>
      </c>
      <c r="G42" s="64" t="n">
        <f aca="false">$B$15+$B$16*G40+$B$17*G41+$E$10/12</f>
        <v>-2.28877874050497</v>
      </c>
      <c r="H42" s="64" t="n">
        <f aca="false">$B$15+$B$16*H40+$B$17*H41+$E$10/12</f>
        <v>-2.10902144707784</v>
      </c>
      <c r="I42" s="64" t="n">
        <f aca="false">$B$15+$B$16*I40+$B$17*I41+$E$10/12</f>
        <v>-2.05142576449111</v>
      </c>
      <c r="J42" s="64" t="n">
        <f aca="false">$B$15+$B$16*J40+$B$17*J41+$E$10/12</f>
        <v>-1.91803983708152</v>
      </c>
      <c r="K42" s="64" t="n">
        <f aca="false">$B$15+$B$16*K40+$B$17*K41+$E$10/12</f>
        <v>-2.09160446812629</v>
      </c>
      <c r="L42" s="64" t="n">
        <f aca="false">$B$15+$B$16*L40+$B$17*L41+$E$10/12</f>
        <v>-2.31475821293474</v>
      </c>
      <c r="M42" s="64" t="n">
        <f aca="false">$B$15+$B$16*M40+$B$17*M41+$E$10/12</f>
        <v>-2.25311387848742</v>
      </c>
      <c r="N42" s="79" t="n">
        <f aca="false">SUM(B42:M42)</f>
        <v>-27.8500077161883</v>
      </c>
    </row>
    <row r="44" customFormat="false" ht="15" hidden="false" customHeight="false" outlineLevel="0" collapsed="false">
      <c r="A44" s="13" t="s">
        <v>484</v>
      </c>
    </row>
    <row r="45" customFormat="false" ht="15" hidden="false" customHeight="false" outlineLevel="0" collapsed="false">
      <c r="A45" s="14" t="s">
        <v>482</v>
      </c>
      <c r="B45" s="80" t="n">
        <f aca="false">0</f>
        <v>0</v>
      </c>
      <c r="C45" s="80" t="n">
        <f aca="false">SUM($B46:B46)</f>
        <v>0.0833333333333333</v>
      </c>
      <c r="D45" s="80" t="n">
        <f aca="false">SUM($B46:C46)</f>
        <v>0.170245873959059</v>
      </c>
      <c r="E45" s="80" t="n">
        <f aca="false">SUM($B46:D46)</f>
        <v>0.26089135057528</v>
      </c>
      <c r="F45" s="80" t="n">
        <f aca="false">SUM($B46:E46)</f>
        <v>0.355430094602628</v>
      </c>
      <c r="G45" s="80" t="n">
        <f aca="false">SUM($B46:F46)</f>
        <v>0.454029323774411</v>
      </c>
      <c r="H45" s="80" t="n">
        <f aca="false">SUM($B46:G46)</f>
        <v>0.556863437907105</v>
      </c>
      <c r="I45" s="80" t="n">
        <f aca="false">SUM($B46:H46)</f>
        <v>0.664114327374324</v>
      </c>
      <c r="J45" s="80" t="n">
        <f aca="false">SUM($B46:I46)</f>
        <v>0.775971694829904</v>
      </c>
      <c r="K45" s="80" t="n">
        <f aca="false">SUM($B46:J46)</f>
        <v>0.892633390749141</v>
      </c>
      <c r="L45" s="80" t="n">
        <f aca="false">SUM($B46:K46)</f>
        <v>1.0143057633817</v>
      </c>
      <c r="M45" s="80" t="n">
        <f aca="false">SUM($B46:L46)</f>
        <v>1.14120402373517</v>
      </c>
    </row>
    <row r="46" customFormat="false" ht="15" hidden="false" customHeight="false" outlineLevel="0" collapsed="false">
      <c r="A46" s="14" t="s">
        <v>483</v>
      </c>
      <c r="B46" s="80" t="n">
        <f aca="false">$B$17*B45+1/12</f>
        <v>0.0833333333333333</v>
      </c>
      <c r="C46" s="80" t="n">
        <f aca="false">$B$17*C45+1/12</f>
        <v>0.0869125406257258</v>
      </c>
      <c r="D46" s="80" t="n">
        <f aca="false">$B$17*D45+1/12</f>
        <v>0.0906454766162212</v>
      </c>
      <c r="E46" s="80" t="n">
        <f aca="false">$B$17*E45+1/12</f>
        <v>0.0945387440273473</v>
      </c>
      <c r="F46" s="80" t="n">
        <f aca="false">$B$17*F45+1/12</f>
        <v>0.098599229171783</v>
      </c>
      <c r="G46" s="80" t="n">
        <f aca="false">$B$17*G45+1/12</f>
        <v>0.102834114132694</v>
      </c>
      <c r="H46" s="80" t="n">
        <f aca="false">$B$17*H45+1/12</f>
        <v>0.10725088946722</v>
      </c>
      <c r="I46" s="80" t="n">
        <f aca="false">$B$17*I45+1/12</f>
        <v>0.111857367455579</v>
      </c>
      <c r="J46" s="80" t="n">
        <f aca="false">$B$17*J45+1/12</f>
        <v>0.116661695919237</v>
      </c>
      <c r="K46" s="80" t="n">
        <f aca="false">$B$17*K45+1/12</f>
        <v>0.121672372632561</v>
      </c>
      <c r="L46" s="80" t="n">
        <f aca="false">$B$17*L45+1/12</f>
        <v>0.126898260353471</v>
      </c>
      <c r="M46" s="80" t="n">
        <f aca="false">$B$17*M45+1/12</f>
        <v>0.13234860249966</v>
      </c>
      <c r="N46" s="81" t="n">
        <f aca="false">SUM(B46:M46)</f>
        <v>1.27355262623483</v>
      </c>
    </row>
    <row r="49" customFormat="false" ht="24" hidden="false" customHeight="true" outlineLevel="0" collapsed="false">
      <c r="A49" s="4" t="s">
        <v>485</v>
      </c>
      <c r="B49" s="5"/>
      <c r="C49" s="5"/>
      <c r="D49" s="5"/>
      <c r="E49" s="5"/>
      <c r="F49" s="5"/>
      <c r="G49" s="5"/>
      <c r="H49" s="5"/>
      <c r="I49" s="5"/>
      <c r="J49" s="5"/>
      <c r="K49" s="5"/>
      <c r="L49" s="5"/>
      <c r="M49" s="5"/>
      <c r="N49" s="5"/>
    </row>
    <row r="50" customFormat="false" ht="30" hidden="false" customHeight="true" outlineLevel="0" collapsed="false">
      <c r="A50" s="25"/>
      <c r="B50" s="27" t="s">
        <v>486</v>
      </c>
      <c r="C50" s="27" t="s">
        <v>487</v>
      </c>
      <c r="D50" s="27" t="s">
        <v>488</v>
      </c>
      <c r="E50" s="27" t="s">
        <v>489</v>
      </c>
      <c r="F50" s="27" t="s">
        <v>490</v>
      </c>
    </row>
    <row r="51" customFormat="false" ht="33" hidden="false" customHeight="true" outlineLevel="0" collapsed="false">
      <c r="A51" s="13" t="s">
        <v>491</v>
      </c>
      <c r="B51" s="79" t="n">
        <f aca="false">N27</f>
        <v>-30.0440883289691</v>
      </c>
      <c r="C51" s="79" t="n">
        <f aca="false">N32</f>
        <v>-12.5451490726306</v>
      </c>
      <c r="D51" s="79" t="n">
        <f aca="false">N37</f>
        <v>-1.34676649319521</v>
      </c>
      <c r="E51" s="79" t="n">
        <f aca="false">N42</f>
        <v>-27.8500077161883</v>
      </c>
      <c r="F51" s="79" t="n">
        <f aca="false">SUMPRODUCT(B7:E7,B51:E51)</f>
        <v>-21.5814780185011</v>
      </c>
      <c r="G51" s="62" t="s">
        <v>492</v>
      </c>
      <c r="H51" s="62"/>
      <c r="I51" s="62"/>
      <c r="J51" s="62"/>
      <c r="K51" s="62"/>
      <c r="L51" s="62"/>
      <c r="M51" s="62"/>
    </row>
    <row r="52" customFormat="false" ht="19.5" hidden="false" customHeight="true" outlineLevel="0" collapsed="false">
      <c r="A52" s="14" t="s">
        <v>493</v>
      </c>
      <c r="B52" s="64" t="n">
        <f aca="false">($B$15+$B$16*((1+B8)^(1/12)-1))*12*$N$46</f>
        <v>2.730712324332</v>
      </c>
      <c r="C52" s="64" t="n">
        <f aca="false">($B$15+$B$16*((1+C8)^(1/12)-1))*12*$N$46</f>
        <v>-5.2414009440262</v>
      </c>
      <c r="D52" s="64" t="n">
        <f aca="false">($B$15+$B$16*((1+D8)^(1/12)-1))*12*$N$46</f>
        <v>5.95698163540921</v>
      </c>
      <c r="E52" s="64" t="n">
        <f aca="false">($B$15+$B$16*((1+E8)^(1/12)-1))*12*$N$46</f>
        <v>4.92479293711279</v>
      </c>
      <c r="G52" s="62" t="s">
        <v>494</v>
      </c>
      <c r="H52" s="62"/>
      <c r="I52" s="62"/>
      <c r="J52" s="62"/>
      <c r="K52" s="62"/>
      <c r="L52" s="62"/>
      <c r="M52" s="62"/>
    </row>
    <row r="53" customFormat="false" ht="33" hidden="false" customHeight="true" outlineLevel="0" collapsed="false">
      <c r="A53" s="14" t="s">
        <v>495</v>
      </c>
      <c r="B53" s="64" t="n">
        <f aca="false">B10*$N$46</f>
        <v>-19.1032893935225</v>
      </c>
      <c r="C53" s="64" t="n">
        <f aca="false">C10*$N$46</f>
        <v>6.36776313117417</v>
      </c>
      <c r="D53" s="64" t="n">
        <f aca="false">D10*$N$46</f>
        <v>6.36776313117417</v>
      </c>
      <c r="E53" s="64" t="n">
        <f aca="false">E10*$N$46</f>
        <v>-19.1032893935225</v>
      </c>
      <c r="G53" s="62" t="s">
        <v>496</v>
      </c>
      <c r="H53" s="62"/>
      <c r="I53" s="62"/>
      <c r="J53" s="62"/>
      <c r="K53" s="62"/>
      <c r="L53" s="62"/>
      <c r="M53" s="62"/>
    </row>
    <row r="54" customFormat="false" ht="19.5" hidden="false" customHeight="true" outlineLevel="0" collapsed="false">
      <c r="A54" s="14" t="s">
        <v>497</v>
      </c>
      <c r="B54" s="64" t="n">
        <f aca="false">B51-B52-B53</f>
        <v>-13.6715112597786</v>
      </c>
      <c r="C54" s="64" t="n">
        <f aca="false">C51-C52-C53</f>
        <v>-13.6715112597786</v>
      </c>
      <c r="D54" s="64" t="n">
        <f aca="false">D51-D52-D53</f>
        <v>-13.6715112597786</v>
      </c>
      <c r="E54" s="64" t="n">
        <f aca="false">E51-E52-E53</f>
        <v>-13.6715112597786</v>
      </c>
      <c r="G54" s="62" t="s">
        <v>498</v>
      </c>
      <c r="H54" s="62"/>
      <c r="I54" s="62"/>
      <c r="J54" s="62"/>
      <c r="K54" s="62"/>
      <c r="L54" s="62"/>
      <c r="M54" s="62"/>
    </row>
    <row r="55" customFormat="false" ht="33" hidden="false" customHeight="true" outlineLevel="0" collapsed="false">
      <c r="A55" s="13" t="s">
        <v>499</v>
      </c>
      <c r="B55" s="79" t="n">
        <f aca="false">B10-B51/$N$46</f>
        <v>8.59077097409965</v>
      </c>
      <c r="C55" s="79" t="n">
        <f aca="false">C10-C51/$N$46</f>
        <v>14.8505148622868</v>
      </c>
      <c r="D55" s="79" t="n">
        <f aca="false">D10-D51/$N$46</f>
        <v>6.05748790073703</v>
      </c>
      <c r="E55" s="79" t="n">
        <f aca="false">E10-E51/$N$46</f>
        <v>6.8679677168307</v>
      </c>
      <c r="G55" s="62" t="s">
        <v>500</v>
      </c>
      <c r="H55" s="62"/>
      <c r="I55" s="62"/>
      <c r="J55" s="62"/>
      <c r="K55" s="62"/>
      <c r="L55" s="62"/>
      <c r="M55" s="62"/>
    </row>
    <row r="56" customFormat="false" ht="19.5" hidden="false" customHeight="true" outlineLevel="0" collapsed="false">
      <c r="A56" s="14" t="s">
        <v>501</v>
      </c>
      <c r="B56" s="63" t="n">
        <f aca="false">Simulation!B12</f>
        <v>0.00964630225080386</v>
      </c>
      <c r="C56" s="63" t="n">
        <f aca="false">Simulation!C12</f>
        <v>0.121951219512195</v>
      </c>
      <c r="D56" s="63" t="n">
        <f aca="false">Simulation!D12</f>
        <v>0.493670886075949</v>
      </c>
      <c r="E56" s="63" t="n">
        <f aca="false">Simulation!E12</f>
        <v>0.0153374233128834</v>
      </c>
      <c r="F56" s="63" t="n">
        <f aca="false">Simulation!B6</f>
        <v>0.111</v>
      </c>
      <c r="G56" s="62" t="s">
        <v>502</v>
      </c>
      <c r="H56" s="62"/>
      <c r="I56" s="62"/>
      <c r="J56" s="62"/>
      <c r="K56" s="62"/>
      <c r="L56" s="62"/>
      <c r="M56" s="62"/>
    </row>
    <row r="58" customFormat="false" ht="15" hidden="false" customHeight="false" outlineLevel="0" collapsed="false">
      <c r="A58" s="18" t="s">
        <v>503</v>
      </c>
    </row>
    <row r="59" customFormat="false" ht="15" hidden="false" customHeight="false" outlineLevel="0" collapsed="false">
      <c r="A59" s="18" t="s">
        <v>504</v>
      </c>
    </row>
    <row r="60" customFormat="false" ht="15" hidden="false" customHeight="false" outlineLevel="0" collapsed="false">
      <c r="A60" s="18" t="s">
        <v>505</v>
      </c>
    </row>
    <row r="62" customFormat="false" ht="24" hidden="false" customHeight="true" outlineLevel="0" collapsed="false">
      <c r="A62" s="4" t="s">
        <v>506</v>
      </c>
      <c r="B62" s="5"/>
      <c r="C62" s="5"/>
      <c r="D62" s="5"/>
      <c r="E62" s="5"/>
      <c r="F62" s="5"/>
      <c r="G62" s="5"/>
      <c r="H62" s="5"/>
      <c r="I62" s="5"/>
      <c r="J62" s="5"/>
      <c r="K62" s="5"/>
      <c r="L62" s="5"/>
      <c r="M62" s="5"/>
      <c r="N62" s="5"/>
    </row>
    <row r="63" customFormat="false" ht="30" hidden="false" customHeight="true" outlineLevel="0" collapsed="false">
      <c r="A63" s="25" t="s">
        <v>507</v>
      </c>
      <c r="B63" s="27" t="s">
        <v>508</v>
      </c>
    </row>
    <row r="64" customFormat="false" ht="15" hidden="false" customHeight="false" outlineLevel="0" collapsed="false">
      <c r="A64" s="82" t="n">
        <v>-10</v>
      </c>
      <c r="B64" s="64" t="n">
        <f aca="false">F51+A64*$N$46</f>
        <v>-34.3170042808494</v>
      </c>
    </row>
    <row r="65" customFormat="false" ht="15" hidden="false" customHeight="false" outlineLevel="0" collapsed="false">
      <c r="A65" s="82" t="n">
        <v>-5</v>
      </c>
      <c r="B65" s="64" t="n">
        <f aca="false">F51+A65*$N$46</f>
        <v>-27.9492411496752</v>
      </c>
    </row>
    <row r="66" customFormat="false" ht="15" hidden="false" customHeight="false" outlineLevel="0" collapsed="false">
      <c r="A66" s="82" t="n">
        <v>0</v>
      </c>
      <c r="B66" s="64" t="n">
        <f aca="false">F51+A66*$N$46</f>
        <v>-21.5814780185011</v>
      </c>
    </row>
    <row r="67" customFormat="false" ht="15" hidden="false" customHeight="false" outlineLevel="0" collapsed="false">
      <c r="A67" s="82" t="n">
        <v>5</v>
      </c>
      <c r="B67" s="64" t="n">
        <f aca="false">F51+A67*$N$46</f>
        <v>-15.2137148873269</v>
      </c>
    </row>
    <row r="68" customFormat="false" ht="15" hidden="false" customHeight="false" outlineLevel="0" collapsed="false">
      <c r="A68" s="82" t="n">
        <v>10</v>
      </c>
      <c r="B68" s="64" t="n">
        <f aca="false">F51+A68*$N$46</f>
        <v>-8.84595175615274</v>
      </c>
    </row>
    <row r="69" customFormat="false" ht="15" hidden="false" customHeight="false" outlineLevel="0" collapsed="false">
      <c r="A69" s="82" t="n">
        <v>15</v>
      </c>
      <c r="B69" s="64" t="n">
        <f aca="false">F51+A69*$N$46</f>
        <v>-2.47818862497857</v>
      </c>
    </row>
    <row r="70" customFormat="false" ht="15" hidden="false" customHeight="false" outlineLevel="0" collapsed="false">
      <c r="A70" s="82" t="n">
        <v>20</v>
      </c>
      <c r="B70" s="64" t="n">
        <f aca="false">F51+A70*$N$46</f>
        <v>3.8895745061956</v>
      </c>
    </row>
    <row r="71" customFormat="false" ht="15" hidden="false" customHeight="false" outlineLevel="0" collapsed="false">
      <c r="A71" s="82" t="n">
        <v>25</v>
      </c>
      <c r="B71" s="64" t="n">
        <f aca="false">F51+A71*$N$46</f>
        <v>10.2573376373698</v>
      </c>
    </row>
    <row r="73" customFormat="false" ht="15" hidden="false" customHeight="false" outlineLevel="0" collapsed="false">
      <c r="A73" s="18" t="s">
        <v>509</v>
      </c>
    </row>
  </sheetData>
  <mergeCells count="11">
    <mergeCell ref="A3:N3"/>
    <mergeCell ref="F7:M7"/>
    <mergeCell ref="F8:M8"/>
    <mergeCell ref="F9:M9"/>
    <mergeCell ref="F10:M10"/>
    <mergeCell ref="G51:M51"/>
    <mergeCell ref="G52:M52"/>
    <mergeCell ref="G53:M53"/>
    <mergeCell ref="G54:M54"/>
    <mergeCell ref="G55:M55"/>
    <mergeCell ref="G56:M5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227"/>
    <pageSetUpPr fitToPage="false"/>
  </sheetPr>
  <dimension ref="A1:S10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1" topLeftCell="A3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42"/>
    <col collapsed="false" customWidth="true" hidden="false" outlineLevel="0" max="6" min="2" style="0" width="11"/>
    <col collapsed="false" customWidth="true" hidden="false" outlineLevel="0" max="17" min="7" style="0" width="10"/>
    <col collapsed="false" customWidth="true" hidden="false" outlineLevel="0" max="18" min="18" style="0" width="11"/>
  </cols>
  <sheetData>
    <row r="1" customFormat="false" ht="22.05" hidden="false" customHeight="false" outlineLevel="0" collapsed="false">
      <c r="A1" s="19" t="s">
        <v>510</v>
      </c>
    </row>
    <row r="2" customFormat="false" ht="15" hidden="false" customHeight="false" outlineLevel="0" collapsed="false">
      <c r="A2" s="2" t="s">
        <v>511</v>
      </c>
    </row>
    <row r="3" customFormat="false" ht="80.25" hidden="false" customHeight="true" outlineLevel="0" collapsed="false">
      <c r="A3" s="24" t="s">
        <v>512</v>
      </c>
      <c r="B3" s="24"/>
      <c r="C3" s="24"/>
      <c r="D3" s="24"/>
      <c r="E3" s="24"/>
      <c r="F3" s="24"/>
      <c r="G3" s="24"/>
      <c r="H3" s="24"/>
      <c r="I3" s="24"/>
      <c r="J3" s="24"/>
      <c r="K3" s="24"/>
    </row>
    <row r="4" customFormat="false" ht="24" hidden="false" customHeight="true" outlineLevel="0" collapsed="false">
      <c r="A4" s="4" t="s">
        <v>513</v>
      </c>
      <c r="B4" s="5"/>
      <c r="C4" s="5"/>
      <c r="D4" s="5"/>
      <c r="E4" s="5"/>
      <c r="F4" s="5"/>
      <c r="G4" s="5"/>
      <c r="H4" s="83" t="s">
        <v>514</v>
      </c>
      <c r="I4" s="5"/>
      <c r="J4" s="5"/>
      <c r="K4" s="5"/>
      <c r="L4" s="5"/>
      <c r="M4" s="5"/>
      <c r="N4" s="5"/>
    </row>
    <row r="5" customFormat="false" ht="19.5" hidden="false" customHeight="true" outlineLevel="0" collapsed="false">
      <c r="A5" s="14" t="s">
        <v>515</v>
      </c>
      <c r="B5" s="79" t="n">
        <f aca="false">AVERAGE($S$32:$S$1031)</f>
        <v>-21.6689680225094</v>
      </c>
      <c r="C5" s="62" t="s">
        <v>516</v>
      </c>
      <c r="D5" s="62"/>
      <c r="E5" s="62"/>
      <c r="F5" s="62"/>
      <c r="H5" s="76" t="s">
        <v>517</v>
      </c>
      <c r="I5" s="76" t="s">
        <v>361</v>
      </c>
      <c r="J5" s="76" t="s">
        <v>54</v>
      </c>
      <c r="K5" s="76" t="s">
        <v>518</v>
      </c>
    </row>
    <row r="6" customFormat="false" ht="33" hidden="false" customHeight="true" outlineLevel="0" collapsed="false">
      <c r="A6" s="14" t="s">
        <v>519</v>
      </c>
      <c r="B6" s="84" t="n">
        <f aca="false">COUNTIF($S$32:$S$1031,"&gt;0")/COUNT($S$32:$S$1031)</f>
        <v>0.111</v>
      </c>
      <c r="C6" s="62" t="s">
        <v>520</v>
      </c>
      <c r="D6" s="62"/>
      <c r="E6" s="62"/>
      <c r="F6" s="62"/>
      <c r="H6" s="36" t="n">
        <v>-60</v>
      </c>
      <c r="I6" s="36" t="n">
        <v>-50</v>
      </c>
      <c r="J6" s="36" t="n">
        <f aca="false">COUNTIFS($S$32:$S$1031,"&gt;="&amp;H6,$S$32:$S$1031,"&lt;"&amp;I6)</f>
        <v>23</v>
      </c>
      <c r="K6" s="14" t="str">
        <f aca="false">H6&amp;" to "&amp;I6</f>
        <v>-60 to -50</v>
      </c>
    </row>
    <row r="7" customFormat="false" ht="33" hidden="false" customHeight="true" outlineLevel="0" collapsed="false">
      <c r="A7" s="14" t="s">
        <v>521</v>
      </c>
      <c r="B7" s="79" t="n">
        <f aca="false">MEDIAN($S$32:$S$1031)</f>
        <v>-22.642254116239</v>
      </c>
      <c r="C7" s="62" t="s">
        <v>522</v>
      </c>
      <c r="D7" s="62"/>
      <c r="E7" s="62"/>
      <c r="F7" s="62"/>
      <c r="H7" s="36" t="n">
        <v>-50</v>
      </c>
      <c r="I7" s="36" t="n">
        <v>-40</v>
      </c>
      <c r="J7" s="36" t="n">
        <f aca="false">COUNTIFS($S$32:$S$1031,"&gt;="&amp;H7,$S$32:$S$1031,"&lt;"&amp;I7)</f>
        <v>111</v>
      </c>
      <c r="K7" s="14" t="str">
        <f aca="false">H7&amp;" to "&amp;I7</f>
        <v>-50 to -40</v>
      </c>
    </row>
    <row r="8" customFormat="false" ht="33" hidden="false" customHeight="true" outlineLevel="0" collapsed="false">
      <c r="A8" s="14" t="s">
        <v>523</v>
      </c>
      <c r="B8" s="79" t="n">
        <f aca="false">PERCENTILE($S$32:$S$1031,0.1)</f>
        <v>-43.058584945749</v>
      </c>
      <c r="C8" s="62" t="s">
        <v>524</v>
      </c>
      <c r="D8" s="62"/>
      <c r="E8" s="62"/>
      <c r="F8" s="62"/>
      <c r="H8" s="36" t="n">
        <v>-40</v>
      </c>
      <c r="I8" s="36" t="n">
        <v>-30</v>
      </c>
      <c r="J8" s="36" t="n">
        <f aca="false">COUNTIFS($S$32:$S$1031,"&gt;="&amp;H8,$S$32:$S$1031,"&lt;"&amp;I8)</f>
        <v>196</v>
      </c>
      <c r="K8" s="14" t="str">
        <f aca="false">H8&amp;" to "&amp;I8</f>
        <v>-40 to -30</v>
      </c>
    </row>
    <row r="9" customFormat="false" ht="33" hidden="false" customHeight="true" outlineLevel="0" collapsed="false">
      <c r="A9" s="14" t="s">
        <v>525</v>
      </c>
      <c r="B9" s="79" t="n">
        <f aca="false">PERCENTILE($S$32:$S$1031,0.9)</f>
        <v>0.725022574557805</v>
      </c>
      <c r="C9" s="62" t="s">
        <v>526</v>
      </c>
      <c r="D9" s="62"/>
      <c r="E9" s="62"/>
      <c r="F9" s="62"/>
      <c r="H9" s="36" t="n">
        <v>-30</v>
      </c>
      <c r="I9" s="36" t="n">
        <v>-20</v>
      </c>
      <c r="J9" s="36" t="n">
        <f aca="false">COUNTIFS($S$32:$S$1031,"&gt;="&amp;H9,$S$32:$S$1031,"&lt;"&amp;I9)</f>
        <v>217</v>
      </c>
      <c r="K9" s="14" t="str">
        <f aca="false">H9&amp;" to "&amp;I9</f>
        <v>-30 to -20</v>
      </c>
    </row>
    <row r="10" customFormat="false" ht="15" hidden="false" customHeight="false" outlineLevel="0" collapsed="false">
      <c r="H10" s="36" t="n">
        <v>-20</v>
      </c>
      <c r="I10" s="36" t="n">
        <v>-10</v>
      </c>
      <c r="J10" s="36" t="n">
        <f aca="false">COUNTIFS($S$32:$S$1031,"&gt;="&amp;H10,$S$32:$S$1031,"&lt;"&amp;I10)</f>
        <v>189</v>
      </c>
      <c r="K10" s="14" t="str">
        <f aca="false">H10&amp;" to "&amp;I10</f>
        <v>-20 to -10</v>
      </c>
    </row>
    <row r="11" customFormat="false" ht="42" hidden="false" customHeight="true" outlineLevel="0" collapsed="false">
      <c r="B11" s="85" t="str">
        <f aca="false">Scenarios!B4</f>
        <v>1. AI boom holds, rates high</v>
      </c>
      <c r="C11" s="85" t="str">
        <f aca="false">Scenarios!C4</f>
        <v>2. US squeeze and AI bust</v>
      </c>
      <c r="D11" s="85" t="str">
        <f aca="false">Scenarios!D4</f>
        <v>3. After the squeeze: Fed cuts</v>
      </c>
      <c r="E11" s="85" t="str">
        <f aca="false">Scenarios!E4</f>
        <v>4. Soft landing, weak dollar</v>
      </c>
      <c r="H11" s="36" t="n">
        <v>-10</v>
      </c>
      <c r="I11" s="36" t="n">
        <v>0</v>
      </c>
      <c r="J11" s="36" t="n">
        <f aca="false">COUNTIFS($S$32:$S$1031,"&gt;="&amp;H11,$S$32:$S$1031,"&lt;"&amp;I11)</f>
        <v>146</v>
      </c>
      <c r="K11" s="14" t="str">
        <f aca="false">H11&amp;" to "&amp;I11</f>
        <v>-10 to 0</v>
      </c>
    </row>
    <row r="12" customFormat="false" ht="15" hidden="false" customHeight="false" outlineLevel="0" collapsed="false">
      <c r="A12" s="14" t="s">
        <v>527</v>
      </c>
      <c r="B12" s="68" t="n">
        <f aca="false">IF(COUNTIF($B$32:$B$1031,1)=0,"n/a",COUNTIFS($B$32:$B$1031,1,$S$32:$S$1031,"&gt;0")/COUNTIF($B$32:$B$1031,1))</f>
        <v>0.00964630225080386</v>
      </c>
      <c r="C12" s="68" t="n">
        <f aca="false">IF(COUNTIF($B$32:$B$1031,2)=0,"n/a",COUNTIFS($B$32:$B$1031,2,$S$32:$S$1031,"&gt;0")/COUNTIF($B$32:$B$1031,2))</f>
        <v>0.121951219512195</v>
      </c>
      <c r="D12" s="68" t="n">
        <f aca="false">IF(COUNTIF($B$32:$B$1031,3)=0,"n/a",COUNTIFS($B$32:$B$1031,3,$S$32:$S$1031,"&gt;0")/COUNTIF($B$32:$B$1031,3))</f>
        <v>0.493670886075949</v>
      </c>
      <c r="E12" s="68" t="n">
        <f aca="false">IF(COUNTIF($B$32:$B$1031,4)=0,"n/a",COUNTIFS($B$32:$B$1031,4,$S$32:$S$1031,"&gt;0")/COUNTIF($B$32:$B$1031,4))</f>
        <v>0.0153374233128834</v>
      </c>
      <c r="H12" s="36" t="n">
        <v>0</v>
      </c>
      <c r="I12" s="36" t="n">
        <v>10</v>
      </c>
      <c r="J12" s="36" t="n">
        <f aca="false">COUNTIFS($S$32:$S$1031,"&gt;="&amp;H12,$S$32:$S$1031,"&lt;"&amp;I12)</f>
        <v>77</v>
      </c>
      <c r="K12" s="14" t="str">
        <f aca="false">H12&amp;" to "&amp;I12</f>
        <v>0 to 10</v>
      </c>
    </row>
    <row r="13" customFormat="false" ht="15" hidden="false" customHeight="false" outlineLevel="0" collapsed="false">
      <c r="A13" s="14" t="s">
        <v>528</v>
      </c>
      <c r="B13" s="69" t="n">
        <f aca="false">IF(COUNTIF($B$32:$B$1031,1)=0,"n/a",AVERAGEIFS($S$32:$S$1031,$B$32:$B$1031,1))</f>
        <v>-30.1541387933906</v>
      </c>
      <c r="C13" s="69" t="n">
        <f aca="false">IF(COUNTIF($B$32:$B$1031,2)=0,"n/a",AVERAGEIFS($S$32:$S$1031,$B$32:$B$1031,2))</f>
        <v>-12.8894443668698</v>
      </c>
      <c r="D13" s="69" t="n">
        <f aca="false">IF(COUNTIF($B$32:$B$1031,3)=0,"n/a",AVERAGEIFS($S$32:$S$1031,$B$32:$B$1031,3))</f>
        <v>-1.13065075295669</v>
      </c>
      <c r="E13" s="69" t="n">
        <f aca="false">IF(COUNTIF($B$32:$B$1031,4)=0,"n/a",AVERAGEIFS($S$32:$S$1031,$B$32:$B$1031,4))</f>
        <v>-29.0492390907653</v>
      </c>
      <c r="H13" s="36" t="n">
        <v>10</v>
      </c>
      <c r="I13" s="36" t="n">
        <v>20</v>
      </c>
      <c r="J13" s="36" t="n">
        <f aca="false">COUNTIFS($S$32:$S$1031,"&gt;="&amp;H13,$S$32:$S$1031,"&lt;"&amp;I13)</f>
        <v>26</v>
      </c>
      <c r="K13" s="14" t="str">
        <f aca="false">H13&amp;" to "&amp;I13</f>
        <v>10 to 20</v>
      </c>
    </row>
    <row r="14" customFormat="false" ht="15" hidden="false" customHeight="false" outlineLevel="0" collapsed="false">
      <c r="A14" s="14" t="s">
        <v>529</v>
      </c>
      <c r="B14" s="36" t="n">
        <f aca="false">COUNTIF($B$32:$B$1031,1)</f>
        <v>311</v>
      </c>
      <c r="C14" s="36" t="n">
        <f aca="false">COUNTIF($B$32:$B$1031,2)</f>
        <v>205</v>
      </c>
      <c r="D14" s="36" t="n">
        <f aca="false">COUNTIF($B$32:$B$1031,3)</f>
        <v>158</v>
      </c>
      <c r="E14" s="36" t="n">
        <f aca="false">COUNTIF($B$32:$B$1031,4)</f>
        <v>326</v>
      </c>
      <c r="H14" s="36" t="n">
        <v>20</v>
      </c>
      <c r="I14" s="36" t="n">
        <v>30</v>
      </c>
      <c r="J14" s="36" t="n">
        <f aca="false">COUNTIFS($S$32:$S$1031,"&gt;="&amp;H14,$S$32:$S$1031,"&lt;"&amp;I14)</f>
        <v>7</v>
      </c>
      <c r="K14" s="14" t="str">
        <f aca="false">H14&amp;" to "&amp;I14</f>
        <v>20 to 30</v>
      </c>
    </row>
    <row r="15" customFormat="false" ht="15" hidden="false" customHeight="false" outlineLevel="0" collapsed="false">
      <c r="H15" s="36" t="n">
        <v>30</v>
      </c>
      <c r="I15" s="36" t="n">
        <v>40</v>
      </c>
      <c r="J15" s="36" t="n">
        <f aca="false">COUNTIFS($S$32:$S$1031,"&gt;="&amp;H15,$S$32:$S$1031,"&lt;"&amp;I15)</f>
        <v>0</v>
      </c>
      <c r="K15" s="14" t="str">
        <f aca="false">H15&amp;" to "&amp;I15</f>
        <v>30 to 40</v>
      </c>
    </row>
    <row r="16" customFormat="false" ht="15" hidden="false" customHeight="false" outlineLevel="0" collapsed="false">
      <c r="A16" s="14" t="s">
        <v>530</v>
      </c>
      <c r="B16" s="73" t="n">
        <v>0</v>
      </c>
      <c r="C16" s="73" t="n">
        <f aca="false">Scenarios!B7</f>
        <v>0.35</v>
      </c>
      <c r="D16" s="73" t="n">
        <f aca="false">C16+Scenarios!C7</f>
        <v>0.55</v>
      </c>
      <c r="E16" s="73" t="n">
        <f aca="false">D16+Scenarios!D7</f>
        <v>0.7</v>
      </c>
      <c r="H16" s="14" t="s">
        <v>531</v>
      </c>
      <c r="J16" s="36" t="n">
        <f aca="false">1000-SUM(J6:J15)</f>
        <v>8</v>
      </c>
    </row>
    <row r="31" customFormat="false" ht="30" hidden="false" customHeight="true" outlineLevel="0" collapsed="false">
      <c r="A31" s="25" t="s">
        <v>532</v>
      </c>
      <c r="B31" s="27" t="s">
        <v>533</v>
      </c>
      <c r="C31" s="27" t="s">
        <v>534</v>
      </c>
      <c r="D31" s="27" t="s">
        <v>535</v>
      </c>
      <c r="E31" s="27" t="s">
        <v>536</v>
      </c>
      <c r="F31" s="27"/>
      <c r="G31" s="27" t="s">
        <v>537</v>
      </c>
      <c r="H31" s="27" t="s">
        <v>538</v>
      </c>
      <c r="I31" s="27" t="s">
        <v>539</v>
      </c>
      <c r="J31" s="27" t="s">
        <v>540</v>
      </c>
      <c r="K31" s="27" t="s">
        <v>541</v>
      </c>
      <c r="L31" s="27" t="s">
        <v>542</v>
      </c>
      <c r="M31" s="27" t="s">
        <v>543</v>
      </c>
      <c r="N31" s="27" t="s">
        <v>544</v>
      </c>
      <c r="O31" s="27" t="s">
        <v>545</v>
      </c>
      <c r="P31" s="27" t="s">
        <v>546</v>
      </c>
      <c r="Q31" s="27" t="s">
        <v>547</v>
      </c>
      <c r="R31" s="27" t="s">
        <v>548</v>
      </c>
      <c r="S31" s="85" t="s">
        <v>549</v>
      </c>
    </row>
    <row r="32" customFormat="false" ht="15" hidden="false" customHeight="false" outlineLevel="0" collapsed="false">
      <c r="A32" s="36" t="n">
        <v>1</v>
      </c>
      <c r="B32" s="36" t="n">
        <f aca="false">MATCH(Draws!B5,$B$16:$E$16,1)</f>
        <v>1</v>
      </c>
      <c r="C32" s="65" t="n">
        <f aca="false">MAX(-0.9,INDEX(Scenarios!$B$8:$E$8,B32)+INDEX(Scenarios!$B$9:$E$9,B32)*Draws!C5)</f>
        <v>-0.00228505</v>
      </c>
      <c r="D32" s="65" t="n">
        <f aca="false">(1+C32)^(1/12)-1</f>
        <v>-0.000190620555482246</v>
      </c>
      <c r="E32" s="64" t="n">
        <f aca="false">INDEX(Scenarios!$B$10:$E$10,B32)/12</f>
        <v>-1.25</v>
      </c>
      <c r="G32" s="64" t="n">
        <f aca="false">Scenarios!$B$15+Scenarios!$B$16*$D32+Scenarios!$B$17*(Scenarios!B$22)+$E32+Scenarios!$B$18*Draws!D5</f>
        <v>1.56853903443224</v>
      </c>
      <c r="H32" s="64" t="n">
        <f aca="false">Scenarios!$B$15+Scenarios!$B$16*$D32+Scenarios!$B$17*(Scenarios!C$22+SUM($G32:G32))+$E32+Scenarios!$B$18*Draws!E5</f>
        <v>-0.521356274137834</v>
      </c>
      <c r="I32" s="64" t="n">
        <f aca="false">Scenarios!$B$15+Scenarios!$B$16*$D32+Scenarios!$B$17*(Scenarios!D$22+SUM($G32:H32))+$E32+Scenarios!$B$18*Draws!F5</f>
        <v>-8.26920110738539</v>
      </c>
      <c r="J32" s="64" t="n">
        <f aca="false">Scenarios!$B$15+Scenarios!$B$16*$D32+Scenarios!$B$17*(Scenarios!E$22+SUM($G32:I32))+$E32+Scenarios!$B$18*Draws!G5</f>
        <v>-5.52383726513261</v>
      </c>
      <c r="K32" s="64" t="n">
        <f aca="false">Scenarios!$B$15+Scenarios!$B$16*$D32+Scenarios!$B$17*(Scenarios!F$22+SUM($G32:J32))+$E32+Scenarios!$B$18*Draws!H5</f>
        <v>-1.46255921288608</v>
      </c>
      <c r="L32" s="64" t="n">
        <f aca="false">Scenarios!$B$15+Scenarios!$B$16*$D32+Scenarios!$B$17*(Scenarios!G$22+SUM($G32:K32))+$E32+Scenarios!$B$18*Draws!I5</f>
        <v>-6.52473729982604</v>
      </c>
      <c r="M32" s="64" t="n">
        <f aca="false">Scenarios!$B$15+Scenarios!$B$16*$D32+Scenarios!$B$17*(Scenarios!H$22+SUM($G32:L32))+$E32+Scenarios!$B$18*Draws!J5</f>
        <v>-1.28081136953529</v>
      </c>
      <c r="N32" s="64" t="n">
        <f aca="false">Scenarios!$B$15+Scenarios!$B$16*$D32+Scenarios!$B$17*(Scenarios!I$22+SUM($G32:M32))+$E32+Scenarios!$B$18*Draws!K5</f>
        <v>1.27427761918398</v>
      </c>
      <c r="O32" s="64" t="n">
        <f aca="false">Scenarios!$B$15+Scenarios!$B$16*$D32+Scenarios!$B$17*(Scenarios!J$22+SUM($G32:N32))+$E32+Scenarios!$B$18*Draws!L5</f>
        <v>-2.93309589965694</v>
      </c>
      <c r="P32" s="64" t="n">
        <f aca="false">Scenarios!$B$15+Scenarios!$B$16*$D32+Scenarios!$B$17*(Scenarios!K$22+SUM($G32:O32))+$E32+Scenarios!$B$18*Draws!M5</f>
        <v>1.40145283902351</v>
      </c>
      <c r="Q32" s="64" t="n">
        <f aca="false">Scenarios!$B$15+Scenarios!$B$16*$D32+Scenarios!$B$17*(Scenarios!L$22+SUM($G32:P32))+$E32+Scenarios!$B$18*Draws!N5</f>
        <v>1.10083632941536</v>
      </c>
      <c r="R32" s="64" t="n">
        <f aca="false">Scenarios!$B$15+Scenarios!$B$16*$D32+Scenarios!$B$17*(Scenarios!M$22+SUM($G32:Q32))+$E32+Scenarios!$B$18*Draws!O5</f>
        <v>-2.43972521553169</v>
      </c>
      <c r="S32" s="79" t="n">
        <f aca="false">SUM(G32:R32)</f>
        <v>-23.6102178220368</v>
      </c>
    </row>
    <row r="33" customFormat="false" ht="15" hidden="false" customHeight="false" outlineLevel="0" collapsed="false">
      <c r="A33" s="36" t="n">
        <v>2</v>
      </c>
      <c r="B33" s="36" t="n">
        <f aca="false">MATCH(Draws!B6,$B$16:$E$16,1)</f>
        <v>3</v>
      </c>
      <c r="C33" s="65" t="n">
        <f aca="false">MAX(-0.9,INDEX(Scenarios!$B$8:$E$8,B33)+INDEX(Scenarios!$B$9:$E$9,B33)*Draws!C6)</f>
        <v>0.19599692</v>
      </c>
      <c r="D33" s="65" t="n">
        <f aca="false">(1+C33)^(1/12)-1</f>
        <v>0.0150267904622647</v>
      </c>
      <c r="E33" s="64" t="n">
        <f aca="false">INDEX(Scenarios!$B$10:$E$10,B33)/12</f>
        <v>0.416666666666667</v>
      </c>
      <c r="G33" s="64" t="n">
        <f aca="false">Scenarios!$B$15+Scenarios!$B$16*$D33+Scenarios!$B$17*(Scenarios!B$22)+$E33+Scenarios!$B$18*Draws!D6</f>
        <v>-0.253163251832011</v>
      </c>
      <c r="H33" s="64" t="n">
        <f aca="false">Scenarios!$B$15+Scenarios!$B$16*$D33+Scenarios!$B$17*(Scenarios!C$22+SUM($G33:G33))+$E33+Scenarios!$B$18*Draws!E6</f>
        <v>0.470321242169483</v>
      </c>
      <c r="I33" s="64" t="n">
        <f aca="false">Scenarios!$B$15+Scenarios!$B$16*$D33+Scenarios!$B$17*(Scenarios!D$22+SUM($G33:H33))+$E33+Scenarios!$B$18*Draws!F6</f>
        <v>-4.83995730207595</v>
      </c>
      <c r="J33" s="64" t="n">
        <f aca="false">Scenarios!$B$15+Scenarios!$B$16*$D33+Scenarios!$B$17*(Scenarios!E$22+SUM($G33:I33))+$E33+Scenarios!$B$18*Draws!G6</f>
        <v>-1.04052658218399</v>
      </c>
      <c r="K33" s="64" t="n">
        <f aca="false">Scenarios!$B$15+Scenarios!$B$16*$D33+Scenarios!$B$17*(Scenarios!F$22+SUM($G33:J33))+$E33+Scenarios!$B$18*Draws!H6</f>
        <v>-5.34351140850686</v>
      </c>
      <c r="L33" s="64" t="n">
        <f aca="false">Scenarios!$B$15+Scenarios!$B$16*$D33+Scenarios!$B$17*(Scenarios!G$22+SUM($G33:K33))+$E33+Scenarios!$B$18*Draws!I6</f>
        <v>-1.4192670252547</v>
      </c>
      <c r="M33" s="64" t="n">
        <f aca="false">Scenarios!$B$15+Scenarios!$B$16*$D33+Scenarios!$B$17*(Scenarios!H$22+SUM($G33:L33))+$E33+Scenarios!$B$18*Draws!J6</f>
        <v>-0.86067970026206</v>
      </c>
      <c r="N33" s="64" t="n">
        <f aca="false">Scenarios!$B$15+Scenarios!$B$16*$D33+Scenarios!$B$17*(Scenarios!I$22+SUM($G33:M33))+$E33+Scenarios!$B$18*Draws!K6</f>
        <v>-5.08978714459717</v>
      </c>
      <c r="O33" s="64" t="n">
        <f aca="false">Scenarios!$B$15+Scenarios!$B$16*$D33+Scenarios!$B$17*(Scenarios!J$22+SUM($G33:N33))+$E33+Scenarios!$B$18*Draws!L6</f>
        <v>-3.58249955166011</v>
      </c>
      <c r="P33" s="64" t="n">
        <f aca="false">Scenarios!$B$15+Scenarios!$B$16*$D33+Scenarios!$B$17*(Scenarios!K$22+SUM($G33:O33))+$E33+Scenarios!$B$18*Draws!M6</f>
        <v>-1.47695246233934</v>
      </c>
      <c r="Q33" s="64" t="n">
        <f aca="false">Scenarios!$B$15+Scenarios!$B$16*$D33+Scenarios!$B$17*(Scenarios!L$22+SUM($G33:P33))+$E33+Scenarios!$B$18*Draws!N6</f>
        <v>5.2751418701412</v>
      </c>
      <c r="R33" s="64" t="n">
        <f aca="false">Scenarios!$B$15+Scenarios!$B$16*$D33+Scenarios!$B$17*(Scenarios!M$22+SUM($G33:Q33))+$E33+Scenarios!$B$18*Draws!O6</f>
        <v>-3.9712913313792</v>
      </c>
      <c r="S33" s="79" t="n">
        <f aca="false">SUM(G33:R33)</f>
        <v>-22.1321726477807</v>
      </c>
    </row>
    <row r="34" customFormat="false" ht="15" hidden="false" customHeight="false" outlineLevel="0" collapsed="false">
      <c r="A34" s="36" t="n">
        <v>3</v>
      </c>
      <c r="B34" s="36" t="n">
        <f aca="false">MATCH(Draws!B7,$B$16:$E$16,1)</f>
        <v>2</v>
      </c>
      <c r="C34" s="65" t="n">
        <f aca="false">MAX(-0.9,INDEX(Scenarios!$B$8:$E$8,B34)+INDEX(Scenarios!$B$9:$E$9,B34)*Draws!C7)</f>
        <v>-0.23505376</v>
      </c>
      <c r="D34" s="65" t="n">
        <f aca="false">(1+C34)^(1/12)-1</f>
        <v>-0.022081693391347</v>
      </c>
      <c r="E34" s="64" t="n">
        <f aca="false">INDEX(Scenarios!$B$10:$E$10,B34)/12</f>
        <v>0.416666666666667</v>
      </c>
      <c r="G34" s="64" t="n">
        <f aca="false">Scenarios!$B$15+Scenarios!$B$16*$D34+Scenarios!$B$17*(Scenarios!B$22)+$E34+Scenarios!$B$18*Draws!D7</f>
        <v>-3.86959967319626</v>
      </c>
      <c r="H34" s="64" t="n">
        <f aca="false">Scenarios!$B$15+Scenarios!$B$16*$D34+Scenarios!$B$17*(Scenarios!C$22+SUM($G34:G34))+$E34+Scenarios!$B$18*Draws!E7</f>
        <v>-2.60925372306543</v>
      </c>
      <c r="I34" s="64" t="n">
        <f aca="false">Scenarios!$B$15+Scenarios!$B$16*$D34+Scenarios!$B$17*(Scenarios!D$22+SUM($G34:H34))+$E34+Scenarios!$B$18*Draws!F7</f>
        <v>1.08112674583718</v>
      </c>
      <c r="J34" s="64" t="n">
        <f aca="false">Scenarios!$B$15+Scenarios!$B$16*$D34+Scenarios!$B$17*(Scenarios!E$22+SUM($G34:I34))+$E34+Scenarios!$B$18*Draws!G7</f>
        <v>-0.534191771290808</v>
      </c>
      <c r="K34" s="64" t="n">
        <f aca="false">Scenarios!$B$15+Scenarios!$B$16*$D34+Scenarios!$B$17*(Scenarios!F$22+SUM($G34:J34))+$E34+Scenarios!$B$18*Draws!H7</f>
        <v>-0.351211006493007</v>
      </c>
      <c r="L34" s="64" t="n">
        <f aca="false">Scenarios!$B$15+Scenarios!$B$16*$D34+Scenarios!$B$17*(Scenarios!G$22+SUM($G34:K34))+$E34+Scenarios!$B$18*Draws!I7</f>
        <v>0.351263414673932</v>
      </c>
      <c r="M34" s="64" t="n">
        <f aca="false">Scenarios!$B$15+Scenarios!$B$16*$D34+Scenarios!$B$17*(Scenarios!H$22+SUM($G34:L34))+$E34+Scenarios!$B$18*Draws!J7</f>
        <v>0.880005074830136</v>
      </c>
      <c r="N34" s="64" t="n">
        <f aca="false">Scenarios!$B$15+Scenarios!$B$16*$D34+Scenarios!$B$17*(Scenarios!I$22+SUM($G34:M34))+$E34+Scenarios!$B$18*Draws!K7</f>
        <v>-6.36804178835228</v>
      </c>
      <c r="O34" s="64" t="n">
        <f aca="false">Scenarios!$B$15+Scenarios!$B$16*$D34+Scenarios!$B$17*(Scenarios!J$22+SUM($G34:N34))+$E34+Scenarios!$B$18*Draws!L7</f>
        <v>0.499398710417403</v>
      </c>
      <c r="P34" s="64" t="n">
        <f aca="false">Scenarios!$B$15+Scenarios!$B$16*$D34+Scenarios!$B$17*(Scenarios!K$22+SUM($G34:O34))+$E34+Scenarios!$B$18*Draws!M7</f>
        <v>-0.849953151655514</v>
      </c>
      <c r="Q34" s="64" t="n">
        <f aca="false">Scenarios!$B$15+Scenarios!$B$16*$D34+Scenarios!$B$17*(Scenarios!L$22+SUM($G34:P34))+$E34+Scenarios!$B$18*Draws!N7</f>
        <v>0.290816627756891</v>
      </c>
      <c r="R34" s="64" t="n">
        <f aca="false">Scenarios!$B$15+Scenarios!$B$16*$D34+Scenarios!$B$17*(Scenarios!M$22+SUM($G34:Q34))+$E34+Scenarios!$B$18*Draws!O7</f>
        <v>1.65651853714129</v>
      </c>
      <c r="S34" s="79" t="n">
        <f aca="false">SUM(G34:R34)</f>
        <v>-9.82312200339647</v>
      </c>
    </row>
    <row r="35" customFormat="false" ht="15" hidden="false" customHeight="false" outlineLevel="0" collapsed="false">
      <c r="A35" s="36" t="n">
        <v>4</v>
      </c>
      <c r="B35" s="36" t="n">
        <f aca="false">MATCH(Draws!B8,$B$16:$E$16,1)</f>
        <v>2</v>
      </c>
      <c r="C35" s="65" t="n">
        <f aca="false">MAX(-0.9,INDEX(Scenarios!$B$8:$E$8,B35)+INDEX(Scenarios!$B$9:$E$9,B35)*Draws!C8)</f>
        <v>-0.20012044</v>
      </c>
      <c r="D35" s="65" t="n">
        <f aca="false">(1+C35)^(1/12)-1</f>
        <v>-0.0184357856716174</v>
      </c>
      <c r="E35" s="64" t="n">
        <f aca="false">INDEX(Scenarios!$B$10:$E$10,B35)/12</f>
        <v>0.416666666666667</v>
      </c>
      <c r="G35" s="64" t="n">
        <f aca="false">Scenarios!$B$15+Scenarios!$B$16*$D35+Scenarios!$B$17*(Scenarios!B$22)+$E35+Scenarios!$B$18*Draws!D8</f>
        <v>0.501004928721091</v>
      </c>
      <c r="H35" s="64" t="n">
        <f aca="false">Scenarios!$B$15+Scenarios!$B$16*$D35+Scenarios!$B$17*(Scenarios!C$22+SUM($G35:G35))+$E35+Scenarios!$B$18*Draws!E8</f>
        <v>-4.51613563335609</v>
      </c>
      <c r="I35" s="64" t="n">
        <f aca="false">Scenarios!$B$15+Scenarios!$B$16*$D35+Scenarios!$B$17*(Scenarios!D$22+SUM($G35:H35))+$E35+Scenarios!$B$18*Draws!F8</f>
        <v>-0.204073660713155</v>
      </c>
      <c r="J35" s="64" t="n">
        <f aca="false">Scenarios!$B$15+Scenarios!$B$16*$D35+Scenarios!$B$17*(Scenarios!E$22+SUM($G35:I35))+$E35+Scenarios!$B$18*Draws!G8</f>
        <v>-1.55511627062891</v>
      </c>
      <c r="K35" s="64" t="n">
        <f aca="false">Scenarios!$B$15+Scenarios!$B$16*$D35+Scenarios!$B$17*(Scenarios!F$22+SUM($G35:J35))+$E35+Scenarios!$B$18*Draws!H8</f>
        <v>-1.66729578634774</v>
      </c>
      <c r="L35" s="64" t="n">
        <f aca="false">Scenarios!$B$15+Scenarios!$B$16*$D35+Scenarios!$B$17*(Scenarios!G$22+SUM($G35:K35))+$E35+Scenarios!$B$18*Draws!I8</f>
        <v>2.57375204107376</v>
      </c>
      <c r="M35" s="64" t="n">
        <f aca="false">Scenarios!$B$15+Scenarios!$B$16*$D35+Scenarios!$B$17*(Scenarios!H$22+SUM($G35:L35))+$E35+Scenarios!$B$18*Draws!J8</f>
        <v>-1.89613688967561</v>
      </c>
      <c r="N35" s="64" t="n">
        <f aca="false">Scenarios!$B$15+Scenarios!$B$16*$D35+Scenarios!$B$17*(Scenarios!I$22+SUM($G35:M35))+$E35+Scenarios!$B$18*Draws!K8</f>
        <v>-2.31267883976281</v>
      </c>
      <c r="O35" s="64" t="n">
        <f aca="false">Scenarios!$B$15+Scenarios!$B$16*$D35+Scenarios!$B$17*(Scenarios!J$22+SUM($G35:N35))+$E35+Scenarios!$B$18*Draws!L8</f>
        <v>-3.94769780434028</v>
      </c>
      <c r="P35" s="64" t="n">
        <f aca="false">Scenarios!$B$15+Scenarios!$B$16*$D35+Scenarios!$B$17*(Scenarios!K$22+SUM($G35:O35))+$E35+Scenarios!$B$18*Draws!M8</f>
        <v>-1.44358355075021</v>
      </c>
      <c r="Q35" s="64" t="n">
        <f aca="false">Scenarios!$B$15+Scenarios!$B$16*$D35+Scenarios!$B$17*(Scenarios!L$22+SUM($G35:P35))+$E35+Scenarios!$B$18*Draws!N8</f>
        <v>2.07200524872443</v>
      </c>
      <c r="R35" s="64" t="n">
        <f aca="false">Scenarios!$B$15+Scenarios!$B$16*$D35+Scenarios!$B$17*(Scenarios!M$22+SUM($G35:Q35))+$E35+Scenarios!$B$18*Draws!O8</f>
        <v>-5.11578640018496</v>
      </c>
      <c r="S35" s="79" t="n">
        <f aca="false">SUM(G35:R35)</f>
        <v>-17.5117426172405</v>
      </c>
    </row>
    <row r="36" customFormat="false" ht="15" hidden="false" customHeight="false" outlineLevel="0" collapsed="false">
      <c r="A36" s="36" t="n">
        <v>5</v>
      </c>
      <c r="B36" s="36" t="n">
        <f aca="false">MATCH(Draws!B9,$B$16:$E$16,1)</f>
        <v>2</v>
      </c>
      <c r="C36" s="65" t="n">
        <f aca="false">MAX(-0.9,INDEX(Scenarios!$B$8:$E$8,B36)+INDEX(Scenarios!$B$9:$E$9,B36)*Draws!C9)</f>
        <v>-0.21985384</v>
      </c>
      <c r="D36" s="65" t="n">
        <f aca="false">(1+C36)^(1/12)-1</f>
        <v>-0.0204769401001474</v>
      </c>
      <c r="E36" s="64" t="n">
        <f aca="false">INDEX(Scenarios!$B$10:$E$10,B36)/12</f>
        <v>0.416666666666667</v>
      </c>
      <c r="G36" s="64" t="n">
        <f aca="false">Scenarios!$B$15+Scenarios!$B$16*$D36+Scenarios!$B$17*(Scenarios!B$22)+$E36+Scenarios!$B$18*Draws!D9</f>
        <v>-8.29163596707369</v>
      </c>
      <c r="H36" s="64" t="n">
        <f aca="false">Scenarios!$B$15+Scenarios!$B$16*$D36+Scenarios!$B$17*(Scenarios!C$22+SUM($G36:G36))+$E36+Scenarios!$B$18*Draws!E9</f>
        <v>-3.62517355548522</v>
      </c>
      <c r="I36" s="64" t="n">
        <f aca="false">Scenarios!$B$15+Scenarios!$B$16*$D36+Scenarios!$B$17*(Scenarios!D$22+SUM($G36:H36))+$E36+Scenarios!$B$18*Draws!F9</f>
        <v>-0.609823057933199</v>
      </c>
      <c r="J36" s="64" t="n">
        <f aca="false">Scenarios!$B$15+Scenarios!$B$16*$D36+Scenarios!$B$17*(Scenarios!E$22+SUM($G36:I36))+$E36+Scenarios!$B$18*Draws!G9</f>
        <v>-3.11625438356049</v>
      </c>
      <c r="K36" s="64" t="n">
        <f aca="false">Scenarios!$B$15+Scenarios!$B$16*$D36+Scenarios!$B$17*(Scenarios!F$22+SUM($G36:J36))+$E36+Scenarios!$B$18*Draws!H9</f>
        <v>-5.15938054612888</v>
      </c>
      <c r="L36" s="64" t="n">
        <f aca="false">Scenarios!$B$15+Scenarios!$B$16*$D36+Scenarios!$B$17*(Scenarios!G$22+SUM($G36:K36))+$E36+Scenarios!$B$18*Draws!I9</f>
        <v>-2.56982763172501</v>
      </c>
      <c r="M36" s="64" t="n">
        <f aca="false">Scenarios!$B$15+Scenarios!$B$16*$D36+Scenarios!$B$17*(Scenarios!H$22+SUM($G36:L36))+$E36+Scenarios!$B$18*Draws!J9</f>
        <v>1.28447581479916</v>
      </c>
      <c r="N36" s="64" t="n">
        <f aca="false">Scenarios!$B$15+Scenarios!$B$16*$D36+Scenarios!$B$17*(Scenarios!I$22+SUM($G36:M36))+$E36+Scenarios!$B$18*Draws!K9</f>
        <v>2.85352659647405</v>
      </c>
      <c r="O36" s="64" t="n">
        <f aca="false">Scenarios!$B$15+Scenarios!$B$16*$D36+Scenarios!$B$17*(Scenarios!J$22+SUM($G36:N36))+$E36+Scenarios!$B$18*Draws!L9</f>
        <v>3.25265333670186</v>
      </c>
      <c r="P36" s="64" t="n">
        <f aca="false">Scenarios!$B$15+Scenarios!$B$16*$D36+Scenarios!$B$17*(Scenarios!K$22+SUM($G36:O36))+$E36+Scenarios!$B$18*Draws!M9</f>
        <v>1.04705925195444</v>
      </c>
      <c r="Q36" s="64" t="n">
        <f aca="false">Scenarios!$B$15+Scenarios!$B$16*$D36+Scenarios!$B$17*(Scenarios!L$22+SUM($G36:P36))+$E36+Scenarios!$B$18*Draws!N9</f>
        <v>0.0849308037571235</v>
      </c>
      <c r="R36" s="64" t="n">
        <f aca="false">Scenarios!$B$15+Scenarios!$B$16*$D36+Scenarios!$B$17*(Scenarios!M$22+SUM($G36:Q36))+$E36+Scenarios!$B$18*Draws!O9</f>
        <v>1.94788036913705</v>
      </c>
      <c r="S36" s="79" t="n">
        <f aca="false">SUM(G36:R36)</f>
        <v>-12.9015689690828</v>
      </c>
    </row>
    <row r="37" customFormat="false" ht="15" hidden="false" customHeight="false" outlineLevel="0" collapsed="false">
      <c r="A37" s="36" t="n">
        <v>6</v>
      </c>
      <c r="B37" s="36" t="n">
        <f aca="false">MATCH(Draws!B10,$B$16:$E$16,1)</f>
        <v>4</v>
      </c>
      <c r="C37" s="65" t="n">
        <f aca="false">MAX(-0.9,INDEX(Scenarios!$B$8:$E$8,B37)+INDEX(Scenarios!$B$9:$E$9,B37)*Draws!C10)</f>
        <v>0.01123536</v>
      </c>
      <c r="D37" s="65" t="n">
        <f aca="false">(1+C37)^(1/12)-1</f>
        <v>0.000931492916428134</v>
      </c>
      <c r="E37" s="64" t="n">
        <f aca="false">INDEX(Scenarios!$B$10:$E$10,B37)/12</f>
        <v>-1.25</v>
      </c>
      <c r="G37" s="64" t="n">
        <f aca="false">Scenarios!$B$15+Scenarios!$B$16*$D37+Scenarios!$B$17*(Scenarios!B$22)+$E37+Scenarios!$B$18*Draws!D10</f>
        <v>-5.3093369649257</v>
      </c>
      <c r="H37" s="64" t="n">
        <f aca="false">Scenarios!$B$15+Scenarios!$B$16*$D37+Scenarios!$B$17*(Scenarios!C$22+SUM($G37:G37))+$E37+Scenarios!$B$18*Draws!E10</f>
        <v>0.621222664874737</v>
      </c>
      <c r="I37" s="64" t="n">
        <f aca="false">Scenarios!$B$15+Scenarios!$B$16*$D37+Scenarios!$B$17*(Scenarios!D$22+SUM($G37:H37))+$E37+Scenarios!$B$18*Draws!F10</f>
        <v>-0.426327322077536</v>
      </c>
      <c r="J37" s="64" t="n">
        <f aca="false">Scenarios!$B$15+Scenarios!$B$16*$D37+Scenarios!$B$17*(Scenarios!E$22+SUM($G37:I37))+$E37+Scenarios!$B$18*Draws!G10</f>
        <v>-0.222780884066917</v>
      </c>
      <c r="K37" s="64" t="n">
        <f aca="false">Scenarios!$B$15+Scenarios!$B$16*$D37+Scenarios!$B$17*(Scenarios!F$22+SUM($G37:J37))+$E37+Scenarios!$B$18*Draws!H10</f>
        <v>-2.11387558998346</v>
      </c>
      <c r="L37" s="64" t="n">
        <f aca="false">Scenarios!$B$15+Scenarios!$B$16*$D37+Scenarios!$B$17*(Scenarios!G$22+SUM($G37:K37))+$E37+Scenarios!$B$18*Draws!I10</f>
        <v>-4.5013882896479</v>
      </c>
      <c r="M37" s="64" t="n">
        <f aca="false">Scenarios!$B$15+Scenarios!$B$16*$D37+Scenarios!$B$17*(Scenarios!H$22+SUM($G37:L37))+$E37+Scenarios!$B$18*Draws!J10</f>
        <v>-5.10954812840398</v>
      </c>
      <c r="N37" s="64" t="n">
        <f aca="false">Scenarios!$B$15+Scenarios!$B$16*$D37+Scenarios!$B$17*(Scenarios!I$22+SUM($G37:M37))+$E37+Scenarios!$B$18*Draws!K10</f>
        <v>0.300575811688087</v>
      </c>
      <c r="O37" s="64" t="n">
        <f aca="false">Scenarios!$B$15+Scenarios!$B$16*$D37+Scenarios!$B$17*(Scenarios!J$22+SUM($G37:N37))+$E37+Scenarios!$B$18*Draws!L10</f>
        <v>0.928211700117858</v>
      </c>
      <c r="P37" s="64" t="n">
        <f aca="false">Scenarios!$B$15+Scenarios!$B$16*$D37+Scenarios!$B$17*(Scenarios!K$22+SUM($G37:O37))+$E37+Scenarios!$B$18*Draws!M10</f>
        <v>-5.10738755736578</v>
      </c>
      <c r="Q37" s="64" t="n">
        <f aca="false">Scenarios!$B$15+Scenarios!$B$16*$D37+Scenarios!$B$17*(Scenarios!L$22+SUM($G37:P37))+$E37+Scenarios!$B$18*Draws!N10</f>
        <v>-4.42536531245792</v>
      </c>
      <c r="R37" s="64" t="n">
        <f aca="false">Scenarios!$B$15+Scenarios!$B$16*$D37+Scenarios!$B$17*(Scenarios!M$22+SUM($G37:Q37))+$E37+Scenarios!$B$18*Draws!O10</f>
        <v>-2.72527535471746</v>
      </c>
      <c r="S37" s="79" t="n">
        <f aca="false">SUM(G37:R37)</f>
        <v>-28.091275226966</v>
      </c>
    </row>
    <row r="38" customFormat="false" ht="15" hidden="false" customHeight="false" outlineLevel="0" collapsed="false">
      <c r="A38" s="36" t="n">
        <v>7</v>
      </c>
      <c r="B38" s="36" t="n">
        <f aca="false">MATCH(Draws!B11,$B$16:$E$16,1)</f>
        <v>4</v>
      </c>
      <c r="C38" s="65" t="n">
        <f aca="false">MAX(-0.9,INDEX(Scenarios!$B$8:$E$8,B38)+INDEX(Scenarios!$B$9:$E$9,B38)*Draws!C11)</f>
        <v>0.25495656</v>
      </c>
      <c r="D38" s="65" t="n">
        <f aca="false">(1+C38)^(1/12)-1</f>
        <v>0.0191052942559788</v>
      </c>
      <c r="E38" s="64" t="n">
        <f aca="false">INDEX(Scenarios!$B$10:$E$10,B38)/12</f>
        <v>-1.25</v>
      </c>
      <c r="G38" s="64" t="n">
        <f aca="false">Scenarios!$B$15+Scenarios!$B$16*$D38+Scenarios!$B$17*(Scenarios!B$22)+$E38+Scenarios!$B$18*Draws!D11</f>
        <v>-3.26037141814448</v>
      </c>
      <c r="H38" s="64" t="n">
        <f aca="false">Scenarios!$B$15+Scenarios!$B$16*$D38+Scenarios!$B$17*(Scenarios!C$22+SUM($G38:G38))+$E38+Scenarios!$B$18*Draws!E11</f>
        <v>-4.77192441367483</v>
      </c>
      <c r="I38" s="64" t="n">
        <f aca="false">Scenarios!$B$15+Scenarios!$B$16*$D38+Scenarios!$B$17*(Scenarios!D$22+SUM($G38:H38))+$E38+Scenarios!$B$18*Draws!F11</f>
        <v>0.130431414959896</v>
      </c>
      <c r="J38" s="64" t="n">
        <f aca="false">Scenarios!$B$15+Scenarios!$B$16*$D38+Scenarios!$B$17*(Scenarios!E$22+SUM($G38:I38))+$E38+Scenarios!$B$18*Draws!G11</f>
        <v>-0.755566426928162</v>
      </c>
      <c r="K38" s="64" t="n">
        <f aca="false">Scenarios!$B$15+Scenarios!$B$16*$D38+Scenarios!$B$17*(Scenarios!F$22+SUM($G38:J38))+$E38+Scenarios!$B$18*Draws!H11</f>
        <v>-4.40313139662186</v>
      </c>
      <c r="L38" s="64" t="n">
        <f aca="false">Scenarios!$B$15+Scenarios!$B$16*$D38+Scenarios!$B$17*(Scenarios!G$22+SUM($G38:K38))+$E38+Scenarios!$B$18*Draws!I11</f>
        <v>-3.95095030519122</v>
      </c>
      <c r="M38" s="64" t="n">
        <f aca="false">Scenarios!$B$15+Scenarios!$B$16*$D38+Scenarios!$B$17*(Scenarios!H$22+SUM($G38:L38))+$E38+Scenarios!$B$18*Draws!J11</f>
        <v>0.963012326741595</v>
      </c>
      <c r="N38" s="64" t="n">
        <f aca="false">Scenarios!$B$15+Scenarios!$B$16*$D38+Scenarios!$B$17*(Scenarios!I$22+SUM($G38:M38))+$E38+Scenarios!$B$18*Draws!K11</f>
        <v>-5.34112786666507</v>
      </c>
      <c r="O38" s="64" t="n">
        <f aca="false">Scenarios!$B$15+Scenarios!$B$16*$D38+Scenarios!$B$17*(Scenarios!J$22+SUM($G38:N38))+$E38+Scenarios!$B$18*Draws!L11</f>
        <v>-2.66557728082572</v>
      </c>
      <c r="P38" s="64" t="n">
        <f aca="false">Scenarios!$B$15+Scenarios!$B$16*$D38+Scenarios!$B$17*(Scenarios!K$22+SUM($G38:O38))+$E38+Scenarios!$B$18*Draws!M11</f>
        <v>-0.855436938528859</v>
      </c>
      <c r="Q38" s="64" t="n">
        <f aca="false">Scenarios!$B$15+Scenarios!$B$16*$D38+Scenarios!$B$17*(Scenarios!L$22+SUM($G38:P38))+$E38+Scenarios!$B$18*Draws!N11</f>
        <v>-1.7993603186944</v>
      </c>
      <c r="R38" s="64" t="n">
        <f aca="false">Scenarios!$B$15+Scenarios!$B$16*$D38+Scenarios!$B$17*(Scenarios!M$22+SUM($G38:Q38))+$E38+Scenarios!$B$18*Draws!O11</f>
        <v>0.362280938848783</v>
      </c>
      <c r="S38" s="79" t="n">
        <f aca="false">SUM(G38:R38)</f>
        <v>-26.3477216847243</v>
      </c>
    </row>
    <row r="39" customFormat="false" ht="15" hidden="false" customHeight="false" outlineLevel="0" collapsed="false">
      <c r="A39" s="36" t="n">
        <v>8</v>
      </c>
      <c r="B39" s="36" t="n">
        <f aca="false">MATCH(Draws!B12,$B$16:$E$16,1)</f>
        <v>1</v>
      </c>
      <c r="C39" s="65" t="n">
        <f aca="false">MAX(-0.9,INDEX(Scenarios!$B$8:$E$8,B39)+INDEX(Scenarios!$B$9:$E$9,B39)*Draws!C12)</f>
        <v>-0.2066521</v>
      </c>
      <c r="D39" s="65" t="n">
        <f aca="false">(1+C39)^(1/12)-1</f>
        <v>-0.0191062371036375</v>
      </c>
      <c r="E39" s="64" t="n">
        <f aca="false">INDEX(Scenarios!$B$10:$E$10,B39)/12</f>
        <v>-1.25</v>
      </c>
      <c r="G39" s="64" t="n">
        <f aca="false">Scenarios!$B$15+Scenarios!$B$16*$D39+Scenarios!$B$17*(Scenarios!B$22)+$E39+Scenarios!$B$18*Draws!D12</f>
        <v>-3.00560155212712</v>
      </c>
      <c r="H39" s="64" t="n">
        <f aca="false">Scenarios!$B$15+Scenarios!$B$16*$D39+Scenarios!$B$17*(Scenarios!C$22+SUM($G39:G39))+$E39+Scenarios!$B$18*Draws!E12</f>
        <v>-2.34629429184635</v>
      </c>
      <c r="I39" s="64" t="n">
        <f aca="false">Scenarios!$B$15+Scenarios!$B$16*$D39+Scenarios!$B$17*(Scenarios!D$22+SUM($G39:H39))+$E39+Scenarios!$B$18*Draws!F12</f>
        <v>-2.25095307706184</v>
      </c>
      <c r="J39" s="64" t="n">
        <f aca="false">Scenarios!$B$15+Scenarios!$B$16*$D39+Scenarios!$B$17*(Scenarios!E$22+SUM($G39:I39))+$E39+Scenarios!$B$18*Draws!G12</f>
        <v>-1.51599927798139</v>
      </c>
      <c r="K39" s="64" t="n">
        <f aca="false">Scenarios!$B$15+Scenarios!$B$16*$D39+Scenarios!$B$17*(Scenarios!F$22+SUM($G39:J39))+$E39+Scenarios!$B$18*Draws!H12</f>
        <v>-6.42456349865571</v>
      </c>
      <c r="L39" s="64" t="n">
        <f aca="false">Scenarios!$B$15+Scenarios!$B$16*$D39+Scenarios!$B$17*(Scenarios!G$22+SUM($G39:K39))+$E39+Scenarios!$B$18*Draws!I12</f>
        <v>0.940366887235595</v>
      </c>
      <c r="M39" s="64" t="n">
        <f aca="false">Scenarios!$B$15+Scenarios!$B$16*$D39+Scenarios!$B$17*(Scenarios!H$22+SUM($G39:L39))+$E39+Scenarios!$B$18*Draws!J12</f>
        <v>-1.43306932446898</v>
      </c>
      <c r="N39" s="64" t="n">
        <f aca="false">Scenarios!$B$15+Scenarios!$B$16*$D39+Scenarios!$B$17*(Scenarios!I$22+SUM($G39:M39))+$E39+Scenarios!$B$18*Draws!K12</f>
        <v>-1.05694508521958</v>
      </c>
      <c r="O39" s="64" t="n">
        <f aca="false">Scenarios!$B$15+Scenarios!$B$16*$D39+Scenarios!$B$17*(Scenarios!J$22+SUM($G39:N39))+$E39+Scenarios!$B$18*Draws!L12</f>
        <v>-3.97034667029668</v>
      </c>
      <c r="P39" s="64" t="n">
        <f aca="false">Scenarios!$B$15+Scenarios!$B$16*$D39+Scenarios!$B$17*(Scenarios!K$22+SUM($G39:O39))+$E39+Scenarios!$B$18*Draws!M12</f>
        <v>-2.17433265885771</v>
      </c>
      <c r="Q39" s="64" t="n">
        <f aca="false">Scenarios!$B$15+Scenarios!$B$16*$D39+Scenarios!$B$17*(Scenarios!L$22+SUM($G39:P39))+$E39+Scenarios!$B$18*Draws!N12</f>
        <v>0.721637926399445</v>
      </c>
      <c r="R39" s="64" t="n">
        <f aca="false">Scenarios!$B$15+Scenarios!$B$16*$D39+Scenarios!$B$17*(Scenarios!M$22+SUM($G39:Q39))+$E39+Scenarios!$B$18*Draws!O12</f>
        <v>-2.74113440079896</v>
      </c>
      <c r="S39" s="79" t="n">
        <f aca="false">SUM(G39:R39)</f>
        <v>-25.2572350236793</v>
      </c>
    </row>
    <row r="40" customFormat="false" ht="15" hidden="false" customHeight="false" outlineLevel="0" collapsed="false">
      <c r="A40" s="36" t="n">
        <v>9</v>
      </c>
      <c r="B40" s="36" t="n">
        <f aca="false">MATCH(Draws!B13,$B$16:$E$16,1)</f>
        <v>3</v>
      </c>
      <c r="C40" s="65" t="n">
        <f aca="false">MAX(-0.9,INDEX(Scenarios!$B$8:$E$8,B40)+INDEX(Scenarios!$B$9:$E$9,B40)*Draws!C13)</f>
        <v>0.22344284</v>
      </c>
      <c r="D40" s="65" t="n">
        <f aca="false">(1+C40)^(1/12)-1</f>
        <v>0.0169477512367233</v>
      </c>
      <c r="E40" s="64" t="n">
        <f aca="false">INDEX(Scenarios!$B$10:$E$10,B40)/12</f>
        <v>0.416666666666667</v>
      </c>
      <c r="G40" s="64" t="n">
        <f aca="false">Scenarios!$B$15+Scenarios!$B$16*$D40+Scenarios!$B$17*(Scenarios!B$22)+$E40+Scenarios!$B$18*Draws!D13</f>
        <v>0.150893598086115</v>
      </c>
      <c r="H40" s="64" t="n">
        <f aca="false">Scenarios!$B$15+Scenarios!$B$16*$D40+Scenarios!$B$17*(Scenarios!C$22+SUM($G40:G40))+$E40+Scenarios!$B$18*Draws!E13</f>
        <v>-5.12006904928904</v>
      </c>
      <c r="I40" s="64" t="n">
        <f aca="false">Scenarios!$B$15+Scenarios!$B$16*$D40+Scenarios!$B$17*(Scenarios!D$22+SUM($G40:H40))+$E40+Scenarios!$B$18*Draws!F13</f>
        <v>-1.26516067786802</v>
      </c>
      <c r="J40" s="64" t="n">
        <f aca="false">Scenarios!$B$15+Scenarios!$B$16*$D40+Scenarios!$B$17*(Scenarios!E$22+SUM($G40:I40))+$E40+Scenarios!$B$18*Draws!G13</f>
        <v>1.20222535618424</v>
      </c>
      <c r="K40" s="64" t="n">
        <f aca="false">Scenarios!$B$15+Scenarios!$B$16*$D40+Scenarios!$B$17*(Scenarios!F$22+SUM($G40:J40))+$E40+Scenarios!$B$18*Draws!H13</f>
        <v>-2.06257243881164</v>
      </c>
      <c r="L40" s="64" t="n">
        <f aca="false">Scenarios!$B$15+Scenarios!$B$16*$D40+Scenarios!$B$17*(Scenarios!G$22+SUM($G40:K40))+$E40+Scenarios!$B$18*Draws!I13</f>
        <v>-0.392277457430957</v>
      </c>
      <c r="M40" s="64" t="n">
        <f aca="false">Scenarios!$B$15+Scenarios!$B$16*$D40+Scenarios!$B$17*(Scenarios!H$22+SUM($G40:L40))+$E40+Scenarios!$B$18*Draws!J13</f>
        <v>-0.10547656143962</v>
      </c>
      <c r="N40" s="64" t="n">
        <f aca="false">Scenarios!$B$15+Scenarios!$B$16*$D40+Scenarios!$B$17*(Scenarios!I$22+SUM($G40:M40))+$E40+Scenarios!$B$18*Draws!K13</f>
        <v>-4.16409605302648</v>
      </c>
      <c r="O40" s="64" t="n">
        <f aca="false">Scenarios!$B$15+Scenarios!$B$16*$D40+Scenarios!$B$17*(Scenarios!J$22+SUM($G40:N40))+$E40+Scenarios!$B$18*Draws!L13</f>
        <v>2.35430763720717</v>
      </c>
      <c r="P40" s="64" t="n">
        <f aca="false">Scenarios!$B$15+Scenarios!$B$16*$D40+Scenarios!$B$17*(Scenarios!K$22+SUM($G40:O40))+$E40+Scenarios!$B$18*Draws!M13</f>
        <v>-3.49795889426965</v>
      </c>
      <c r="Q40" s="64" t="n">
        <f aca="false">Scenarios!$B$15+Scenarios!$B$16*$D40+Scenarios!$B$17*(Scenarios!L$22+SUM($G40:P40))+$E40+Scenarios!$B$18*Draws!N13</f>
        <v>1.04413008334617</v>
      </c>
      <c r="R40" s="64" t="n">
        <f aca="false">Scenarios!$B$15+Scenarios!$B$16*$D40+Scenarios!$B$17*(Scenarios!M$22+SUM($G40:Q40))+$E40+Scenarios!$B$18*Draws!O13</f>
        <v>-0.260805657362876</v>
      </c>
      <c r="S40" s="79" t="n">
        <f aca="false">SUM(G40:R40)</f>
        <v>-12.1168601146746</v>
      </c>
    </row>
    <row r="41" customFormat="false" ht="15" hidden="false" customHeight="false" outlineLevel="0" collapsed="false">
      <c r="A41" s="36" t="n">
        <v>10</v>
      </c>
      <c r="B41" s="36" t="n">
        <f aca="false">MATCH(Draws!B14,$B$16:$E$16,1)</f>
        <v>1</v>
      </c>
      <c r="C41" s="65" t="n">
        <f aca="false">MAX(-0.9,INDEX(Scenarios!$B$8:$E$8,B41)+INDEX(Scenarios!$B$9:$E$9,B41)*Draws!C14)</f>
        <v>-0.00116859999999999</v>
      </c>
      <c r="D41" s="65" t="n">
        <f aca="false">(1+C41)^(1/12)-1</f>
        <v>-9.74355316338826E-005</v>
      </c>
      <c r="E41" s="64" t="n">
        <f aca="false">INDEX(Scenarios!$B$10:$E$10,B41)/12</f>
        <v>-1.25</v>
      </c>
      <c r="G41" s="64" t="n">
        <f aca="false">Scenarios!$B$15+Scenarios!$B$16*$D41+Scenarios!$B$17*(Scenarios!B$22)+$E41+Scenarios!$B$18*Draws!D14</f>
        <v>-2.51488121563492</v>
      </c>
      <c r="H41" s="64" t="n">
        <f aca="false">Scenarios!$B$15+Scenarios!$B$16*$D41+Scenarios!$B$17*(Scenarios!C$22+SUM($G41:G41))+$E41+Scenarios!$B$18*Draws!E14</f>
        <v>-0.738987625641575</v>
      </c>
      <c r="I41" s="64" t="n">
        <f aca="false">Scenarios!$B$15+Scenarios!$B$16*$D41+Scenarios!$B$17*(Scenarios!D$22+SUM($G41:H41))+$E41+Scenarios!$B$18*Draws!F14</f>
        <v>-0.500344016216084</v>
      </c>
      <c r="J41" s="64" t="n">
        <f aca="false">Scenarios!$B$15+Scenarios!$B$16*$D41+Scenarios!$B$17*(Scenarios!E$22+SUM($G41:I41))+$E41+Scenarios!$B$18*Draws!G14</f>
        <v>-3.72929127986651</v>
      </c>
      <c r="K41" s="64" t="n">
        <f aca="false">Scenarios!$B$15+Scenarios!$B$16*$D41+Scenarios!$B$17*(Scenarios!F$22+SUM($G41:J41))+$E41+Scenarios!$B$18*Draws!H14</f>
        <v>-3.27457714713296</v>
      </c>
      <c r="L41" s="64" t="n">
        <f aca="false">Scenarios!$B$15+Scenarios!$B$16*$D41+Scenarios!$B$17*(Scenarios!G$22+SUM($G41:K41))+$E41+Scenarios!$B$18*Draws!I14</f>
        <v>-4.75628253023715</v>
      </c>
      <c r="M41" s="64" t="n">
        <f aca="false">Scenarios!$B$15+Scenarios!$B$16*$D41+Scenarios!$B$17*(Scenarios!H$22+SUM($G41:L41))+$E41+Scenarios!$B$18*Draws!J14</f>
        <v>-6.31776056131776</v>
      </c>
      <c r="N41" s="64" t="n">
        <f aca="false">Scenarios!$B$15+Scenarios!$B$16*$D41+Scenarios!$B$17*(Scenarios!I$22+SUM($G41:M41))+$E41+Scenarios!$B$18*Draws!K14</f>
        <v>0.111380413679234</v>
      </c>
      <c r="O41" s="64" t="n">
        <f aca="false">Scenarios!$B$15+Scenarios!$B$16*$D41+Scenarios!$B$17*(Scenarios!J$22+SUM($G41:N41))+$E41+Scenarios!$B$18*Draws!L14</f>
        <v>-5.22534084082624</v>
      </c>
      <c r="P41" s="64" t="n">
        <f aca="false">Scenarios!$B$15+Scenarios!$B$16*$D41+Scenarios!$B$17*(Scenarios!K$22+SUM($G41:O41))+$E41+Scenarios!$B$18*Draws!M14</f>
        <v>-4.55787164740182</v>
      </c>
      <c r="Q41" s="64" t="n">
        <f aca="false">Scenarios!$B$15+Scenarios!$B$16*$D41+Scenarios!$B$17*(Scenarios!L$22+SUM($G41:P41))+$E41+Scenarios!$B$18*Draws!N14</f>
        <v>-1.85935613782352</v>
      </c>
      <c r="R41" s="64" t="n">
        <f aca="false">Scenarios!$B$15+Scenarios!$B$16*$D41+Scenarios!$B$17*(Scenarios!M$22+SUM($G41:Q41))+$E41+Scenarios!$B$18*Draws!O14</f>
        <v>-6.4690359249075</v>
      </c>
      <c r="S41" s="79" t="n">
        <f aca="false">SUM(G41:R41)</f>
        <v>-39.8323485133268</v>
      </c>
    </row>
    <row r="42" customFormat="false" ht="15" hidden="false" customHeight="false" outlineLevel="0" collapsed="false">
      <c r="A42" s="36" t="n">
        <v>11</v>
      </c>
      <c r="B42" s="36" t="n">
        <f aca="false">MATCH(Draws!B15,$B$16:$E$16,1)</f>
        <v>4</v>
      </c>
      <c r="C42" s="65" t="n">
        <f aca="false">MAX(-0.9,INDEX(Scenarios!$B$8:$E$8,B42)+INDEX(Scenarios!$B$9:$E$9,B42)*Draws!C15)</f>
        <v>0.20761152</v>
      </c>
      <c r="D42" s="65" t="n">
        <f aca="false">(1+C42)^(1/12)-1</f>
        <v>0.0158445866217212</v>
      </c>
      <c r="E42" s="64" t="n">
        <f aca="false">INDEX(Scenarios!$B$10:$E$10,B42)/12</f>
        <v>-1.25</v>
      </c>
      <c r="G42" s="64" t="n">
        <f aca="false">Scenarios!$B$15+Scenarios!$B$16*$D42+Scenarios!$B$17*(Scenarios!B$22)+$E42+Scenarios!$B$18*Draws!D15</f>
        <v>-4.68838157940304</v>
      </c>
      <c r="H42" s="64" t="n">
        <f aca="false">Scenarios!$B$15+Scenarios!$B$16*$D42+Scenarios!$B$17*(Scenarios!C$22+SUM($G42:G42))+$E42+Scenarios!$B$18*Draws!E15</f>
        <v>-5.66643882776805</v>
      </c>
      <c r="I42" s="64" t="n">
        <f aca="false">Scenarios!$B$15+Scenarios!$B$16*$D42+Scenarios!$B$17*(Scenarios!D$22+SUM($G42:H42))+$E42+Scenarios!$B$18*Draws!F15</f>
        <v>-4.29231215608208</v>
      </c>
      <c r="J42" s="64" t="n">
        <f aca="false">Scenarios!$B$15+Scenarios!$B$16*$D42+Scenarios!$B$17*(Scenarios!E$22+SUM($G42:I42))+$E42+Scenarios!$B$18*Draws!G15</f>
        <v>-5.04028641707348</v>
      </c>
      <c r="K42" s="64" t="n">
        <f aca="false">Scenarios!$B$15+Scenarios!$B$16*$D42+Scenarios!$B$17*(Scenarios!F$22+SUM($G42:J42))+$E42+Scenarios!$B$18*Draws!H15</f>
        <v>-2.41136399839723</v>
      </c>
      <c r="L42" s="64" t="n">
        <f aca="false">Scenarios!$B$15+Scenarios!$B$16*$D42+Scenarios!$B$17*(Scenarios!G$22+SUM($G42:K42))+$E42+Scenarios!$B$18*Draws!I15</f>
        <v>1.24215953829304</v>
      </c>
      <c r="M42" s="64" t="n">
        <f aca="false">Scenarios!$B$15+Scenarios!$B$16*$D42+Scenarios!$B$17*(Scenarios!H$22+SUM($G42:L42))+$E42+Scenarios!$B$18*Draws!J15</f>
        <v>-0.447381209680967</v>
      </c>
      <c r="N42" s="64" t="n">
        <f aca="false">Scenarios!$B$15+Scenarios!$B$16*$D42+Scenarios!$B$17*(Scenarios!I$22+SUM($G42:M42))+$E42+Scenarios!$B$18*Draws!K15</f>
        <v>-0.886395835431416</v>
      </c>
      <c r="O42" s="64" t="n">
        <f aca="false">Scenarios!$B$15+Scenarios!$B$16*$D42+Scenarios!$B$17*(Scenarios!J$22+SUM($G42:N42))+$E42+Scenarios!$B$18*Draws!L15</f>
        <v>-3.63699714875555</v>
      </c>
      <c r="P42" s="64" t="n">
        <f aca="false">Scenarios!$B$15+Scenarios!$B$16*$D42+Scenarios!$B$17*(Scenarios!K$22+SUM($G42:O42))+$E42+Scenarios!$B$18*Draws!M15</f>
        <v>-2.86809319095577</v>
      </c>
      <c r="Q42" s="64" t="n">
        <f aca="false">Scenarios!$B$15+Scenarios!$B$16*$D42+Scenarios!$B$17*(Scenarios!L$22+SUM($G42:P42))+$E42+Scenarios!$B$18*Draws!N15</f>
        <v>-2.21879338404631</v>
      </c>
      <c r="R42" s="64" t="n">
        <f aca="false">Scenarios!$B$15+Scenarios!$B$16*$D42+Scenarios!$B$17*(Scenarios!M$22+SUM($G42:Q42))+$E42+Scenarios!$B$18*Draws!O15</f>
        <v>-2.60998987510043</v>
      </c>
      <c r="S42" s="79" t="n">
        <f aca="false">SUM(G42:R42)</f>
        <v>-33.5242740844013</v>
      </c>
    </row>
    <row r="43" customFormat="false" ht="15" hidden="false" customHeight="false" outlineLevel="0" collapsed="false">
      <c r="A43" s="36" t="n">
        <v>12</v>
      </c>
      <c r="B43" s="36" t="n">
        <f aca="false">MATCH(Draws!B16,$B$16:$E$16,1)</f>
        <v>4</v>
      </c>
      <c r="C43" s="65" t="n">
        <f aca="false">MAX(-0.9,INDEX(Scenarios!$B$8:$E$8,B43)+INDEX(Scenarios!$B$9:$E$9,B43)*Draws!C16)</f>
        <v>0.16495188</v>
      </c>
      <c r="D43" s="65" t="n">
        <f aca="false">(1+C43)^(1/12)-1</f>
        <v>0.0128046008696934</v>
      </c>
      <c r="E43" s="64" t="n">
        <f aca="false">INDEX(Scenarios!$B$10:$E$10,B43)/12</f>
        <v>-1.25</v>
      </c>
      <c r="G43" s="64" t="n">
        <f aca="false">Scenarios!$B$15+Scenarios!$B$16*$D43+Scenarios!$B$17*(Scenarios!B$22)+$E43+Scenarios!$B$18*Draws!D16</f>
        <v>-5.77228410645678</v>
      </c>
      <c r="H43" s="64" t="n">
        <f aca="false">Scenarios!$B$15+Scenarios!$B$16*$D43+Scenarios!$B$17*(Scenarios!C$22+SUM($G43:G43))+$E43+Scenarios!$B$18*Draws!E16</f>
        <v>2.04083839699375</v>
      </c>
      <c r="I43" s="64" t="n">
        <f aca="false">Scenarios!$B$15+Scenarios!$B$16*$D43+Scenarios!$B$17*(Scenarios!D$22+SUM($G43:H43))+$E43+Scenarios!$B$18*Draws!F16</f>
        <v>-6.21094745307829</v>
      </c>
      <c r="J43" s="64" t="n">
        <f aca="false">Scenarios!$B$15+Scenarios!$B$16*$D43+Scenarios!$B$17*(Scenarios!E$22+SUM($G43:I43))+$E43+Scenarios!$B$18*Draws!G16</f>
        <v>-3.08619884777081</v>
      </c>
      <c r="K43" s="64" t="n">
        <f aca="false">Scenarios!$B$15+Scenarios!$B$16*$D43+Scenarios!$B$17*(Scenarios!F$22+SUM($G43:J43))+$E43+Scenarios!$B$18*Draws!H16</f>
        <v>-0.687434654776515</v>
      </c>
      <c r="L43" s="64" t="n">
        <f aca="false">Scenarios!$B$15+Scenarios!$B$16*$D43+Scenarios!$B$17*(Scenarios!G$22+SUM($G43:K43))+$E43+Scenarios!$B$18*Draws!I16</f>
        <v>-4.4464404236931</v>
      </c>
      <c r="M43" s="64" t="n">
        <f aca="false">Scenarios!$B$15+Scenarios!$B$16*$D43+Scenarios!$B$17*(Scenarios!H$22+SUM($G43:L43))+$E43+Scenarios!$B$18*Draws!J16</f>
        <v>0.515282767304194</v>
      </c>
      <c r="N43" s="64" t="n">
        <f aca="false">Scenarios!$B$15+Scenarios!$B$16*$D43+Scenarios!$B$17*(Scenarios!I$22+SUM($G43:M43))+$E43+Scenarios!$B$18*Draws!K16</f>
        <v>-6.00291020644191</v>
      </c>
      <c r="O43" s="64" t="n">
        <f aca="false">Scenarios!$B$15+Scenarios!$B$16*$D43+Scenarios!$B$17*(Scenarios!J$22+SUM($G43:N43))+$E43+Scenarios!$B$18*Draws!L16</f>
        <v>-4.22915521080819</v>
      </c>
      <c r="P43" s="64" t="n">
        <f aca="false">Scenarios!$B$15+Scenarios!$B$16*$D43+Scenarios!$B$17*(Scenarios!K$22+SUM($G43:O43))+$E43+Scenarios!$B$18*Draws!M16</f>
        <v>-8.87209035526651</v>
      </c>
      <c r="Q43" s="64" t="n">
        <f aca="false">Scenarios!$B$15+Scenarios!$B$16*$D43+Scenarios!$B$17*(Scenarios!L$22+SUM($G43:P43))+$E43+Scenarios!$B$18*Draws!N16</f>
        <v>-0.197139430916875</v>
      </c>
      <c r="R43" s="64" t="n">
        <f aca="false">Scenarios!$B$15+Scenarios!$B$16*$D43+Scenarios!$B$17*(Scenarios!M$22+SUM($G43:Q43))+$E43+Scenarios!$B$18*Draws!O16</f>
        <v>-6.09871708117519</v>
      </c>
      <c r="S43" s="79" t="n">
        <f aca="false">SUM(G43:R43)</f>
        <v>-43.0471966060862</v>
      </c>
    </row>
    <row r="44" customFormat="false" ht="15" hidden="false" customHeight="false" outlineLevel="0" collapsed="false">
      <c r="A44" s="36" t="n">
        <v>13</v>
      </c>
      <c r="B44" s="36" t="n">
        <f aca="false">MATCH(Draws!B17,$B$16:$E$16,1)</f>
        <v>3</v>
      </c>
      <c r="C44" s="65" t="n">
        <f aca="false">MAX(-0.9,INDEX(Scenarios!$B$8:$E$8,B44)+INDEX(Scenarios!$B$9:$E$9,B44)*Draws!C17)</f>
        <v>0.11071604</v>
      </c>
      <c r="D44" s="65" t="n">
        <f aca="false">(1+C44)^(1/12)-1</f>
        <v>0.00878880409768357</v>
      </c>
      <c r="E44" s="64" t="n">
        <f aca="false">INDEX(Scenarios!$B$10:$E$10,B44)/12</f>
        <v>0.416666666666667</v>
      </c>
      <c r="G44" s="64" t="n">
        <f aca="false">Scenarios!$B$15+Scenarios!$B$16*$D44+Scenarios!$B$17*(Scenarios!B$22)+$E44+Scenarios!$B$18*Draws!D17</f>
        <v>1.07131225216938</v>
      </c>
      <c r="H44" s="64" t="n">
        <f aca="false">Scenarios!$B$15+Scenarios!$B$16*$D44+Scenarios!$B$17*(Scenarios!C$22+SUM($G44:G44))+$E44+Scenarios!$B$18*Draws!E17</f>
        <v>-0.0154842345439898</v>
      </c>
      <c r="I44" s="64" t="n">
        <f aca="false">Scenarios!$B$15+Scenarios!$B$16*$D44+Scenarios!$B$17*(Scenarios!D$22+SUM($G44:H44))+$E44+Scenarios!$B$18*Draws!F17</f>
        <v>2.04389943708328</v>
      </c>
      <c r="J44" s="64" t="n">
        <f aca="false">Scenarios!$B$15+Scenarios!$B$16*$D44+Scenarios!$B$17*(Scenarios!E$22+SUM($G44:I44))+$E44+Scenarios!$B$18*Draws!G17</f>
        <v>1.16746140269927</v>
      </c>
      <c r="K44" s="64" t="n">
        <f aca="false">Scenarios!$B$15+Scenarios!$B$16*$D44+Scenarios!$B$17*(Scenarios!F$22+SUM($G44:J44))+$E44+Scenarios!$B$18*Draws!H17</f>
        <v>1.76996173139106</v>
      </c>
      <c r="L44" s="64" t="n">
        <f aca="false">Scenarios!$B$15+Scenarios!$B$16*$D44+Scenarios!$B$17*(Scenarios!G$22+SUM($G44:K44))+$E44+Scenarios!$B$18*Draws!I17</f>
        <v>-1.33528925764854</v>
      </c>
      <c r="M44" s="64" t="n">
        <f aca="false">Scenarios!$B$15+Scenarios!$B$16*$D44+Scenarios!$B$17*(Scenarios!H$22+SUM($G44:L44))+$E44+Scenarios!$B$18*Draws!J17</f>
        <v>-0.043926803347522</v>
      </c>
      <c r="N44" s="64" t="n">
        <f aca="false">Scenarios!$B$15+Scenarios!$B$16*$D44+Scenarios!$B$17*(Scenarios!I$22+SUM($G44:M44))+$E44+Scenarios!$B$18*Draws!K17</f>
        <v>2.34007669508123</v>
      </c>
      <c r="O44" s="64" t="n">
        <f aca="false">Scenarios!$B$15+Scenarios!$B$16*$D44+Scenarios!$B$17*(Scenarios!J$22+SUM($G44:N44))+$E44+Scenarios!$B$18*Draws!L17</f>
        <v>2.69818702036206</v>
      </c>
      <c r="P44" s="64" t="n">
        <f aca="false">Scenarios!$B$15+Scenarios!$B$16*$D44+Scenarios!$B$17*(Scenarios!K$22+SUM($G44:O44))+$E44+Scenarios!$B$18*Draws!M17</f>
        <v>3.24702488475385</v>
      </c>
      <c r="Q44" s="64" t="n">
        <f aca="false">Scenarios!$B$15+Scenarios!$B$16*$D44+Scenarios!$B$17*(Scenarios!L$22+SUM($G44:P44))+$E44+Scenarios!$B$18*Draws!N17</f>
        <v>-1.39605714799112</v>
      </c>
      <c r="R44" s="64" t="n">
        <f aca="false">Scenarios!$B$15+Scenarios!$B$16*$D44+Scenarios!$B$17*(Scenarios!M$22+SUM($G44:Q44))+$E44+Scenarios!$B$18*Draws!O17</f>
        <v>-2.19274863160259</v>
      </c>
      <c r="S44" s="79" t="n">
        <f aca="false">SUM(G44:R44)</f>
        <v>9.35441734840636</v>
      </c>
    </row>
    <row r="45" customFormat="false" ht="15" hidden="false" customHeight="false" outlineLevel="0" collapsed="false">
      <c r="A45" s="36" t="n">
        <v>14</v>
      </c>
      <c r="B45" s="36" t="n">
        <f aca="false">MATCH(Draws!B18,$B$16:$E$16,1)</f>
        <v>4</v>
      </c>
      <c r="C45" s="65" t="n">
        <f aca="false">MAX(-0.9,INDEX(Scenarios!$B$8:$E$8,B45)+INDEX(Scenarios!$B$9:$E$9,B45)*Draws!C18)</f>
        <v>-0.00808043999999999</v>
      </c>
      <c r="D45" s="65" t="n">
        <f aca="false">(1+C45)^(1/12)-1</f>
        <v>-0.000675876800208419</v>
      </c>
      <c r="E45" s="64" t="n">
        <f aca="false">INDEX(Scenarios!$B$10:$E$10,B45)/12</f>
        <v>-1.25</v>
      </c>
      <c r="G45" s="64" t="n">
        <f aca="false">Scenarios!$B$15+Scenarios!$B$16*$D45+Scenarios!$B$17*(Scenarios!B$22)+$E45+Scenarios!$B$18*Draws!D18</f>
        <v>-4.16285432400288</v>
      </c>
      <c r="H45" s="64" t="n">
        <f aca="false">Scenarios!$B$15+Scenarios!$B$16*$D45+Scenarios!$B$17*(Scenarios!C$22+SUM($G45:G45))+$E45+Scenarios!$B$18*Draws!E18</f>
        <v>-3.31287539363947</v>
      </c>
      <c r="I45" s="64" t="n">
        <f aca="false">Scenarios!$B$15+Scenarios!$B$16*$D45+Scenarios!$B$17*(Scenarios!D$22+SUM($G45:H45))+$E45+Scenarios!$B$18*Draws!F18</f>
        <v>-6.31359734762879</v>
      </c>
      <c r="J45" s="64" t="n">
        <f aca="false">Scenarios!$B$15+Scenarios!$B$16*$D45+Scenarios!$B$17*(Scenarios!E$22+SUM($G45:I45))+$E45+Scenarios!$B$18*Draws!G18</f>
        <v>-3.67319527064534</v>
      </c>
      <c r="K45" s="64" t="n">
        <f aca="false">Scenarios!$B$15+Scenarios!$B$16*$D45+Scenarios!$B$17*(Scenarios!F$22+SUM($G45:J45))+$E45+Scenarios!$B$18*Draws!H18</f>
        <v>-1.72386338685011</v>
      </c>
      <c r="L45" s="64" t="n">
        <f aca="false">Scenarios!$B$15+Scenarios!$B$16*$D45+Scenarios!$B$17*(Scenarios!G$22+SUM($G45:K45))+$E45+Scenarios!$B$18*Draws!I18</f>
        <v>-0.280534954136186</v>
      </c>
      <c r="M45" s="64" t="n">
        <f aca="false">Scenarios!$B$15+Scenarios!$B$16*$D45+Scenarios!$B$17*(Scenarios!H$22+SUM($G45:L45))+$E45+Scenarios!$B$18*Draws!J18</f>
        <v>-4.29558646713438</v>
      </c>
      <c r="N45" s="64" t="n">
        <f aca="false">Scenarios!$B$15+Scenarios!$B$16*$D45+Scenarios!$B$17*(Scenarios!I$22+SUM($G45:M45))+$E45+Scenarios!$B$18*Draws!K18</f>
        <v>-1.19468280097342</v>
      </c>
      <c r="O45" s="64" t="n">
        <f aca="false">Scenarios!$B$15+Scenarios!$B$16*$D45+Scenarios!$B$17*(Scenarios!J$22+SUM($G45:N45))+$E45+Scenarios!$B$18*Draws!L18</f>
        <v>-6.03350378838741</v>
      </c>
      <c r="P45" s="64" t="n">
        <f aca="false">Scenarios!$B$15+Scenarios!$B$16*$D45+Scenarios!$B$17*(Scenarios!K$22+SUM($G45:O45))+$E45+Scenarios!$B$18*Draws!M18</f>
        <v>-4.71015074797101</v>
      </c>
      <c r="Q45" s="64" t="n">
        <f aca="false">Scenarios!$B$15+Scenarios!$B$16*$D45+Scenarios!$B$17*(Scenarios!L$22+SUM($G45:P45))+$E45+Scenarios!$B$18*Draws!N18</f>
        <v>-2.96377273297825</v>
      </c>
      <c r="R45" s="64" t="n">
        <f aca="false">Scenarios!$B$15+Scenarios!$B$16*$D45+Scenarios!$B$17*(Scenarios!M$22+SUM($G45:Q45))+$E45+Scenarios!$B$18*Draws!O18</f>
        <v>-4.97314218221853</v>
      </c>
      <c r="S45" s="79" t="n">
        <f aca="false">SUM(G45:R45)</f>
        <v>-43.6377593965658</v>
      </c>
    </row>
    <row r="46" customFormat="false" ht="15" hidden="false" customHeight="false" outlineLevel="0" collapsed="false">
      <c r="A46" s="36" t="n">
        <v>15</v>
      </c>
      <c r="B46" s="36" t="n">
        <f aca="false">MATCH(Draws!B19,$B$16:$E$16,1)</f>
        <v>2</v>
      </c>
      <c r="C46" s="65" t="n">
        <f aca="false">MAX(-0.9,INDEX(Scenarios!$B$8:$E$8,B46)+INDEX(Scenarios!$B$9:$E$9,B46)*Draws!C19)</f>
        <v>-0.35105644</v>
      </c>
      <c r="D46" s="65" t="n">
        <f aca="false">(1+C46)^(1/12)-1</f>
        <v>-0.0353926267666296</v>
      </c>
      <c r="E46" s="64" t="n">
        <f aca="false">INDEX(Scenarios!$B$10:$E$10,B46)/12</f>
        <v>0.416666666666667</v>
      </c>
      <c r="G46" s="64" t="n">
        <f aca="false">Scenarios!$B$15+Scenarios!$B$16*$D46+Scenarios!$B$17*(Scenarios!B$22)+$E46+Scenarios!$B$18*Draws!D19</f>
        <v>-1.13668243654506</v>
      </c>
      <c r="H46" s="64" t="n">
        <f aca="false">Scenarios!$B$15+Scenarios!$B$16*$D46+Scenarios!$B$17*(Scenarios!C$22+SUM($G46:G46))+$E46+Scenarios!$B$18*Draws!E19</f>
        <v>-4.58811454767215</v>
      </c>
      <c r="I46" s="64" t="n">
        <f aca="false">Scenarios!$B$15+Scenarios!$B$16*$D46+Scenarios!$B$17*(Scenarios!D$22+SUM($G46:H46))+$E46+Scenarios!$B$18*Draws!F19</f>
        <v>-1.68450938328266</v>
      </c>
      <c r="J46" s="64" t="n">
        <f aca="false">Scenarios!$B$15+Scenarios!$B$16*$D46+Scenarios!$B$17*(Scenarios!E$22+SUM($G46:I46))+$E46+Scenarios!$B$18*Draws!G19</f>
        <v>-2.17856068876853</v>
      </c>
      <c r="K46" s="64" t="n">
        <f aca="false">Scenarios!$B$15+Scenarios!$B$16*$D46+Scenarios!$B$17*(Scenarios!F$22+SUM($G46:J46))+$E46+Scenarios!$B$18*Draws!H19</f>
        <v>-0.707557226398941</v>
      </c>
      <c r="L46" s="64" t="n">
        <f aca="false">Scenarios!$B$15+Scenarios!$B$16*$D46+Scenarios!$B$17*(Scenarios!G$22+SUM($G46:K46))+$E46+Scenarios!$B$18*Draws!I19</f>
        <v>0.476269646701209</v>
      </c>
      <c r="M46" s="64" t="n">
        <f aca="false">Scenarios!$B$15+Scenarios!$B$16*$D46+Scenarios!$B$17*(Scenarios!H$22+SUM($G46:L46))+$E46+Scenarios!$B$18*Draws!J19</f>
        <v>-0.913832753050171</v>
      </c>
      <c r="N46" s="64" t="n">
        <f aca="false">Scenarios!$B$15+Scenarios!$B$16*$D46+Scenarios!$B$17*(Scenarios!I$22+SUM($G46:M46))+$E46+Scenarios!$B$18*Draws!K19</f>
        <v>-2.51714724339492</v>
      </c>
      <c r="O46" s="64" t="n">
        <f aca="false">Scenarios!$B$15+Scenarios!$B$16*$D46+Scenarios!$B$17*(Scenarios!J$22+SUM($G46:N46))+$E46+Scenarios!$B$18*Draws!L19</f>
        <v>1.68209675044216</v>
      </c>
      <c r="P46" s="64" t="n">
        <f aca="false">Scenarios!$B$15+Scenarios!$B$16*$D46+Scenarios!$B$17*(Scenarios!K$22+SUM($G46:O46))+$E46+Scenarios!$B$18*Draws!M19</f>
        <v>-0.540470203410131</v>
      </c>
      <c r="Q46" s="64" t="n">
        <f aca="false">Scenarios!$B$15+Scenarios!$B$16*$D46+Scenarios!$B$17*(Scenarios!L$22+SUM($G46:P46))+$E46+Scenarios!$B$18*Draws!N19</f>
        <v>-3.62259447079473</v>
      </c>
      <c r="R46" s="64" t="n">
        <f aca="false">Scenarios!$B$15+Scenarios!$B$16*$D46+Scenarios!$B$17*(Scenarios!M$22+SUM($G46:Q46))+$E46+Scenarios!$B$18*Draws!O19</f>
        <v>-0.758885277234384</v>
      </c>
      <c r="S46" s="79" t="n">
        <f aca="false">SUM(G46:R46)</f>
        <v>-16.4899878334083</v>
      </c>
    </row>
    <row r="47" customFormat="false" ht="15" hidden="false" customHeight="false" outlineLevel="0" collapsed="false">
      <c r="A47" s="36" t="n">
        <v>16</v>
      </c>
      <c r="B47" s="36" t="n">
        <f aca="false">MATCH(Draws!B20,$B$16:$E$16,1)</f>
        <v>4</v>
      </c>
      <c r="C47" s="65" t="n">
        <f aca="false">MAX(-0.9,INDEX(Scenarios!$B$8:$E$8,B47)+INDEX(Scenarios!$B$9:$E$9,B47)*Draws!C20)</f>
        <v>0.06854616</v>
      </c>
      <c r="D47" s="65" t="n">
        <f aca="false">(1+C47)^(1/12)-1</f>
        <v>0.00554020679604705</v>
      </c>
      <c r="E47" s="64" t="n">
        <f aca="false">INDEX(Scenarios!$B$10:$E$10,B47)/12</f>
        <v>-1.25</v>
      </c>
      <c r="G47" s="64" t="n">
        <f aca="false">Scenarios!$B$15+Scenarios!$B$16*$D47+Scenarios!$B$17*(Scenarios!B$22)+$E47+Scenarios!$B$18*Draws!D20</f>
        <v>-9.62874373691222</v>
      </c>
      <c r="H47" s="64" t="n">
        <f aca="false">Scenarios!$B$15+Scenarios!$B$16*$D47+Scenarios!$B$17*(Scenarios!C$22+SUM($G47:G47))+$E47+Scenarios!$B$18*Draws!E20</f>
        <v>-5.7707405204867</v>
      </c>
      <c r="I47" s="64" t="n">
        <f aca="false">Scenarios!$B$15+Scenarios!$B$16*$D47+Scenarios!$B$17*(Scenarios!D$22+SUM($G47:H47))+$E47+Scenarios!$B$18*Draws!F20</f>
        <v>-4.3354656364409</v>
      </c>
      <c r="J47" s="64" t="n">
        <f aca="false">Scenarios!$B$15+Scenarios!$B$16*$D47+Scenarios!$B$17*(Scenarios!E$22+SUM($G47:I47))+$E47+Scenarios!$B$18*Draws!G20</f>
        <v>-4.56567142524421</v>
      </c>
      <c r="K47" s="64" t="n">
        <f aca="false">Scenarios!$B$15+Scenarios!$B$16*$D47+Scenarios!$B$17*(Scenarios!F$22+SUM($G47:J47))+$E47+Scenarios!$B$18*Draws!H20</f>
        <v>-7.80328146300289</v>
      </c>
      <c r="L47" s="64" t="n">
        <f aca="false">Scenarios!$B$15+Scenarios!$B$16*$D47+Scenarios!$B$17*(Scenarios!G$22+SUM($G47:K47))+$E47+Scenarios!$B$18*Draws!I20</f>
        <v>-4.36406387234134</v>
      </c>
      <c r="M47" s="64" t="n">
        <f aca="false">Scenarios!$B$15+Scenarios!$B$16*$D47+Scenarios!$B$17*(Scenarios!H$22+SUM($G47:L47))+$E47+Scenarios!$B$18*Draws!J20</f>
        <v>-2.16469650091926</v>
      </c>
      <c r="N47" s="64" t="n">
        <f aca="false">Scenarios!$B$15+Scenarios!$B$16*$D47+Scenarios!$B$17*(Scenarios!I$22+SUM($G47:M47))+$E47+Scenarios!$B$18*Draws!K20</f>
        <v>-6.3646773794141</v>
      </c>
      <c r="O47" s="64" t="n">
        <f aca="false">Scenarios!$B$15+Scenarios!$B$16*$D47+Scenarios!$B$17*(Scenarios!J$22+SUM($G47:N47))+$E47+Scenarios!$B$18*Draws!L20</f>
        <v>-2.62371635077814</v>
      </c>
      <c r="P47" s="64" t="n">
        <f aca="false">Scenarios!$B$15+Scenarios!$B$16*$D47+Scenarios!$B$17*(Scenarios!K$22+SUM($G47:O47))+$E47+Scenarios!$B$18*Draws!M20</f>
        <v>-9.02923576206396</v>
      </c>
      <c r="Q47" s="64" t="n">
        <f aca="false">Scenarios!$B$15+Scenarios!$B$16*$D47+Scenarios!$B$17*(Scenarios!L$22+SUM($G47:P47))+$E47+Scenarios!$B$18*Draws!N20</f>
        <v>-2.674205441293</v>
      </c>
      <c r="R47" s="64" t="n">
        <f aca="false">Scenarios!$B$15+Scenarios!$B$16*$D47+Scenarios!$B$17*(Scenarios!M$22+SUM($G47:Q47))+$E47+Scenarios!$B$18*Draws!O20</f>
        <v>-5.53865916923759</v>
      </c>
      <c r="S47" s="79" t="n">
        <f aca="false">SUM(G47:R47)</f>
        <v>-64.8631572581343</v>
      </c>
    </row>
    <row r="48" customFormat="false" ht="15" hidden="false" customHeight="false" outlineLevel="0" collapsed="false">
      <c r="A48" s="36" t="n">
        <v>17</v>
      </c>
      <c r="B48" s="36" t="n">
        <f aca="false">MATCH(Draws!B21,$B$16:$E$16,1)</f>
        <v>2</v>
      </c>
      <c r="C48" s="65" t="n">
        <f aca="false">MAX(-0.9,INDEX(Scenarios!$B$8:$E$8,B48)+INDEX(Scenarios!$B$9:$E$9,B48)*Draws!C21)</f>
        <v>-0.41889016</v>
      </c>
      <c r="D48" s="65" t="n">
        <f aca="false">(1+C48)^(1/12)-1</f>
        <v>-0.0442267917009198</v>
      </c>
      <c r="E48" s="64" t="n">
        <f aca="false">INDEX(Scenarios!$B$10:$E$10,B48)/12</f>
        <v>0.416666666666667</v>
      </c>
      <c r="G48" s="64" t="n">
        <f aca="false">Scenarios!$B$15+Scenarios!$B$16*$D48+Scenarios!$B$17*(Scenarios!B$22)+$E48+Scenarios!$B$18*Draws!D21</f>
        <v>0.967590631402036</v>
      </c>
      <c r="H48" s="64" t="n">
        <f aca="false">Scenarios!$B$15+Scenarios!$B$16*$D48+Scenarios!$B$17*(Scenarios!C$22+SUM($G48:G48))+$E48+Scenarios!$B$18*Draws!E21</f>
        <v>-0.721738630232597</v>
      </c>
      <c r="I48" s="64" t="n">
        <f aca="false">Scenarios!$B$15+Scenarios!$B$16*$D48+Scenarios!$B$17*(Scenarios!D$22+SUM($G48:H48))+$E48+Scenarios!$B$18*Draws!F21</f>
        <v>0.669404969273947</v>
      </c>
      <c r="J48" s="64" t="n">
        <f aca="false">Scenarios!$B$15+Scenarios!$B$16*$D48+Scenarios!$B$17*(Scenarios!E$22+SUM($G48:I48))+$E48+Scenarios!$B$18*Draws!G21</f>
        <v>-0.868176777958576</v>
      </c>
      <c r="K48" s="64" t="n">
        <f aca="false">Scenarios!$B$15+Scenarios!$B$16*$D48+Scenarios!$B$17*(Scenarios!F$22+SUM($G48:J48))+$E48+Scenarios!$B$18*Draws!H21</f>
        <v>-0.91338937012788</v>
      </c>
      <c r="L48" s="64" t="n">
        <f aca="false">Scenarios!$B$15+Scenarios!$B$16*$D48+Scenarios!$B$17*(Scenarios!G$22+SUM($G48:K48))+$E48+Scenarios!$B$18*Draws!I21</f>
        <v>-2.39061385029181</v>
      </c>
      <c r="M48" s="64" t="n">
        <f aca="false">Scenarios!$B$15+Scenarios!$B$16*$D48+Scenarios!$B$17*(Scenarios!H$22+SUM($G48:L48))+$E48+Scenarios!$B$18*Draws!J21</f>
        <v>-0.0285785357874951</v>
      </c>
      <c r="N48" s="64" t="n">
        <f aca="false">Scenarios!$B$15+Scenarios!$B$16*$D48+Scenarios!$B$17*(Scenarios!I$22+SUM($G48:M48))+$E48+Scenarios!$B$18*Draws!K21</f>
        <v>-1.25535006171078</v>
      </c>
      <c r="O48" s="64" t="n">
        <f aca="false">Scenarios!$B$15+Scenarios!$B$16*$D48+Scenarios!$B$17*(Scenarios!J$22+SUM($G48:N48))+$E48+Scenarios!$B$18*Draws!L21</f>
        <v>-2.5943893631414</v>
      </c>
      <c r="P48" s="64" t="n">
        <f aca="false">Scenarios!$B$15+Scenarios!$B$16*$D48+Scenarios!$B$17*(Scenarios!K$22+SUM($G48:O48))+$E48+Scenarios!$B$18*Draws!M21</f>
        <v>-1.57687316294853</v>
      </c>
      <c r="Q48" s="64" t="n">
        <f aca="false">Scenarios!$B$15+Scenarios!$B$16*$D48+Scenarios!$B$17*(Scenarios!L$22+SUM($G48:P48))+$E48+Scenarios!$B$18*Draws!N21</f>
        <v>-4.72394431946718</v>
      </c>
      <c r="R48" s="64" t="n">
        <f aca="false">Scenarios!$B$15+Scenarios!$B$16*$D48+Scenarios!$B$17*(Scenarios!M$22+SUM($G48:Q48))+$E48+Scenarios!$B$18*Draws!O21</f>
        <v>-1.37929323110236</v>
      </c>
      <c r="S48" s="79" t="n">
        <f aca="false">SUM(G48:R48)</f>
        <v>-14.8153517020926</v>
      </c>
    </row>
    <row r="49" customFormat="false" ht="15" hidden="false" customHeight="false" outlineLevel="0" collapsed="false">
      <c r="A49" s="36" t="n">
        <v>18</v>
      </c>
      <c r="B49" s="36" t="n">
        <f aca="false">MATCH(Draws!B22,$B$16:$E$16,1)</f>
        <v>1</v>
      </c>
      <c r="C49" s="65" t="n">
        <f aca="false">MAX(-0.9,INDEX(Scenarios!$B$8:$E$8,B49)+INDEX(Scenarios!$B$9:$E$9,B49)*Draws!C22)</f>
        <v>0.1050977</v>
      </c>
      <c r="D49" s="65" t="n">
        <f aca="false">(1+C49)^(1/12)-1</f>
        <v>0.00836258496769604</v>
      </c>
      <c r="E49" s="64" t="n">
        <f aca="false">INDEX(Scenarios!$B$10:$E$10,B49)/12</f>
        <v>-1.25</v>
      </c>
      <c r="G49" s="64" t="n">
        <f aca="false">Scenarios!$B$15+Scenarios!$B$16*$D49+Scenarios!$B$17*(Scenarios!B$22)+$E49+Scenarios!$B$18*Draws!D22</f>
        <v>-2.39506243662826</v>
      </c>
      <c r="H49" s="64" t="n">
        <f aca="false">Scenarios!$B$15+Scenarios!$B$16*$D49+Scenarios!$B$17*(Scenarios!C$22+SUM($G49:G49))+$E49+Scenarios!$B$18*Draws!E22</f>
        <v>-1.28031958915419</v>
      </c>
      <c r="I49" s="64" t="n">
        <f aca="false">Scenarios!$B$15+Scenarios!$B$16*$D49+Scenarios!$B$17*(Scenarios!D$22+SUM($G49:H49))+$E49+Scenarios!$B$18*Draws!F22</f>
        <v>-3.60562960306526</v>
      </c>
      <c r="J49" s="64" t="n">
        <f aca="false">Scenarios!$B$15+Scenarios!$B$16*$D49+Scenarios!$B$17*(Scenarios!E$22+SUM($G49:I49))+$E49+Scenarios!$B$18*Draws!G22</f>
        <v>-2.65972599708285</v>
      </c>
      <c r="K49" s="64" t="n">
        <f aca="false">Scenarios!$B$15+Scenarios!$B$16*$D49+Scenarios!$B$17*(Scenarios!F$22+SUM($G49:J49))+$E49+Scenarios!$B$18*Draws!H22</f>
        <v>-2.89407040988526</v>
      </c>
      <c r="L49" s="64" t="n">
        <f aca="false">Scenarios!$B$15+Scenarios!$B$16*$D49+Scenarios!$B$17*(Scenarios!G$22+SUM($G49:K49))+$E49+Scenarios!$B$18*Draws!I22</f>
        <v>2.66972392546169</v>
      </c>
      <c r="M49" s="64" t="n">
        <f aca="false">Scenarios!$B$15+Scenarios!$B$16*$D49+Scenarios!$B$17*(Scenarios!H$22+SUM($G49:L49))+$E49+Scenarios!$B$18*Draws!J22</f>
        <v>-5.6740959637879</v>
      </c>
      <c r="N49" s="64" t="n">
        <f aca="false">Scenarios!$B$15+Scenarios!$B$16*$D49+Scenarios!$B$17*(Scenarios!I$22+SUM($G49:M49))+$E49+Scenarios!$B$18*Draws!K22</f>
        <v>3.2066524236138</v>
      </c>
      <c r="O49" s="64" t="n">
        <f aca="false">Scenarios!$B$15+Scenarios!$B$16*$D49+Scenarios!$B$17*(Scenarios!J$22+SUM($G49:N49))+$E49+Scenarios!$B$18*Draws!L22</f>
        <v>-3.86064557742534</v>
      </c>
      <c r="P49" s="64" t="n">
        <f aca="false">Scenarios!$B$15+Scenarios!$B$16*$D49+Scenarios!$B$17*(Scenarios!K$22+SUM($G49:O49))+$E49+Scenarios!$B$18*Draws!M22</f>
        <v>-3.05436783682535</v>
      </c>
      <c r="Q49" s="64" t="n">
        <f aca="false">Scenarios!$B$15+Scenarios!$B$16*$D49+Scenarios!$B$17*(Scenarios!L$22+SUM($G49:P49))+$E49+Scenarios!$B$18*Draws!N22</f>
        <v>-1.66083835615349</v>
      </c>
      <c r="R49" s="64" t="n">
        <f aca="false">Scenarios!$B$15+Scenarios!$B$16*$D49+Scenarios!$B$17*(Scenarios!M$22+SUM($G49:Q49))+$E49+Scenarios!$B$18*Draws!O22</f>
        <v>-0.755560925782244</v>
      </c>
      <c r="S49" s="79" t="n">
        <f aca="false">SUM(G49:R49)</f>
        <v>-21.9639403467147</v>
      </c>
    </row>
    <row r="50" customFormat="false" ht="15" hidden="false" customHeight="false" outlineLevel="0" collapsed="false">
      <c r="A50" s="36" t="n">
        <v>19</v>
      </c>
      <c r="B50" s="36" t="n">
        <f aca="false">MATCH(Draws!B23,$B$16:$E$16,1)</f>
        <v>1</v>
      </c>
      <c r="C50" s="65" t="n">
        <f aca="false">MAX(-0.9,INDEX(Scenarios!$B$8:$E$8,B50)+INDEX(Scenarios!$B$9:$E$9,B50)*Draws!C23)</f>
        <v>0.03534995</v>
      </c>
      <c r="D50" s="65" t="n">
        <f aca="false">(1+C50)^(1/12)-1</f>
        <v>0.00289915156089426</v>
      </c>
      <c r="E50" s="64" t="n">
        <f aca="false">INDEX(Scenarios!$B$10:$E$10,B50)/12</f>
        <v>-1.25</v>
      </c>
      <c r="G50" s="64" t="n">
        <f aca="false">Scenarios!$B$15+Scenarios!$B$16*$D50+Scenarios!$B$17*(Scenarios!B$22)+$E50+Scenarios!$B$18*Draws!D23</f>
        <v>-2.23234028033315</v>
      </c>
      <c r="H50" s="64" t="n">
        <f aca="false">Scenarios!$B$15+Scenarios!$B$16*$D50+Scenarios!$B$17*(Scenarios!C$22+SUM($G50:G50))+$E50+Scenarios!$B$18*Draws!E23</f>
        <v>0.849024766187047</v>
      </c>
      <c r="I50" s="64" t="n">
        <f aca="false">Scenarios!$B$15+Scenarios!$B$16*$D50+Scenarios!$B$17*(Scenarios!D$22+SUM($G50:H50))+$E50+Scenarios!$B$18*Draws!F23</f>
        <v>4.25069325887987</v>
      </c>
      <c r="J50" s="64" t="n">
        <f aca="false">Scenarios!$B$15+Scenarios!$B$16*$D50+Scenarios!$B$17*(Scenarios!E$22+SUM($G50:I50))+$E50+Scenarios!$B$18*Draws!G23</f>
        <v>-1.30050541730866</v>
      </c>
      <c r="K50" s="64" t="n">
        <f aca="false">Scenarios!$B$15+Scenarios!$B$16*$D50+Scenarios!$B$17*(Scenarios!F$22+SUM($G50:J50))+$E50+Scenarios!$B$18*Draws!H23</f>
        <v>-0.689643282838543</v>
      </c>
      <c r="L50" s="64" t="n">
        <f aca="false">Scenarios!$B$15+Scenarios!$B$16*$D50+Scenarios!$B$17*(Scenarios!G$22+SUM($G50:K50))+$E50+Scenarios!$B$18*Draws!I23</f>
        <v>-2.31642669170191</v>
      </c>
      <c r="M50" s="64" t="n">
        <f aca="false">Scenarios!$B$15+Scenarios!$B$16*$D50+Scenarios!$B$17*(Scenarios!H$22+SUM($G50:L50))+$E50+Scenarios!$B$18*Draws!J23</f>
        <v>2.60202187557162</v>
      </c>
      <c r="N50" s="64" t="n">
        <f aca="false">Scenarios!$B$15+Scenarios!$B$16*$D50+Scenarios!$B$17*(Scenarios!I$22+SUM($G50:M50))+$E50+Scenarios!$B$18*Draws!K23</f>
        <v>-1.91416263034181</v>
      </c>
      <c r="O50" s="64" t="n">
        <f aca="false">Scenarios!$B$15+Scenarios!$B$16*$D50+Scenarios!$B$17*(Scenarios!J$22+SUM($G50:N50))+$E50+Scenarios!$B$18*Draws!L23</f>
        <v>-0.0983423246939068</v>
      </c>
      <c r="P50" s="64" t="n">
        <f aca="false">Scenarios!$B$15+Scenarios!$B$16*$D50+Scenarios!$B$17*(Scenarios!K$22+SUM($G50:O50))+$E50+Scenarios!$B$18*Draws!M23</f>
        <v>-4.37593595846346</v>
      </c>
      <c r="Q50" s="64" t="n">
        <f aca="false">Scenarios!$B$15+Scenarios!$B$16*$D50+Scenarios!$B$17*(Scenarios!L$22+SUM($G50:P50))+$E50+Scenarios!$B$18*Draws!N23</f>
        <v>-9.04300658164194</v>
      </c>
      <c r="R50" s="64" t="n">
        <f aca="false">Scenarios!$B$15+Scenarios!$B$16*$D50+Scenarios!$B$17*(Scenarios!M$22+SUM($G50:Q50))+$E50+Scenarios!$B$18*Draws!O23</f>
        <v>3.999447563817</v>
      </c>
      <c r="S50" s="79" t="n">
        <f aca="false">SUM(G50:R50)</f>
        <v>-10.2691757028678</v>
      </c>
    </row>
    <row r="51" customFormat="false" ht="15" hidden="false" customHeight="false" outlineLevel="0" collapsed="false">
      <c r="A51" s="36" t="n">
        <v>20</v>
      </c>
      <c r="B51" s="36" t="n">
        <f aca="false">MATCH(Draws!B24,$B$16:$E$16,1)</f>
        <v>1</v>
      </c>
      <c r="C51" s="65" t="n">
        <f aca="false">MAX(-0.9,INDEX(Scenarios!$B$8:$E$8,B51)+INDEX(Scenarios!$B$9:$E$9,B51)*Draws!C24)</f>
        <v>0.19891055</v>
      </c>
      <c r="D51" s="65" t="n">
        <f aca="false">(1+C51)^(1/12)-1</f>
        <v>0.0152326240108152</v>
      </c>
      <c r="E51" s="64" t="n">
        <f aca="false">INDEX(Scenarios!$B$10:$E$10,B51)/12</f>
        <v>-1.25</v>
      </c>
      <c r="G51" s="64" t="n">
        <f aca="false">Scenarios!$B$15+Scenarios!$B$16*$D51+Scenarios!$B$17*(Scenarios!B$22)+$E51+Scenarios!$B$18*Draws!D24</f>
        <v>-0.115457390462919</v>
      </c>
      <c r="H51" s="64" t="n">
        <f aca="false">Scenarios!$B$15+Scenarios!$B$16*$D51+Scenarios!$B$17*(Scenarios!C$22+SUM($G51:G51))+$E51+Scenarios!$B$18*Draws!E24</f>
        <v>-5.07357120314212</v>
      </c>
      <c r="I51" s="64" t="n">
        <f aca="false">Scenarios!$B$15+Scenarios!$B$16*$D51+Scenarios!$B$17*(Scenarios!D$22+SUM($G51:H51))+$E51+Scenarios!$B$18*Draws!F24</f>
        <v>-7.06078897616287</v>
      </c>
      <c r="J51" s="64" t="n">
        <f aca="false">Scenarios!$B$15+Scenarios!$B$16*$D51+Scenarios!$B$17*(Scenarios!E$22+SUM($G51:I51))+$E51+Scenarios!$B$18*Draws!G24</f>
        <v>-3.44804694189183</v>
      </c>
      <c r="K51" s="64" t="n">
        <f aca="false">Scenarios!$B$15+Scenarios!$B$16*$D51+Scenarios!$B$17*(Scenarios!F$22+SUM($G51:J51))+$E51+Scenarios!$B$18*Draws!H24</f>
        <v>-2.74722168985556</v>
      </c>
      <c r="L51" s="64" t="n">
        <f aca="false">Scenarios!$B$15+Scenarios!$B$16*$D51+Scenarios!$B$17*(Scenarios!G$22+SUM($G51:K51))+$E51+Scenarios!$B$18*Draws!I24</f>
        <v>-0.694399630723009</v>
      </c>
      <c r="M51" s="64" t="n">
        <f aca="false">Scenarios!$B$15+Scenarios!$B$16*$D51+Scenarios!$B$17*(Scenarios!H$22+SUM($G51:L51))+$E51+Scenarios!$B$18*Draws!J24</f>
        <v>-2.35503040877593</v>
      </c>
      <c r="N51" s="64" t="n">
        <f aca="false">Scenarios!$B$15+Scenarios!$B$16*$D51+Scenarios!$B$17*(Scenarios!I$22+SUM($G51:M51))+$E51+Scenarios!$B$18*Draws!K24</f>
        <v>1.10510973737243</v>
      </c>
      <c r="O51" s="64" t="n">
        <f aca="false">Scenarios!$B$15+Scenarios!$B$16*$D51+Scenarios!$B$17*(Scenarios!J$22+SUM($G51:N51))+$E51+Scenarios!$B$18*Draws!L24</f>
        <v>-1.13471367762255</v>
      </c>
      <c r="P51" s="64" t="n">
        <f aca="false">Scenarios!$B$15+Scenarios!$B$16*$D51+Scenarios!$B$17*(Scenarios!K$22+SUM($G51:O51))+$E51+Scenarios!$B$18*Draws!M24</f>
        <v>-1.37531277035068</v>
      </c>
      <c r="Q51" s="64" t="n">
        <f aca="false">Scenarios!$B$15+Scenarios!$B$16*$D51+Scenarios!$B$17*(Scenarios!L$22+SUM($G51:P51))+$E51+Scenarios!$B$18*Draws!N24</f>
        <v>0.724960767917953</v>
      </c>
      <c r="R51" s="64" t="n">
        <f aca="false">Scenarios!$B$15+Scenarios!$B$16*$D51+Scenarios!$B$17*(Scenarios!M$22+SUM($G51:Q51))+$E51+Scenarios!$B$18*Draws!O24</f>
        <v>-4.00133484967016</v>
      </c>
      <c r="S51" s="79" t="n">
        <f aca="false">SUM(G51:R51)</f>
        <v>-26.1758070333672</v>
      </c>
    </row>
    <row r="52" customFormat="false" ht="15" hidden="false" customHeight="false" outlineLevel="0" collapsed="false">
      <c r="A52" s="36" t="n">
        <v>21</v>
      </c>
      <c r="B52" s="36" t="n">
        <f aca="false">MATCH(Draws!B25,$B$16:$E$16,1)</f>
        <v>2</v>
      </c>
      <c r="C52" s="65" t="n">
        <f aca="false">MAX(-0.9,INDEX(Scenarios!$B$8:$E$8,B52)+INDEX(Scenarios!$B$9:$E$9,B52)*Draws!C25)</f>
        <v>-0.21164176</v>
      </c>
      <c r="D52" s="65" t="n">
        <f aca="false">(1+C52)^(1/12)-1</f>
        <v>-0.0196218255202906</v>
      </c>
      <c r="E52" s="64" t="n">
        <f aca="false">INDEX(Scenarios!$B$10:$E$10,B52)/12</f>
        <v>0.416666666666667</v>
      </c>
      <c r="G52" s="64" t="n">
        <f aca="false">Scenarios!$B$15+Scenarios!$B$16*$D52+Scenarios!$B$17*(Scenarios!B$22)+$E52+Scenarios!$B$18*Draws!D25</f>
        <v>-3.05441331615764</v>
      </c>
      <c r="H52" s="64" t="n">
        <f aca="false">Scenarios!$B$15+Scenarios!$B$16*$D52+Scenarios!$B$17*(Scenarios!C$22+SUM($G52:G52))+$E52+Scenarios!$B$18*Draws!E25</f>
        <v>-3.4890265112346</v>
      </c>
      <c r="I52" s="64" t="n">
        <f aca="false">Scenarios!$B$15+Scenarios!$B$16*$D52+Scenarios!$B$17*(Scenarios!D$22+SUM($G52:H52))+$E52+Scenarios!$B$18*Draws!F25</f>
        <v>2.34769596172955</v>
      </c>
      <c r="J52" s="64" t="n">
        <f aca="false">Scenarios!$B$15+Scenarios!$B$16*$D52+Scenarios!$B$17*(Scenarios!E$22+SUM($G52:I52))+$E52+Scenarios!$B$18*Draws!G25</f>
        <v>1.49212837266896</v>
      </c>
      <c r="K52" s="64" t="n">
        <f aca="false">Scenarios!$B$15+Scenarios!$B$16*$D52+Scenarios!$B$17*(Scenarios!F$22+SUM($G52:J52))+$E52+Scenarios!$B$18*Draws!H25</f>
        <v>-0.0462464258763802</v>
      </c>
      <c r="L52" s="64" t="n">
        <f aca="false">Scenarios!$B$15+Scenarios!$B$16*$D52+Scenarios!$B$17*(Scenarios!G$22+SUM($G52:K52))+$E52+Scenarios!$B$18*Draws!I25</f>
        <v>2.57630886251094</v>
      </c>
      <c r="M52" s="64" t="n">
        <f aca="false">Scenarios!$B$15+Scenarios!$B$16*$D52+Scenarios!$B$17*(Scenarios!H$22+SUM($G52:L52))+$E52+Scenarios!$B$18*Draws!J25</f>
        <v>0.458217246768294</v>
      </c>
      <c r="N52" s="64" t="n">
        <f aca="false">Scenarios!$B$15+Scenarios!$B$16*$D52+Scenarios!$B$17*(Scenarios!I$22+SUM($G52:M52))+$E52+Scenarios!$B$18*Draws!K25</f>
        <v>3.2538759487849</v>
      </c>
      <c r="O52" s="64" t="n">
        <f aca="false">Scenarios!$B$15+Scenarios!$B$16*$D52+Scenarios!$B$17*(Scenarios!J$22+SUM($G52:N52))+$E52+Scenarios!$B$18*Draws!L25</f>
        <v>-2.29158211849565</v>
      </c>
      <c r="P52" s="64" t="n">
        <f aca="false">Scenarios!$B$15+Scenarios!$B$16*$D52+Scenarios!$B$17*(Scenarios!K$22+SUM($G52:O52))+$E52+Scenarios!$B$18*Draws!M25</f>
        <v>-0.598959485982196</v>
      </c>
      <c r="Q52" s="64" t="n">
        <f aca="false">Scenarios!$B$15+Scenarios!$B$16*$D52+Scenarios!$B$17*(Scenarios!L$22+SUM($G52:P52))+$E52+Scenarios!$B$18*Draws!N25</f>
        <v>0.665075984039595</v>
      </c>
      <c r="R52" s="64" t="n">
        <f aca="false">Scenarios!$B$15+Scenarios!$B$16*$D52+Scenarios!$B$17*(Scenarios!M$22+SUM($G52:Q52))+$E52+Scenarios!$B$18*Draws!O25</f>
        <v>-2.8762811536723</v>
      </c>
      <c r="S52" s="79" t="n">
        <f aca="false">SUM(G52:R52)</f>
        <v>-1.56320663491653</v>
      </c>
    </row>
    <row r="53" customFormat="false" ht="15" hidden="false" customHeight="false" outlineLevel="0" collapsed="false">
      <c r="A53" s="36" t="n">
        <v>22</v>
      </c>
      <c r="B53" s="36" t="n">
        <f aca="false">MATCH(Draws!B26,$B$16:$E$16,1)</f>
        <v>2</v>
      </c>
      <c r="C53" s="65" t="n">
        <f aca="false">MAX(-0.9,INDEX(Scenarios!$B$8:$E$8,B53)+INDEX(Scenarios!$B$9:$E$9,B53)*Draws!C26)</f>
        <v>-0.33643504</v>
      </c>
      <c r="D53" s="65" t="n">
        <f aca="false">(1+C53)^(1/12)-1</f>
        <v>-0.0335999277885147</v>
      </c>
      <c r="E53" s="64" t="n">
        <f aca="false">INDEX(Scenarios!$B$10:$E$10,B53)/12</f>
        <v>0.416666666666667</v>
      </c>
      <c r="G53" s="64" t="n">
        <f aca="false">Scenarios!$B$15+Scenarios!$B$16*$D53+Scenarios!$B$17*(Scenarios!B$22)+$E53+Scenarios!$B$18*Draws!D26</f>
        <v>-5.14224656563899</v>
      </c>
      <c r="H53" s="64" t="n">
        <f aca="false">Scenarios!$B$15+Scenarios!$B$16*$D53+Scenarios!$B$17*(Scenarios!C$22+SUM($G53:G53))+$E53+Scenarios!$B$18*Draws!E26</f>
        <v>-0.191152367828818</v>
      </c>
      <c r="I53" s="64" t="n">
        <f aca="false">Scenarios!$B$15+Scenarios!$B$16*$D53+Scenarios!$B$17*(Scenarios!D$22+SUM($G53:H53))+$E53+Scenarios!$B$18*Draws!F26</f>
        <v>-3.15344064941906</v>
      </c>
      <c r="J53" s="64" t="n">
        <f aca="false">Scenarios!$B$15+Scenarios!$B$16*$D53+Scenarios!$B$17*(Scenarios!E$22+SUM($G53:I53))+$E53+Scenarios!$B$18*Draws!G26</f>
        <v>-1.15007464908776</v>
      </c>
      <c r="K53" s="64" t="n">
        <f aca="false">Scenarios!$B$15+Scenarios!$B$16*$D53+Scenarios!$B$17*(Scenarios!F$22+SUM($G53:J53))+$E53+Scenarios!$B$18*Draws!H26</f>
        <v>-0.621436045950874</v>
      </c>
      <c r="L53" s="64" t="n">
        <f aca="false">Scenarios!$B$15+Scenarios!$B$16*$D53+Scenarios!$B$17*(Scenarios!G$22+SUM($G53:K53))+$E53+Scenarios!$B$18*Draws!I26</f>
        <v>-1.93146885464496</v>
      </c>
      <c r="M53" s="64" t="n">
        <f aca="false">Scenarios!$B$15+Scenarios!$B$16*$D53+Scenarios!$B$17*(Scenarios!H$22+SUM($G53:L53))+$E53+Scenarios!$B$18*Draws!J26</f>
        <v>-1.24980280559368</v>
      </c>
      <c r="N53" s="64" t="n">
        <f aca="false">Scenarios!$B$15+Scenarios!$B$16*$D53+Scenarios!$B$17*(Scenarios!I$22+SUM($G53:M53))+$E53+Scenarios!$B$18*Draws!K26</f>
        <v>-0.848065913094693</v>
      </c>
      <c r="O53" s="64" t="n">
        <f aca="false">Scenarios!$B$15+Scenarios!$B$16*$D53+Scenarios!$B$17*(Scenarios!J$22+SUM($G53:N53))+$E53+Scenarios!$B$18*Draws!L26</f>
        <v>0.109733229264259</v>
      </c>
      <c r="P53" s="64" t="n">
        <f aca="false">Scenarios!$B$15+Scenarios!$B$16*$D53+Scenarios!$B$17*(Scenarios!K$22+SUM($G53:O53))+$E53+Scenarios!$B$18*Draws!M26</f>
        <v>2.4822558129448</v>
      </c>
      <c r="Q53" s="64" t="n">
        <f aca="false">Scenarios!$B$15+Scenarios!$B$16*$D53+Scenarios!$B$17*(Scenarios!L$22+SUM($G53:P53))+$E53+Scenarios!$B$18*Draws!N26</f>
        <v>-4.08979169673373</v>
      </c>
      <c r="R53" s="64" t="n">
        <f aca="false">Scenarios!$B$15+Scenarios!$B$16*$D53+Scenarios!$B$17*(Scenarios!M$22+SUM($G53:Q53))+$E53+Scenarios!$B$18*Draws!O26</f>
        <v>-0.916552942115929</v>
      </c>
      <c r="S53" s="79" t="n">
        <f aca="false">SUM(G53:R53)</f>
        <v>-16.7020434478994</v>
      </c>
    </row>
    <row r="54" customFormat="false" ht="15" hidden="false" customHeight="false" outlineLevel="0" collapsed="false">
      <c r="A54" s="36" t="n">
        <v>23</v>
      </c>
      <c r="B54" s="36" t="n">
        <f aca="false">MATCH(Draws!B27,$B$16:$E$16,1)</f>
        <v>3</v>
      </c>
      <c r="C54" s="65" t="n">
        <f aca="false">MAX(-0.9,INDEX(Scenarios!$B$8:$E$8,B54)+INDEX(Scenarios!$B$9:$E$9,B54)*Draws!C27)</f>
        <v>0.0517928</v>
      </c>
      <c r="D54" s="65" t="n">
        <f aca="false">(1+C54)^(1/12)-1</f>
        <v>0.00421687750697219</v>
      </c>
      <c r="E54" s="64" t="n">
        <f aca="false">INDEX(Scenarios!$B$10:$E$10,B54)/12</f>
        <v>0.416666666666667</v>
      </c>
      <c r="G54" s="64" t="n">
        <f aca="false">Scenarios!$B$15+Scenarios!$B$16*$D54+Scenarios!$B$17*(Scenarios!B$22)+$E54+Scenarios!$B$18*Draws!D27</f>
        <v>2.79152426457939</v>
      </c>
      <c r="H54" s="64" t="n">
        <f aca="false">Scenarios!$B$15+Scenarios!$B$16*$D54+Scenarios!$B$17*(Scenarios!C$22+SUM($G54:G54))+$E54+Scenarios!$B$18*Draws!E27</f>
        <v>-5.85467972808104</v>
      </c>
      <c r="I54" s="64" t="n">
        <f aca="false">Scenarios!$B$15+Scenarios!$B$16*$D54+Scenarios!$B$17*(Scenarios!D$22+SUM($G54:H54))+$E54+Scenarios!$B$18*Draws!F27</f>
        <v>-0.648158992788872</v>
      </c>
      <c r="J54" s="64" t="n">
        <f aca="false">Scenarios!$B$15+Scenarios!$B$16*$D54+Scenarios!$B$17*(Scenarios!E$22+SUM($G54:I54))+$E54+Scenarios!$B$18*Draws!G27</f>
        <v>-2.0672267315025</v>
      </c>
      <c r="K54" s="64" t="n">
        <f aca="false">Scenarios!$B$15+Scenarios!$B$16*$D54+Scenarios!$B$17*(Scenarios!F$22+SUM($G54:J54))+$E54+Scenarios!$B$18*Draws!H27</f>
        <v>-2.6860272162677</v>
      </c>
      <c r="L54" s="64" t="n">
        <f aca="false">Scenarios!$B$15+Scenarios!$B$16*$D54+Scenarios!$B$17*(Scenarios!G$22+SUM($G54:K54))+$E54+Scenarios!$B$18*Draws!I27</f>
        <v>1.19498650433128</v>
      </c>
      <c r="M54" s="64" t="n">
        <f aca="false">Scenarios!$B$15+Scenarios!$B$16*$D54+Scenarios!$B$17*(Scenarios!H$22+SUM($G54:L54))+$E54+Scenarios!$B$18*Draws!J27</f>
        <v>1.0338972572577</v>
      </c>
      <c r="N54" s="64" t="n">
        <f aca="false">Scenarios!$B$15+Scenarios!$B$16*$D54+Scenarios!$B$17*(Scenarios!I$22+SUM($G54:M54))+$E54+Scenarios!$B$18*Draws!K27</f>
        <v>-2.75754789144507</v>
      </c>
      <c r="O54" s="64" t="n">
        <f aca="false">Scenarios!$B$15+Scenarios!$B$16*$D54+Scenarios!$B$17*(Scenarios!J$22+SUM($G54:N54))+$E54+Scenarios!$B$18*Draws!L27</f>
        <v>1.14612531893191</v>
      </c>
      <c r="P54" s="64" t="n">
        <f aca="false">Scenarios!$B$15+Scenarios!$B$16*$D54+Scenarios!$B$17*(Scenarios!K$22+SUM($G54:O54))+$E54+Scenarios!$B$18*Draws!M27</f>
        <v>0.633826229802282</v>
      </c>
      <c r="Q54" s="64" t="n">
        <f aca="false">Scenarios!$B$15+Scenarios!$B$16*$D54+Scenarios!$B$17*(Scenarios!L$22+SUM($G54:P54))+$E54+Scenarios!$B$18*Draws!N27</f>
        <v>-2.23850509332027</v>
      </c>
      <c r="R54" s="64" t="n">
        <f aca="false">Scenarios!$B$15+Scenarios!$B$16*$D54+Scenarios!$B$17*(Scenarios!M$22+SUM($G54:Q54))+$E54+Scenarios!$B$18*Draws!O27</f>
        <v>-4.07996789201329</v>
      </c>
      <c r="S54" s="79" t="n">
        <f aca="false">SUM(G54:R54)</f>
        <v>-13.5317539705162</v>
      </c>
    </row>
    <row r="55" customFormat="false" ht="15" hidden="false" customHeight="false" outlineLevel="0" collapsed="false">
      <c r="A55" s="36" t="n">
        <v>24</v>
      </c>
      <c r="B55" s="36" t="n">
        <f aca="false">MATCH(Draws!B28,$B$16:$E$16,1)</f>
        <v>1</v>
      </c>
      <c r="C55" s="65" t="n">
        <f aca="false">MAX(-0.9,INDEX(Scenarios!$B$8:$E$8,B55)+INDEX(Scenarios!$B$9:$E$9,B55)*Draws!C28)</f>
        <v>0.15889355</v>
      </c>
      <c r="D55" s="65" t="n">
        <f aca="false">(1+C55)^(1/12)-1</f>
        <v>0.0123646271471873</v>
      </c>
      <c r="E55" s="64" t="n">
        <f aca="false">INDEX(Scenarios!$B$10:$E$10,B55)/12</f>
        <v>-1.25</v>
      </c>
      <c r="G55" s="64" t="n">
        <f aca="false">Scenarios!$B$15+Scenarios!$B$16*$D55+Scenarios!$B$17*(Scenarios!B$22)+$E55+Scenarios!$B$18*Draws!D28</f>
        <v>-0.748786029318211</v>
      </c>
      <c r="H55" s="64" t="n">
        <f aca="false">Scenarios!$B$15+Scenarios!$B$16*$D55+Scenarios!$B$17*(Scenarios!C$22+SUM($G55:G55))+$E55+Scenarios!$B$18*Draws!E28</f>
        <v>-1.23853736855262</v>
      </c>
      <c r="I55" s="64" t="n">
        <f aca="false">Scenarios!$B$15+Scenarios!$B$16*$D55+Scenarios!$B$17*(Scenarios!D$22+SUM($G55:H55))+$E55+Scenarios!$B$18*Draws!F28</f>
        <v>-3.98236494020152</v>
      </c>
      <c r="J55" s="64" t="n">
        <f aca="false">Scenarios!$B$15+Scenarios!$B$16*$D55+Scenarios!$B$17*(Scenarios!E$22+SUM($G55:I55))+$E55+Scenarios!$B$18*Draws!G28</f>
        <v>0.668686213786275</v>
      </c>
      <c r="K55" s="64" t="n">
        <f aca="false">Scenarios!$B$15+Scenarios!$B$16*$D55+Scenarios!$B$17*(Scenarios!F$22+SUM($G55:J55))+$E55+Scenarios!$B$18*Draws!H28</f>
        <v>6.55405234298647</v>
      </c>
      <c r="L55" s="64" t="n">
        <f aca="false">Scenarios!$B$15+Scenarios!$B$16*$D55+Scenarios!$B$17*(Scenarios!G$22+SUM($G55:K55))+$E55+Scenarios!$B$18*Draws!I28</f>
        <v>-1.40009846850541</v>
      </c>
      <c r="M55" s="64" t="n">
        <f aca="false">Scenarios!$B$15+Scenarios!$B$16*$D55+Scenarios!$B$17*(Scenarios!H$22+SUM($G55:L55))+$E55+Scenarios!$B$18*Draws!J28</f>
        <v>-0.193357034590436</v>
      </c>
      <c r="N55" s="64" t="n">
        <f aca="false">Scenarios!$B$15+Scenarios!$B$16*$D55+Scenarios!$B$17*(Scenarios!I$22+SUM($G55:M55))+$E55+Scenarios!$B$18*Draws!K28</f>
        <v>-3.66500650130351</v>
      </c>
      <c r="O55" s="64" t="n">
        <f aca="false">Scenarios!$B$15+Scenarios!$B$16*$D55+Scenarios!$B$17*(Scenarios!J$22+SUM($G55:N55))+$E55+Scenarios!$B$18*Draws!L28</f>
        <v>-3.5778735000288</v>
      </c>
      <c r="P55" s="64" t="n">
        <f aca="false">Scenarios!$B$15+Scenarios!$B$16*$D55+Scenarios!$B$17*(Scenarios!K$22+SUM($G55:O55))+$E55+Scenarios!$B$18*Draws!M28</f>
        <v>3.04145754821806</v>
      </c>
      <c r="Q55" s="64" t="n">
        <f aca="false">Scenarios!$B$15+Scenarios!$B$16*$D55+Scenarios!$B$17*(Scenarios!L$22+SUM($G55:P55))+$E55+Scenarios!$B$18*Draws!N28</f>
        <v>4.42050420944357</v>
      </c>
      <c r="R55" s="64" t="n">
        <f aca="false">Scenarios!$B$15+Scenarios!$B$16*$D55+Scenarios!$B$17*(Scenarios!M$22+SUM($G55:Q55))+$E55+Scenarios!$B$18*Draws!O28</f>
        <v>-1.98583480089388</v>
      </c>
      <c r="S55" s="79" t="n">
        <f aca="false">SUM(G55:R55)</f>
        <v>-2.10715832896002</v>
      </c>
    </row>
    <row r="56" customFormat="false" ht="15" hidden="false" customHeight="false" outlineLevel="0" collapsed="false">
      <c r="A56" s="36" t="n">
        <v>25</v>
      </c>
      <c r="B56" s="36" t="n">
        <f aca="false">MATCH(Draws!B29,$B$16:$E$16,1)</f>
        <v>2</v>
      </c>
      <c r="C56" s="65" t="n">
        <f aca="false">MAX(-0.9,INDEX(Scenarios!$B$8:$E$8,B56)+INDEX(Scenarios!$B$9:$E$9,B56)*Draws!C29)</f>
        <v>-0.33559756</v>
      </c>
      <c r="D56" s="65" t="n">
        <f aca="false">(1+C56)^(1/12)-1</f>
        <v>-0.0334983460559905</v>
      </c>
      <c r="E56" s="64" t="n">
        <f aca="false">INDEX(Scenarios!$B$10:$E$10,B56)/12</f>
        <v>0.416666666666667</v>
      </c>
      <c r="G56" s="64" t="n">
        <f aca="false">Scenarios!$B$15+Scenarios!$B$16*$D56+Scenarios!$B$17*(Scenarios!B$22)+$E56+Scenarios!$B$18*Draws!D29</f>
        <v>-4.31185169014117</v>
      </c>
      <c r="H56" s="64" t="n">
        <f aca="false">Scenarios!$B$15+Scenarios!$B$16*$D56+Scenarios!$B$17*(Scenarios!C$22+SUM($G56:G56))+$E56+Scenarios!$B$18*Draws!E29</f>
        <v>-3.64713531150472</v>
      </c>
      <c r="I56" s="64" t="n">
        <f aca="false">Scenarios!$B$15+Scenarios!$B$16*$D56+Scenarios!$B$17*(Scenarios!D$22+SUM($G56:H56))+$E56+Scenarios!$B$18*Draws!F29</f>
        <v>-1.91986894775535</v>
      </c>
      <c r="J56" s="64" t="n">
        <f aca="false">Scenarios!$B$15+Scenarios!$B$16*$D56+Scenarios!$B$17*(Scenarios!E$22+SUM($G56:I56))+$E56+Scenarios!$B$18*Draws!G29</f>
        <v>-5.32704028096651</v>
      </c>
      <c r="K56" s="64" t="n">
        <f aca="false">Scenarios!$B$15+Scenarios!$B$16*$D56+Scenarios!$B$17*(Scenarios!F$22+SUM($G56:J56))+$E56+Scenarios!$B$18*Draws!H29</f>
        <v>-4.22247239336172</v>
      </c>
      <c r="L56" s="64" t="n">
        <f aca="false">Scenarios!$B$15+Scenarios!$B$16*$D56+Scenarios!$B$17*(Scenarios!G$22+SUM($G56:K56))+$E56+Scenarios!$B$18*Draws!I29</f>
        <v>0.588709358340112</v>
      </c>
      <c r="M56" s="64" t="n">
        <f aca="false">Scenarios!$B$15+Scenarios!$B$16*$D56+Scenarios!$B$17*(Scenarios!H$22+SUM($G56:L56))+$E56+Scenarios!$B$18*Draws!J29</f>
        <v>-2.10837448818598</v>
      </c>
      <c r="N56" s="64" t="n">
        <f aca="false">Scenarios!$B$15+Scenarios!$B$16*$D56+Scenarios!$B$17*(Scenarios!I$22+SUM($G56:M56))+$E56+Scenarios!$B$18*Draws!K29</f>
        <v>-3.70772885478438</v>
      </c>
      <c r="O56" s="64" t="n">
        <f aca="false">Scenarios!$B$15+Scenarios!$B$16*$D56+Scenarios!$B$17*(Scenarios!J$22+SUM($G56:N56))+$E56+Scenarios!$B$18*Draws!L29</f>
        <v>-4.70694314744432</v>
      </c>
      <c r="P56" s="64" t="n">
        <f aca="false">Scenarios!$B$15+Scenarios!$B$16*$D56+Scenarios!$B$17*(Scenarios!K$22+SUM($G56:O56))+$E56+Scenarios!$B$18*Draws!M29</f>
        <v>1.03459007452162</v>
      </c>
      <c r="Q56" s="64" t="n">
        <f aca="false">Scenarios!$B$15+Scenarios!$B$16*$D56+Scenarios!$B$17*(Scenarios!L$22+SUM($G56:P56))+$E56+Scenarios!$B$18*Draws!N29</f>
        <v>-4.75754989817557</v>
      </c>
      <c r="R56" s="64" t="n">
        <f aca="false">Scenarios!$B$15+Scenarios!$B$16*$D56+Scenarios!$B$17*(Scenarios!M$22+SUM($G56:Q56))+$E56+Scenarios!$B$18*Draws!O29</f>
        <v>-2.36734046684239</v>
      </c>
      <c r="S56" s="79" t="n">
        <f aca="false">SUM(G56:R56)</f>
        <v>-35.4530060463004</v>
      </c>
    </row>
    <row r="57" customFormat="false" ht="15" hidden="false" customHeight="false" outlineLevel="0" collapsed="false">
      <c r="A57" s="36" t="n">
        <v>26</v>
      </c>
      <c r="B57" s="36" t="n">
        <f aca="false">MATCH(Draws!B30,$B$16:$E$16,1)</f>
        <v>2</v>
      </c>
      <c r="C57" s="65" t="n">
        <f aca="false">MAX(-0.9,INDEX(Scenarios!$B$8:$E$8,B57)+INDEX(Scenarios!$B$9:$E$9,B57)*Draws!C30)</f>
        <v>-0.14093572</v>
      </c>
      <c r="D57" s="65" t="n">
        <f aca="false">(1+C57)^(1/12)-1</f>
        <v>-0.0125795022445004</v>
      </c>
      <c r="E57" s="64" t="n">
        <f aca="false">INDEX(Scenarios!$B$10:$E$10,B57)/12</f>
        <v>0.416666666666667</v>
      </c>
      <c r="G57" s="64" t="n">
        <f aca="false">Scenarios!$B$15+Scenarios!$B$16*$D57+Scenarios!$B$17*(Scenarios!B$22)+$E57+Scenarios!$B$18*Draws!D30</f>
        <v>-0.0382826319652942</v>
      </c>
      <c r="H57" s="64" t="n">
        <f aca="false">Scenarios!$B$15+Scenarios!$B$16*$D57+Scenarios!$B$17*(Scenarios!C$22+SUM($G57:G57))+$E57+Scenarios!$B$18*Draws!E30</f>
        <v>-0.690400818600755</v>
      </c>
      <c r="I57" s="64" t="n">
        <f aca="false">Scenarios!$B$15+Scenarios!$B$16*$D57+Scenarios!$B$17*(Scenarios!D$22+SUM($G57:H57))+$E57+Scenarios!$B$18*Draws!F30</f>
        <v>-0.586097791401426</v>
      </c>
      <c r="J57" s="64" t="n">
        <f aca="false">Scenarios!$B$15+Scenarios!$B$16*$D57+Scenarios!$B$17*(Scenarios!E$22+SUM($G57:I57))+$E57+Scenarios!$B$18*Draws!G30</f>
        <v>-3.80656573018715</v>
      </c>
      <c r="K57" s="64" t="n">
        <f aca="false">Scenarios!$B$15+Scenarios!$B$16*$D57+Scenarios!$B$17*(Scenarios!F$22+SUM($G57:J57))+$E57+Scenarios!$B$18*Draws!H30</f>
        <v>-3.46399472182963</v>
      </c>
      <c r="L57" s="64" t="n">
        <f aca="false">Scenarios!$B$15+Scenarios!$B$16*$D57+Scenarios!$B$17*(Scenarios!G$22+SUM($G57:K57))+$E57+Scenarios!$B$18*Draws!I30</f>
        <v>-2.37719369954201</v>
      </c>
      <c r="M57" s="64" t="n">
        <f aca="false">Scenarios!$B$15+Scenarios!$B$16*$D57+Scenarios!$B$17*(Scenarios!H$22+SUM($G57:L57))+$E57+Scenarios!$B$18*Draws!J30</f>
        <v>-8.69114249645866</v>
      </c>
      <c r="N57" s="64" t="n">
        <f aca="false">Scenarios!$B$15+Scenarios!$B$16*$D57+Scenarios!$B$17*(Scenarios!I$22+SUM($G57:M57))+$E57+Scenarios!$B$18*Draws!K30</f>
        <v>-2.29562795002673</v>
      </c>
      <c r="O57" s="64" t="n">
        <f aca="false">Scenarios!$B$15+Scenarios!$B$16*$D57+Scenarios!$B$17*(Scenarios!J$22+SUM($G57:N57))+$E57+Scenarios!$B$18*Draws!L30</f>
        <v>-1.31863746312281</v>
      </c>
      <c r="P57" s="64" t="n">
        <f aca="false">Scenarios!$B$15+Scenarios!$B$16*$D57+Scenarios!$B$17*(Scenarios!K$22+SUM($G57:O57))+$E57+Scenarios!$B$18*Draws!M30</f>
        <v>-1.42129491850052</v>
      </c>
      <c r="Q57" s="64" t="n">
        <f aca="false">Scenarios!$B$15+Scenarios!$B$16*$D57+Scenarios!$B$17*(Scenarios!L$22+SUM($G57:P57))+$E57+Scenarios!$B$18*Draws!N30</f>
        <v>-1.72369503467628</v>
      </c>
      <c r="R57" s="64" t="n">
        <f aca="false">Scenarios!$B$15+Scenarios!$B$16*$D57+Scenarios!$B$17*(Scenarios!M$22+SUM($G57:Q57))+$E57+Scenarios!$B$18*Draws!O30</f>
        <v>-0.752835723294851</v>
      </c>
      <c r="S57" s="79" t="n">
        <f aca="false">SUM(G57:R57)</f>
        <v>-27.1657689796061</v>
      </c>
    </row>
    <row r="58" customFormat="false" ht="15" hidden="false" customHeight="false" outlineLevel="0" collapsed="false">
      <c r="A58" s="36" t="n">
        <v>27</v>
      </c>
      <c r="B58" s="36" t="n">
        <f aca="false">MATCH(Draws!B31,$B$16:$E$16,1)</f>
        <v>1</v>
      </c>
      <c r="C58" s="65" t="n">
        <f aca="false">MAX(-0.9,INDEX(Scenarios!$B$8:$E$8,B58)+INDEX(Scenarios!$B$9:$E$9,B58)*Draws!C31)</f>
        <v>0.07778405</v>
      </c>
      <c r="D58" s="65" t="n">
        <f aca="false">(1+C58)^(1/12)-1</f>
        <v>0.0062617841567747</v>
      </c>
      <c r="E58" s="64" t="n">
        <f aca="false">INDEX(Scenarios!$B$10:$E$10,B58)/12</f>
        <v>-1.25</v>
      </c>
      <c r="G58" s="64" t="n">
        <f aca="false">Scenarios!$B$15+Scenarios!$B$16*$D58+Scenarios!$B$17*(Scenarios!B$22)+$E58+Scenarios!$B$18*Draws!D31</f>
        <v>1.61078841632528</v>
      </c>
      <c r="H58" s="64" t="n">
        <f aca="false">Scenarios!$B$15+Scenarios!$B$16*$D58+Scenarios!$B$17*(Scenarios!C$22+SUM($G58:G58))+$E58+Scenarios!$B$18*Draws!E31</f>
        <v>-2.29222223696484</v>
      </c>
      <c r="I58" s="64" t="n">
        <f aca="false">Scenarios!$B$15+Scenarios!$B$16*$D58+Scenarios!$B$17*(Scenarios!D$22+SUM($G58:H58))+$E58+Scenarios!$B$18*Draws!F31</f>
        <v>-0.395357295450492</v>
      </c>
      <c r="J58" s="64" t="n">
        <f aca="false">Scenarios!$B$15+Scenarios!$B$16*$D58+Scenarios!$B$17*(Scenarios!E$22+SUM($G58:I58))+$E58+Scenarios!$B$18*Draws!G31</f>
        <v>-4.14743233981352</v>
      </c>
      <c r="K58" s="64" t="n">
        <f aca="false">Scenarios!$B$15+Scenarios!$B$16*$D58+Scenarios!$B$17*(Scenarios!F$22+SUM($G58:J58))+$E58+Scenarios!$B$18*Draws!H31</f>
        <v>-1.94426447177889</v>
      </c>
      <c r="L58" s="64" t="n">
        <f aca="false">Scenarios!$B$15+Scenarios!$B$16*$D58+Scenarios!$B$17*(Scenarios!G$22+SUM($G58:K58))+$E58+Scenarios!$B$18*Draws!I31</f>
        <v>-1.57371591704621</v>
      </c>
      <c r="M58" s="64" t="n">
        <f aca="false">Scenarios!$B$15+Scenarios!$B$16*$D58+Scenarios!$B$17*(Scenarios!H$22+SUM($G58:L58))+$E58+Scenarios!$B$18*Draws!J31</f>
        <v>-2.75995282432363</v>
      </c>
      <c r="N58" s="64" t="n">
        <f aca="false">Scenarios!$B$15+Scenarios!$B$16*$D58+Scenarios!$B$17*(Scenarios!I$22+SUM($G58:M58))+$E58+Scenarios!$B$18*Draws!K31</f>
        <v>-6.72937089614958</v>
      </c>
      <c r="O58" s="64" t="n">
        <f aca="false">Scenarios!$B$15+Scenarios!$B$16*$D58+Scenarios!$B$17*(Scenarios!J$22+SUM($G58:N58))+$E58+Scenarios!$B$18*Draws!L31</f>
        <v>-5.81163455402551</v>
      </c>
      <c r="P58" s="64" t="n">
        <f aca="false">Scenarios!$B$15+Scenarios!$B$16*$D58+Scenarios!$B$17*(Scenarios!K$22+SUM($G58:O58))+$E58+Scenarios!$B$18*Draws!M31</f>
        <v>-1.30112879643352</v>
      </c>
      <c r="Q58" s="64" t="n">
        <f aca="false">Scenarios!$B$15+Scenarios!$B$16*$D58+Scenarios!$B$17*(Scenarios!L$22+SUM($G58:P58))+$E58+Scenarios!$B$18*Draws!N31</f>
        <v>-2.84111467664485</v>
      </c>
      <c r="R58" s="64" t="n">
        <f aca="false">Scenarios!$B$15+Scenarios!$B$16*$D58+Scenarios!$B$17*(Scenarios!M$22+SUM($G58:Q58))+$E58+Scenarios!$B$18*Draws!O31</f>
        <v>-3.32588226780119</v>
      </c>
      <c r="S58" s="79" t="n">
        <f aca="false">SUM(G58:R58)</f>
        <v>-31.5112878601069</v>
      </c>
    </row>
    <row r="59" customFormat="false" ht="15" hidden="false" customHeight="false" outlineLevel="0" collapsed="false">
      <c r="A59" s="36" t="n">
        <v>28</v>
      </c>
      <c r="B59" s="36" t="n">
        <f aca="false">MATCH(Draws!B32,$B$16:$E$16,1)</f>
        <v>3</v>
      </c>
      <c r="C59" s="65" t="n">
        <f aca="false">MAX(-0.9,INDEX(Scenarios!$B$8:$E$8,B59)+INDEX(Scenarios!$B$9:$E$9,B59)*Draws!C32)</f>
        <v>0.1105034</v>
      </c>
      <c r="D59" s="65" t="n">
        <f aca="false">(1+C59)^(1/12)-1</f>
        <v>0.0087727087990952</v>
      </c>
      <c r="E59" s="64" t="n">
        <f aca="false">INDEX(Scenarios!$B$10:$E$10,B59)/12</f>
        <v>0.416666666666667</v>
      </c>
      <c r="G59" s="64" t="n">
        <f aca="false">Scenarios!$B$15+Scenarios!$B$16*$D59+Scenarios!$B$17*(Scenarios!B$22)+$E59+Scenarios!$B$18*Draws!D32</f>
        <v>-0.808176560721509</v>
      </c>
      <c r="H59" s="64" t="n">
        <f aca="false">Scenarios!$B$15+Scenarios!$B$16*$D59+Scenarios!$B$17*(Scenarios!C$22+SUM($G59:G59))+$E59+Scenarios!$B$18*Draws!E32</f>
        <v>0.483238327611972</v>
      </c>
      <c r="I59" s="64" t="n">
        <f aca="false">Scenarios!$B$15+Scenarios!$B$16*$D59+Scenarios!$B$17*(Scenarios!D$22+SUM($G59:H59))+$E59+Scenarios!$B$18*Draws!F32</f>
        <v>4.09884937273265</v>
      </c>
      <c r="J59" s="64" t="n">
        <f aca="false">Scenarios!$B$15+Scenarios!$B$16*$D59+Scenarios!$B$17*(Scenarios!E$22+SUM($G59:I59))+$E59+Scenarios!$B$18*Draws!G32</f>
        <v>-0.614107556619981</v>
      </c>
      <c r="K59" s="64" t="n">
        <f aca="false">Scenarios!$B$15+Scenarios!$B$16*$D59+Scenarios!$B$17*(Scenarios!F$22+SUM($G59:J59))+$E59+Scenarios!$B$18*Draws!H32</f>
        <v>-1.17858155817267</v>
      </c>
      <c r="L59" s="64" t="n">
        <f aca="false">Scenarios!$B$15+Scenarios!$B$16*$D59+Scenarios!$B$17*(Scenarios!G$22+SUM($G59:K59))+$E59+Scenarios!$B$18*Draws!I32</f>
        <v>0.532256081994813</v>
      </c>
      <c r="M59" s="64" t="n">
        <f aca="false">Scenarios!$B$15+Scenarios!$B$16*$D59+Scenarios!$B$17*(Scenarios!H$22+SUM($G59:L59))+$E59+Scenarios!$B$18*Draws!J32</f>
        <v>3.25438310532547</v>
      </c>
      <c r="N59" s="64" t="n">
        <f aca="false">Scenarios!$B$15+Scenarios!$B$16*$D59+Scenarios!$B$17*(Scenarios!I$22+SUM($G59:M59))+$E59+Scenarios!$B$18*Draws!K32</f>
        <v>6.63893762060256</v>
      </c>
      <c r="O59" s="64" t="n">
        <f aca="false">Scenarios!$B$15+Scenarios!$B$16*$D59+Scenarios!$B$17*(Scenarios!J$22+SUM($G59:N59))+$E59+Scenarios!$B$18*Draws!L32</f>
        <v>2.4222952171911</v>
      </c>
      <c r="P59" s="64" t="n">
        <f aca="false">Scenarios!$B$15+Scenarios!$B$16*$D59+Scenarios!$B$17*(Scenarios!K$22+SUM($G59:O59))+$E59+Scenarios!$B$18*Draws!M32</f>
        <v>-2.96904025592147</v>
      </c>
      <c r="Q59" s="64" t="n">
        <f aca="false">Scenarios!$B$15+Scenarios!$B$16*$D59+Scenarios!$B$17*(Scenarios!L$22+SUM($G59:P59))+$E59+Scenarios!$B$18*Draws!N32</f>
        <v>0.736471628597487</v>
      </c>
      <c r="R59" s="64" t="n">
        <f aca="false">Scenarios!$B$15+Scenarios!$B$16*$D59+Scenarios!$B$17*(Scenarios!M$22+SUM($G59:Q59))+$E59+Scenarios!$B$18*Draws!O32</f>
        <v>-2.20920041984501</v>
      </c>
      <c r="S59" s="79" t="n">
        <f aca="false">SUM(G59:R59)</f>
        <v>10.3873250027754</v>
      </c>
    </row>
    <row r="60" customFormat="false" ht="15" hidden="false" customHeight="false" outlineLevel="0" collapsed="false">
      <c r="A60" s="36" t="n">
        <v>29</v>
      </c>
      <c r="B60" s="36" t="n">
        <f aca="false">MATCH(Draws!B33,$B$16:$E$16,1)</f>
        <v>2</v>
      </c>
      <c r="C60" s="65" t="n">
        <f aca="false">MAX(-0.9,INDEX(Scenarios!$B$8:$E$8,B60)+INDEX(Scenarios!$B$9:$E$9,B60)*Draws!C33)</f>
        <v>-0.37101988</v>
      </c>
      <c r="D60" s="65" t="n">
        <f aca="false">(1+C60)^(1/12)-1</f>
        <v>-0.0379010442888719</v>
      </c>
      <c r="E60" s="64" t="n">
        <f aca="false">INDEX(Scenarios!$B$10:$E$10,B60)/12</f>
        <v>0.416666666666667</v>
      </c>
      <c r="G60" s="64" t="n">
        <f aca="false">Scenarios!$B$15+Scenarios!$B$16*$D60+Scenarios!$B$17*(Scenarios!B$22)+$E60+Scenarios!$B$18*Draws!D33</f>
        <v>3.03316683864386</v>
      </c>
      <c r="H60" s="64" t="n">
        <f aca="false">Scenarios!$B$15+Scenarios!$B$16*$D60+Scenarios!$B$17*(Scenarios!C$22+SUM($G60:G60))+$E60+Scenarios!$B$18*Draws!E33</f>
        <v>-2.65648101641129</v>
      </c>
      <c r="I60" s="64" t="n">
        <f aca="false">Scenarios!$B$15+Scenarios!$B$16*$D60+Scenarios!$B$17*(Scenarios!D$22+SUM($G60:H60))+$E60+Scenarios!$B$18*Draws!F33</f>
        <v>-3.65254048796977</v>
      </c>
      <c r="J60" s="64" t="n">
        <f aca="false">Scenarios!$B$15+Scenarios!$B$16*$D60+Scenarios!$B$17*(Scenarios!E$22+SUM($G60:I60))+$E60+Scenarios!$B$18*Draws!G33</f>
        <v>2.01547120826488</v>
      </c>
      <c r="K60" s="64" t="n">
        <f aca="false">Scenarios!$B$15+Scenarios!$B$16*$D60+Scenarios!$B$17*(Scenarios!F$22+SUM($G60:J60))+$E60+Scenarios!$B$18*Draws!H33</f>
        <v>-1.50214422539167</v>
      </c>
      <c r="L60" s="64" t="n">
        <f aca="false">Scenarios!$B$15+Scenarios!$B$16*$D60+Scenarios!$B$17*(Scenarios!G$22+SUM($G60:K60))+$E60+Scenarios!$B$18*Draws!I33</f>
        <v>-4.29615886255028</v>
      </c>
      <c r="M60" s="64" t="n">
        <f aca="false">Scenarios!$B$15+Scenarios!$B$16*$D60+Scenarios!$B$17*(Scenarios!H$22+SUM($G60:L60))+$E60+Scenarios!$B$18*Draws!J33</f>
        <v>-0.966951401378524</v>
      </c>
      <c r="N60" s="64" t="n">
        <f aca="false">Scenarios!$B$15+Scenarios!$B$16*$D60+Scenarios!$B$17*(Scenarios!I$22+SUM($G60:M60))+$E60+Scenarios!$B$18*Draws!K33</f>
        <v>-4.79991562279715</v>
      </c>
      <c r="O60" s="64" t="n">
        <f aca="false">Scenarios!$B$15+Scenarios!$B$16*$D60+Scenarios!$B$17*(Scenarios!J$22+SUM($G60:N60))+$E60+Scenarios!$B$18*Draws!L33</f>
        <v>-3.32786095659894</v>
      </c>
      <c r="P60" s="64" t="n">
        <f aca="false">Scenarios!$B$15+Scenarios!$B$16*$D60+Scenarios!$B$17*(Scenarios!K$22+SUM($G60:O60))+$E60+Scenarios!$B$18*Draws!M33</f>
        <v>-0.723674150826037</v>
      </c>
      <c r="Q60" s="64" t="n">
        <f aca="false">Scenarios!$B$15+Scenarios!$B$16*$D60+Scenarios!$B$17*(Scenarios!L$22+SUM($G60:P60))+$E60+Scenarios!$B$18*Draws!N33</f>
        <v>-8.29842961621001</v>
      </c>
      <c r="R60" s="64" t="n">
        <f aca="false">Scenarios!$B$15+Scenarios!$B$16*$D60+Scenarios!$B$17*(Scenarios!M$22+SUM($G60:Q60))+$E60+Scenarios!$B$18*Draws!O33</f>
        <v>0.353502087291631</v>
      </c>
      <c r="S60" s="79" t="n">
        <f aca="false">SUM(G60:R60)</f>
        <v>-24.8220162059333</v>
      </c>
    </row>
    <row r="61" customFormat="false" ht="15" hidden="false" customHeight="false" outlineLevel="0" collapsed="false">
      <c r="A61" s="36" t="n">
        <v>30</v>
      </c>
      <c r="B61" s="36" t="n">
        <f aca="false">MATCH(Draws!B34,$B$16:$E$16,1)</f>
        <v>1</v>
      </c>
      <c r="C61" s="65" t="n">
        <f aca="false">MAX(-0.9,INDEX(Scenarios!$B$8:$E$8,B61)+INDEX(Scenarios!$B$9:$E$9,B61)*Draws!C34)</f>
        <v>0.08359685</v>
      </c>
      <c r="D61" s="65" t="n">
        <f aca="false">(1+C61)^(1/12)-1</f>
        <v>0.00671292503790899</v>
      </c>
      <c r="E61" s="64" t="n">
        <f aca="false">INDEX(Scenarios!$B$10:$E$10,B61)/12</f>
        <v>-1.25</v>
      </c>
      <c r="G61" s="64" t="n">
        <f aca="false">Scenarios!$B$15+Scenarios!$B$16*$D61+Scenarios!$B$17*(Scenarios!B$22)+$E61+Scenarios!$B$18*Draws!D34</f>
        <v>-0.366539959686791</v>
      </c>
      <c r="H61" s="64" t="n">
        <f aca="false">Scenarios!$B$15+Scenarios!$B$16*$D61+Scenarios!$B$17*(Scenarios!C$22+SUM($G61:G61))+$E61+Scenarios!$B$18*Draws!E34</f>
        <v>-3.69895811680461</v>
      </c>
      <c r="I61" s="64" t="n">
        <f aca="false">Scenarios!$B$15+Scenarios!$B$16*$D61+Scenarios!$B$17*(Scenarios!D$22+SUM($G61:H61))+$E61+Scenarios!$B$18*Draws!F34</f>
        <v>-1.543341473991</v>
      </c>
      <c r="J61" s="64" t="n">
        <f aca="false">Scenarios!$B$15+Scenarios!$B$16*$D61+Scenarios!$B$17*(Scenarios!E$22+SUM($G61:I61))+$E61+Scenarios!$B$18*Draws!G34</f>
        <v>-5.25678530725229</v>
      </c>
      <c r="K61" s="64" t="n">
        <f aca="false">Scenarios!$B$15+Scenarios!$B$16*$D61+Scenarios!$B$17*(Scenarios!F$22+SUM($G61:J61))+$E61+Scenarios!$B$18*Draws!H34</f>
        <v>-5.4126595221999</v>
      </c>
      <c r="L61" s="64" t="n">
        <f aca="false">Scenarios!$B$15+Scenarios!$B$16*$D61+Scenarios!$B$17*(Scenarios!G$22+SUM($G61:K61))+$E61+Scenarios!$B$18*Draws!I34</f>
        <v>-2.31467819038971</v>
      </c>
      <c r="M61" s="64" t="n">
        <f aca="false">Scenarios!$B$15+Scenarios!$B$16*$D61+Scenarios!$B$17*(Scenarios!H$22+SUM($G61:L61))+$E61+Scenarios!$B$18*Draws!J34</f>
        <v>-2.33977810694319</v>
      </c>
      <c r="N61" s="64" t="n">
        <f aca="false">Scenarios!$B$15+Scenarios!$B$16*$D61+Scenarios!$B$17*(Scenarios!I$22+SUM($G61:M61))+$E61+Scenarios!$B$18*Draws!K34</f>
        <v>-2.38949667597532</v>
      </c>
      <c r="O61" s="64" t="n">
        <f aca="false">Scenarios!$B$15+Scenarios!$B$16*$D61+Scenarios!$B$17*(Scenarios!J$22+SUM($G61:N61))+$E61+Scenarios!$B$18*Draws!L34</f>
        <v>1.4189929531117</v>
      </c>
      <c r="P61" s="64" t="n">
        <f aca="false">Scenarios!$B$15+Scenarios!$B$16*$D61+Scenarios!$B$17*(Scenarios!K$22+SUM($G61:O61))+$E61+Scenarios!$B$18*Draws!M34</f>
        <v>-3.0150875850868</v>
      </c>
      <c r="Q61" s="64" t="n">
        <f aca="false">Scenarios!$B$15+Scenarios!$B$16*$D61+Scenarios!$B$17*(Scenarios!L$22+SUM($G61:P61))+$E61+Scenarios!$B$18*Draws!N34</f>
        <v>-1.31599883939112</v>
      </c>
      <c r="R61" s="64" t="n">
        <f aca="false">Scenarios!$B$15+Scenarios!$B$16*$D61+Scenarios!$B$17*(Scenarios!M$22+SUM($G61:Q61))+$E61+Scenarios!$B$18*Draws!O34</f>
        <v>-1.49602646384558</v>
      </c>
      <c r="S61" s="79" t="n">
        <f aca="false">SUM(G61:R61)</f>
        <v>-27.7303572884546</v>
      </c>
    </row>
    <row r="62" customFormat="false" ht="15" hidden="false" customHeight="false" outlineLevel="0" collapsed="false">
      <c r="A62" s="36" t="n">
        <v>31</v>
      </c>
      <c r="B62" s="36" t="n">
        <f aca="false">MATCH(Draws!B35,$B$16:$E$16,1)</f>
        <v>1</v>
      </c>
      <c r="C62" s="65" t="n">
        <f aca="false">MAX(-0.9,INDEX(Scenarios!$B$8:$E$8,B62)+INDEX(Scenarios!$B$9:$E$9,B62)*Draws!C35)</f>
        <v>0.07071725</v>
      </c>
      <c r="D62" s="65" t="n">
        <f aca="false">(1+C62)^(1/12)-1</f>
        <v>0.00571030457133226</v>
      </c>
      <c r="E62" s="64" t="n">
        <f aca="false">INDEX(Scenarios!$B$10:$E$10,B62)/12</f>
        <v>-1.25</v>
      </c>
      <c r="G62" s="64" t="n">
        <f aca="false">Scenarios!$B$15+Scenarios!$B$16*$D62+Scenarios!$B$17*(Scenarios!B$22)+$E62+Scenarios!$B$18*Draws!D35</f>
        <v>-1.52184648187657</v>
      </c>
      <c r="H62" s="64" t="n">
        <f aca="false">Scenarios!$B$15+Scenarios!$B$16*$D62+Scenarios!$B$17*(Scenarios!C$22+SUM($G62:G62))+$E62+Scenarios!$B$18*Draws!E35</f>
        <v>-7.38549285871101</v>
      </c>
      <c r="I62" s="64" t="n">
        <f aca="false">Scenarios!$B$15+Scenarios!$B$16*$D62+Scenarios!$B$17*(Scenarios!D$22+SUM($G62:H62))+$E62+Scenarios!$B$18*Draws!F35</f>
        <v>-4.39891361698792</v>
      </c>
      <c r="J62" s="64" t="n">
        <f aca="false">Scenarios!$B$15+Scenarios!$B$16*$D62+Scenarios!$B$17*(Scenarios!E$22+SUM($G62:I62))+$E62+Scenarios!$B$18*Draws!G35</f>
        <v>0.0779023325430925</v>
      </c>
      <c r="K62" s="64" t="n">
        <f aca="false">Scenarios!$B$15+Scenarios!$B$16*$D62+Scenarios!$B$17*(Scenarios!F$22+SUM($G62:J62))+$E62+Scenarios!$B$18*Draws!H35</f>
        <v>-3.81298007140161</v>
      </c>
      <c r="L62" s="64" t="n">
        <f aca="false">Scenarios!$B$15+Scenarios!$B$16*$D62+Scenarios!$B$17*(Scenarios!G$22+SUM($G62:K62))+$E62+Scenarios!$B$18*Draws!I35</f>
        <v>-0.740954369079159</v>
      </c>
      <c r="M62" s="64" t="n">
        <f aca="false">Scenarios!$B$15+Scenarios!$B$16*$D62+Scenarios!$B$17*(Scenarios!H$22+SUM($G62:L62))+$E62+Scenarios!$B$18*Draws!J35</f>
        <v>-1.10803220988802</v>
      </c>
      <c r="N62" s="64" t="n">
        <f aca="false">Scenarios!$B$15+Scenarios!$B$16*$D62+Scenarios!$B$17*(Scenarios!I$22+SUM($G62:M62))+$E62+Scenarios!$B$18*Draws!K35</f>
        <v>-10.5437982254752</v>
      </c>
      <c r="O62" s="64" t="n">
        <f aca="false">Scenarios!$B$15+Scenarios!$B$16*$D62+Scenarios!$B$17*(Scenarios!J$22+SUM($G62:N62))+$E62+Scenarios!$B$18*Draws!L35</f>
        <v>-6.07289155687164</v>
      </c>
      <c r="P62" s="64" t="n">
        <f aca="false">Scenarios!$B$15+Scenarios!$B$16*$D62+Scenarios!$B$17*(Scenarios!K$22+SUM($G62:O62))+$E62+Scenarios!$B$18*Draws!M35</f>
        <v>-4.67600096732724</v>
      </c>
      <c r="Q62" s="64" t="n">
        <f aca="false">Scenarios!$B$15+Scenarios!$B$16*$D62+Scenarios!$B$17*(Scenarios!L$22+SUM($G62:P62))+$E62+Scenarios!$B$18*Draws!N35</f>
        <v>-5.05229266865402</v>
      </c>
      <c r="R62" s="64" t="n">
        <f aca="false">Scenarios!$B$15+Scenarios!$B$16*$D62+Scenarios!$B$17*(Scenarios!M$22+SUM($G62:Q62))+$E62+Scenarios!$B$18*Draws!O35</f>
        <v>-4.47918587348226</v>
      </c>
      <c r="S62" s="79" t="n">
        <f aca="false">SUM(G62:R62)</f>
        <v>-49.7144865672116</v>
      </c>
    </row>
    <row r="63" customFormat="false" ht="15" hidden="false" customHeight="false" outlineLevel="0" collapsed="false">
      <c r="A63" s="36" t="n">
        <v>32</v>
      </c>
      <c r="B63" s="36" t="n">
        <f aca="false">MATCH(Draws!B36,$B$16:$E$16,1)</f>
        <v>4</v>
      </c>
      <c r="C63" s="65" t="n">
        <f aca="false">MAX(-0.9,INDEX(Scenarios!$B$8:$E$8,B63)+INDEX(Scenarios!$B$9:$E$9,B63)*Draws!C36)</f>
        <v>0.09590856</v>
      </c>
      <c r="D63" s="65" t="n">
        <f aca="false">(1+C63)^(1/12)-1</f>
        <v>0.00766117731986138</v>
      </c>
      <c r="E63" s="64" t="n">
        <f aca="false">INDEX(Scenarios!$B$10:$E$10,B63)/12</f>
        <v>-1.25</v>
      </c>
      <c r="G63" s="64" t="n">
        <f aca="false">Scenarios!$B$15+Scenarios!$B$16*$D63+Scenarios!$B$17*(Scenarios!B$22)+$E63+Scenarios!$B$18*Draws!D36</f>
        <v>-4.81423384774376</v>
      </c>
      <c r="H63" s="64" t="n">
        <f aca="false">Scenarios!$B$15+Scenarios!$B$16*$D63+Scenarios!$B$17*(Scenarios!C$22+SUM($G63:G63))+$E63+Scenarios!$B$18*Draws!E36</f>
        <v>-4.60086173731596</v>
      </c>
      <c r="I63" s="64" t="n">
        <f aca="false">Scenarios!$B$15+Scenarios!$B$16*$D63+Scenarios!$B$17*(Scenarios!D$22+SUM($G63:H63))+$E63+Scenarios!$B$18*Draws!F36</f>
        <v>-8.18468972721063</v>
      </c>
      <c r="J63" s="64" t="n">
        <f aca="false">Scenarios!$B$15+Scenarios!$B$16*$D63+Scenarios!$B$17*(Scenarios!E$22+SUM($G63:I63))+$E63+Scenarios!$B$18*Draws!G36</f>
        <v>2.1951889463778</v>
      </c>
      <c r="K63" s="64" t="n">
        <f aca="false">Scenarios!$B$15+Scenarios!$B$16*$D63+Scenarios!$B$17*(Scenarios!F$22+SUM($G63:J63))+$E63+Scenarios!$B$18*Draws!H36</f>
        <v>0.689640082818231</v>
      </c>
      <c r="L63" s="64" t="n">
        <f aca="false">Scenarios!$B$15+Scenarios!$B$16*$D63+Scenarios!$B$17*(Scenarios!G$22+SUM($G63:K63))+$E63+Scenarios!$B$18*Draws!I36</f>
        <v>-0.132516629390108</v>
      </c>
      <c r="M63" s="64" t="n">
        <f aca="false">Scenarios!$B$15+Scenarios!$B$16*$D63+Scenarios!$B$17*(Scenarios!H$22+SUM($G63:L63))+$E63+Scenarios!$B$18*Draws!J36</f>
        <v>-2.46433231667867</v>
      </c>
      <c r="N63" s="64" t="n">
        <f aca="false">Scenarios!$B$15+Scenarios!$B$16*$D63+Scenarios!$B$17*(Scenarios!I$22+SUM($G63:M63))+$E63+Scenarios!$B$18*Draws!K36</f>
        <v>-4.66888323484613</v>
      </c>
      <c r="O63" s="64" t="n">
        <f aca="false">Scenarios!$B$15+Scenarios!$B$16*$D63+Scenarios!$B$17*(Scenarios!J$22+SUM($G63:N63))+$E63+Scenarios!$B$18*Draws!L36</f>
        <v>4.43764188979078</v>
      </c>
      <c r="P63" s="64" t="n">
        <f aca="false">Scenarios!$B$15+Scenarios!$B$16*$D63+Scenarios!$B$17*(Scenarios!K$22+SUM($G63:O63))+$E63+Scenarios!$B$18*Draws!M36</f>
        <v>-4.63679144647863</v>
      </c>
      <c r="Q63" s="64" t="n">
        <f aca="false">Scenarios!$B$15+Scenarios!$B$16*$D63+Scenarios!$B$17*(Scenarios!L$22+SUM($G63:P63))+$E63+Scenarios!$B$18*Draws!N36</f>
        <v>1.47177373022791</v>
      </c>
      <c r="R63" s="64" t="n">
        <f aca="false">Scenarios!$B$15+Scenarios!$B$16*$D63+Scenarios!$B$17*(Scenarios!M$22+SUM($G63:Q63))+$E63+Scenarios!$B$18*Draws!O36</f>
        <v>-1.34996002285708</v>
      </c>
      <c r="S63" s="79" t="n">
        <f aca="false">SUM(G63:R63)</f>
        <v>-22.0580243133062</v>
      </c>
    </row>
    <row r="64" customFormat="false" ht="15" hidden="false" customHeight="false" outlineLevel="0" collapsed="false">
      <c r="A64" s="36" t="n">
        <v>33</v>
      </c>
      <c r="B64" s="36" t="n">
        <f aca="false">MATCH(Draws!B37,$B$16:$E$16,1)</f>
        <v>4</v>
      </c>
      <c r="C64" s="65" t="n">
        <f aca="false">MAX(-0.9,INDEX(Scenarios!$B$8:$E$8,B64)+INDEX(Scenarios!$B$9:$E$9,B64)*Draws!C37)</f>
        <v>0.03752736</v>
      </c>
      <c r="D64" s="65" t="n">
        <f aca="false">(1+C64)^(1/12)-1</f>
        <v>0.00307474601916202</v>
      </c>
      <c r="E64" s="64" t="n">
        <f aca="false">INDEX(Scenarios!$B$10:$E$10,B64)/12</f>
        <v>-1.25</v>
      </c>
      <c r="G64" s="64" t="n">
        <f aca="false">Scenarios!$B$15+Scenarios!$B$16*$D64+Scenarios!$B$17*(Scenarios!B$22)+$E64+Scenarios!$B$18*Draws!D37</f>
        <v>-4.92566734128379</v>
      </c>
      <c r="H64" s="64" t="n">
        <f aca="false">Scenarios!$B$15+Scenarios!$B$16*$D64+Scenarios!$B$17*(Scenarios!C$22+SUM($G64:G64))+$E64+Scenarios!$B$18*Draws!E37</f>
        <v>-4.04474926350442</v>
      </c>
      <c r="I64" s="64" t="n">
        <f aca="false">Scenarios!$B$15+Scenarios!$B$16*$D64+Scenarios!$B$17*(Scenarios!D$22+SUM($G64:H64))+$E64+Scenarios!$B$18*Draws!F37</f>
        <v>-4.66579350591214</v>
      </c>
      <c r="J64" s="64" t="n">
        <f aca="false">Scenarios!$B$15+Scenarios!$B$16*$D64+Scenarios!$B$17*(Scenarios!E$22+SUM($G64:I64))+$E64+Scenarios!$B$18*Draws!G37</f>
        <v>-6.84074759524393</v>
      </c>
      <c r="K64" s="64" t="n">
        <f aca="false">Scenarios!$B$15+Scenarios!$B$16*$D64+Scenarios!$B$17*(Scenarios!F$22+SUM($G64:J64))+$E64+Scenarios!$B$18*Draws!H37</f>
        <v>-2.24955930311267</v>
      </c>
      <c r="L64" s="64" t="n">
        <f aca="false">Scenarios!$B$15+Scenarios!$B$16*$D64+Scenarios!$B$17*(Scenarios!G$22+SUM($G64:K64))+$E64+Scenarios!$B$18*Draws!I37</f>
        <v>-5.44636287794764</v>
      </c>
      <c r="M64" s="64" t="n">
        <f aca="false">Scenarios!$B$15+Scenarios!$B$16*$D64+Scenarios!$B$17*(Scenarios!H$22+SUM($G64:L64))+$E64+Scenarios!$B$18*Draws!J37</f>
        <v>-0.837265927063098</v>
      </c>
      <c r="N64" s="64" t="n">
        <f aca="false">Scenarios!$B$15+Scenarios!$B$16*$D64+Scenarios!$B$17*(Scenarios!I$22+SUM($G64:M64))+$E64+Scenarios!$B$18*Draws!K37</f>
        <v>-3.28175930075326</v>
      </c>
      <c r="O64" s="64" t="n">
        <f aca="false">Scenarios!$B$15+Scenarios!$B$16*$D64+Scenarios!$B$17*(Scenarios!J$22+SUM($G64:N64))+$E64+Scenarios!$B$18*Draws!L37</f>
        <v>-2.33024879052385</v>
      </c>
      <c r="P64" s="64" t="n">
        <f aca="false">Scenarios!$B$15+Scenarios!$B$16*$D64+Scenarios!$B$17*(Scenarios!K$22+SUM($G64:O64))+$E64+Scenarios!$B$18*Draws!M37</f>
        <v>-2.59393886987773</v>
      </c>
      <c r="Q64" s="64" t="n">
        <f aca="false">Scenarios!$B$15+Scenarios!$B$16*$D64+Scenarios!$B$17*(Scenarios!L$22+SUM($G64:P64))+$E64+Scenarios!$B$18*Draws!N37</f>
        <v>-4.2066414808894</v>
      </c>
      <c r="R64" s="64" t="n">
        <f aca="false">Scenarios!$B$15+Scenarios!$B$16*$D64+Scenarios!$B$17*(Scenarios!M$22+SUM($G64:Q64))+$E64+Scenarios!$B$18*Draws!O37</f>
        <v>-3.43850635195119</v>
      </c>
      <c r="S64" s="79" t="n">
        <f aca="false">SUM(G64:R64)</f>
        <v>-44.8612406080631</v>
      </c>
    </row>
    <row r="65" customFormat="false" ht="15" hidden="false" customHeight="false" outlineLevel="0" collapsed="false">
      <c r="A65" s="36" t="n">
        <v>34</v>
      </c>
      <c r="B65" s="36" t="n">
        <f aca="false">MATCH(Draws!B38,$B$16:$E$16,1)</f>
        <v>3</v>
      </c>
      <c r="C65" s="65" t="n">
        <f aca="false">MAX(-0.9,INDEX(Scenarios!$B$8:$E$8,B65)+INDEX(Scenarios!$B$9:$E$9,B65)*Draws!C38)</f>
        <v>0.21728108</v>
      </c>
      <c r="D65" s="65" t="n">
        <f aca="false">(1+C65)^(1/12)-1</f>
        <v>0.0165199489814118</v>
      </c>
      <c r="E65" s="64" t="n">
        <f aca="false">INDEX(Scenarios!$B$10:$E$10,B65)/12</f>
        <v>0.416666666666667</v>
      </c>
      <c r="G65" s="64" t="n">
        <f aca="false">Scenarios!$B$15+Scenarios!$B$16*$D65+Scenarios!$B$17*(Scenarios!B$22)+$E65+Scenarios!$B$18*Draws!D38</f>
        <v>5.47732462711239</v>
      </c>
      <c r="H65" s="64" t="n">
        <f aca="false">Scenarios!$B$15+Scenarios!$B$16*$D65+Scenarios!$B$17*(Scenarios!C$22+SUM($G65:G65))+$E65+Scenarios!$B$18*Draws!E38</f>
        <v>-4.03609904338351</v>
      </c>
      <c r="I65" s="64" t="n">
        <f aca="false">Scenarios!$B$15+Scenarios!$B$16*$D65+Scenarios!$B$17*(Scenarios!D$22+SUM($G65:H65))+$E65+Scenarios!$B$18*Draws!F38</f>
        <v>-2.51990242584838</v>
      </c>
      <c r="J65" s="64" t="n">
        <f aca="false">Scenarios!$B$15+Scenarios!$B$16*$D65+Scenarios!$B$17*(Scenarios!E$22+SUM($G65:I65))+$E65+Scenarios!$B$18*Draws!G38</f>
        <v>-1.60343212602468</v>
      </c>
      <c r="K65" s="64" t="n">
        <f aca="false">Scenarios!$B$15+Scenarios!$B$16*$D65+Scenarios!$B$17*(Scenarios!F$22+SUM($G65:J65))+$E65+Scenarios!$B$18*Draws!H38</f>
        <v>-4.15040781066803</v>
      </c>
      <c r="L65" s="64" t="n">
        <f aca="false">Scenarios!$B$15+Scenarios!$B$16*$D65+Scenarios!$B$17*(Scenarios!G$22+SUM($G65:K65))+$E65+Scenarios!$B$18*Draws!I38</f>
        <v>-3.99036970758186</v>
      </c>
      <c r="M65" s="64" t="n">
        <f aca="false">Scenarios!$B$15+Scenarios!$B$16*$D65+Scenarios!$B$17*(Scenarios!H$22+SUM($G65:L65))+$E65+Scenarios!$B$18*Draws!J38</f>
        <v>-4.48579964900051</v>
      </c>
      <c r="N65" s="64" t="n">
        <f aca="false">Scenarios!$B$15+Scenarios!$B$16*$D65+Scenarios!$B$17*(Scenarios!I$22+SUM($G65:M65))+$E65+Scenarios!$B$18*Draws!K38</f>
        <v>-0.495428786209862</v>
      </c>
      <c r="O65" s="64" t="n">
        <f aca="false">Scenarios!$B$15+Scenarios!$B$16*$D65+Scenarios!$B$17*(Scenarios!J$22+SUM($G65:N65))+$E65+Scenarios!$B$18*Draws!L38</f>
        <v>-1.59854872769901</v>
      </c>
      <c r="P65" s="64" t="n">
        <f aca="false">Scenarios!$B$15+Scenarios!$B$16*$D65+Scenarios!$B$17*(Scenarios!K$22+SUM($G65:O65))+$E65+Scenarios!$B$18*Draws!M38</f>
        <v>0.147673403603489</v>
      </c>
      <c r="Q65" s="64" t="n">
        <f aca="false">Scenarios!$B$15+Scenarios!$B$16*$D65+Scenarios!$B$17*(Scenarios!L$22+SUM($G65:P65))+$E65+Scenarios!$B$18*Draws!N38</f>
        <v>-4.3196249945261</v>
      </c>
      <c r="R65" s="64" t="n">
        <f aca="false">Scenarios!$B$15+Scenarios!$B$16*$D65+Scenarios!$B$17*(Scenarios!M$22+SUM($G65:Q65))+$E65+Scenarios!$B$18*Draws!O38</f>
        <v>-2.89062406466219</v>
      </c>
      <c r="S65" s="79" t="n">
        <f aca="false">SUM(G65:R65)</f>
        <v>-24.4652393048883</v>
      </c>
    </row>
    <row r="66" customFormat="false" ht="15" hidden="false" customHeight="false" outlineLevel="0" collapsed="false">
      <c r="A66" s="36" t="n">
        <v>35</v>
      </c>
      <c r="B66" s="36" t="n">
        <f aca="false">MATCH(Draws!B39,$B$16:$E$16,1)</f>
        <v>1</v>
      </c>
      <c r="C66" s="65" t="n">
        <f aca="false">MAX(-0.9,INDEX(Scenarios!$B$8:$E$8,B66)+INDEX(Scenarios!$B$9:$E$9,B66)*Draws!C39)</f>
        <v>0.1785038</v>
      </c>
      <c r="D66" s="65" t="n">
        <f aca="false">(1+C66)^(1/12)-1</f>
        <v>0.0137812366917092</v>
      </c>
      <c r="E66" s="64" t="n">
        <f aca="false">INDEX(Scenarios!$B$10:$E$10,B66)/12</f>
        <v>-1.25</v>
      </c>
      <c r="G66" s="64" t="n">
        <f aca="false">Scenarios!$B$15+Scenarios!$B$16*$D66+Scenarios!$B$17*(Scenarios!B$22)+$E66+Scenarios!$B$18*Draws!D39</f>
        <v>-0.547002104653389</v>
      </c>
      <c r="H66" s="64" t="n">
        <f aca="false">Scenarios!$B$15+Scenarios!$B$16*$D66+Scenarios!$B$17*(Scenarios!C$22+SUM($G66:G66))+$E66+Scenarios!$B$18*Draws!E39</f>
        <v>-6.83070051714358</v>
      </c>
      <c r="I66" s="64" t="n">
        <f aca="false">Scenarios!$B$15+Scenarios!$B$16*$D66+Scenarios!$B$17*(Scenarios!D$22+SUM($G66:H66))+$E66+Scenarios!$B$18*Draws!F39</f>
        <v>-0.54099113838157</v>
      </c>
      <c r="J66" s="64" t="n">
        <f aca="false">Scenarios!$B$15+Scenarios!$B$16*$D66+Scenarios!$B$17*(Scenarios!E$22+SUM($G66:I66))+$E66+Scenarios!$B$18*Draws!G39</f>
        <v>-4.13140931616342</v>
      </c>
      <c r="K66" s="64" t="n">
        <f aca="false">Scenarios!$B$15+Scenarios!$B$16*$D66+Scenarios!$B$17*(Scenarios!F$22+SUM($G66:J66))+$E66+Scenarios!$B$18*Draws!H39</f>
        <v>-5.93869019556146</v>
      </c>
      <c r="L66" s="64" t="n">
        <f aca="false">Scenarios!$B$15+Scenarios!$B$16*$D66+Scenarios!$B$17*(Scenarios!G$22+SUM($G66:K66))+$E66+Scenarios!$B$18*Draws!I39</f>
        <v>-0.667152206917204</v>
      </c>
      <c r="M66" s="64" t="n">
        <f aca="false">Scenarios!$B$15+Scenarios!$B$16*$D66+Scenarios!$B$17*(Scenarios!H$22+SUM($G66:L66))+$E66+Scenarios!$B$18*Draws!J39</f>
        <v>0.04408989984845</v>
      </c>
      <c r="N66" s="64" t="n">
        <f aca="false">Scenarios!$B$15+Scenarios!$B$16*$D66+Scenarios!$B$17*(Scenarios!I$22+SUM($G66:M66))+$E66+Scenarios!$B$18*Draws!K39</f>
        <v>-9.01830242994077</v>
      </c>
      <c r="O66" s="64" t="n">
        <f aca="false">Scenarios!$B$15+Scenarios!$B$16*$D66+Scenarios!$B$17*(Scenarios!J$22+SUM($G66:N66))+$E66+Scenarios!$B$18*Draws!L39</f>
        <v>-0.0791481792333277</v>
      </c>
      <c r="P66" s="64" t="n">
        <f aca="false">Scenarios!$B$15+Scenarios!$B$16*$D66+Scenarios!$B$17*(Scenarios!K$22+SUM($G66:O66))+$E66+Scenarios!$B$18*Draws!M39</f>
        <v>-3.88580371831938</v>
      </c>
      <c r="Q66" s="64" t="n">
        <f aca="false">Scenarios!$B$15+Scenarios!$B$16*$D66+Scenarios!$B$17*(Scenarios!L$22+SUM($G66:P66))+$E66+Scenarios!$B$18*Draws!N39</f>
        <v>-4.26332625016437</v>
      </c>
      <c r="R66" s="64" t="n">
        <f aca="false">Scenarios!$B$15+Scenarios!$B$16*$D66+Scenarios!$B$17*(Scenarios!M$22+SUM($G66:Q66))+$E66+Scenarios!$B$18*Draws!O39</f>
        <v>-3.88411485954201</v>
      </c>
      <c r="S66" s="79" t="n">
        <f aca="false">SUM(G66:R66)</f>
        <v>-39.742551016172</v>
      </c>
    </row>
    <row r="67" customFormat="false" ht="15" hidden="false" customHeight="false" outlineLevel="0" collapsed="false">
      <c r="A67" s="36" t="n">
        <v>36</v>
      </c>
      <c r="B67" s="36" t="n">
        <f aca="false">MATCH(Draws!B40,$B$16:$E$16,1)</f>
        <v>4</v>
      </c>
      <c r="C67" s="65" t="n">
        <f aca="false">MAX(-0.9,INDEX(Scenarios!$B$8:$E$8,B67)+INDEX(Scenarios!$B$9:$E$9,B67)*Draws!C40)</f>
        <v>0.2684328</v>
      </c>
      <c r="D67" s="65" t="n">
        <f aca="false">(1+C67)^(1/12)-1</f>
        <v>0.0200128006675542</v>
      </c>
      <c r="E67" s="64" t="n">
        <f aca="false">INDEX(Scenarios!$B$10:$E$10,B67)/12</f>
        <v>-1.25</v>
      </c>
      <c r="G67" s="64" t="n">
        <f aca="false">Scenarios!$B$15+Scenarios!$B$16*$D67+Scenarios!$B$17*(Scenarios!B$22)+$E67+Scenarios!$B$18*Draws!D40</f>
        <v>0.859177067713623</v>
      </c>
      <c r="H67" s="64" t="n">
        <f aca="false">Scenarios!$B$15+Scenarios!$B$16*$D67+Scenarios!$B$17*(Scenarios!C$22+SUM($G67:G67))+$E67+Scenarios!$B$18*Draws!E40</f>
        <v>-1.60664606619539</v>
      </c>
      <c r="I67" s="64" t="n">
        <f aca="false">Scenarios!$B$15+Scenarios!$B$16*$D67+Scenarios!$B$17*(Scenarios!D$22+SUM($G67:H67))+$E67+Scenarios!$B$18*Draws!F40</f>
        <v>-0.376872860384558</v>
      </c>
      <c r="J67" s="64" t="n">
        <f aca="false">Scenarios!$B$15+Scenarios!$B$16*$D67+Scenarios!$B$17*(Scenarios!E$22+SUM($G67:I67))+$E67+Scenarios!$B$18*Draws!G40</f>
        <v>3.42735238113219</v>
      </c>
      <c r="K67" s="64" t="n">
        <f aca="false">Scenarios!$B$15+Scenarios!$B$16*$D67+Scenarios!$B$17*(Scenarios!F$22+SUM($G67:J67))+$E67+Scenarios!$B$18*Draws!H40</f>
        <v>-2.37504362877273</v>
      </c>
      <c r="L67" s="64" t="n">
        <f aca="false">Scenarios!$B$15+Scenarios!$B$16*$D67+Scenarios!$B$17*(Scenarios!G$22+SUM($G67:K67))+$E67+Scenarios!$B$18*Draws!I40</f>
        <v>-4.6326094149886</v>
      </c>
      <c r="M67" s="64" t="n">
        <f aca="false">Scenarios!$B$15+Scenarios!$B$16*$D67+Scenarios!$B$17*(Scenarios!H$22+SUM($G67:L67))+$E67+Scenarios!$B$18*Draws!J40</f>
        <v>-0.382897136974654</v>
      </c>
      <c r="N67" s="64" t="n">
        <f aca="false">Scenarios!$B$15+Scenarios!$B$16*$D67+Scenarios!$B$17*(Scenarios!I$22+SUM($G67:M67))+$E67+Scenarios!$B$18*Draws!K40</f>
        <v>0.236202500149759</v>
      </c>
      <c r="O67" s="64" t="n">
        <f aca="false">Scenarios!$B$15+Scenarios!$B$16*$D67+Scenarios!$B$17*(Scenarios!J$22+SUM($G67:N67))+$E67+Scenarios!$B$18*Draws!L40</f>
        <v>-1.86689342640692</v>
      </c>
      <c r="P67" s="64" t="n">
        <f aca="false">Scenarios!$B$15+Scenarios!$B$16*$D67+Scenarios!$B$17*(Scenarios!K$22+SUM($G67:O67))+$E67+Scenarios!$B$18*Draws!M40</f>
        <v>-2.12825232247892</v>
      </c>
      <c r="Q67" s="64" t="n">
        <f aca="false">Scenarios!$B$15+Scenarios!$B$16*$D67+Scenarios!$B$17*(Scenarios!L$22+SUM($G67:P67))+$E67+Scenarios!$B$18*Draws!N40</f>
        <v>3.99111713724769</v>
      </c>
      <c r="R67" s="64" t="n">
        <f aca="false">Scenarios!$B$15+Scenarios!$B$16*$D67+Scenarios!$B$17*(Scenarios!M$22+SUM($G67:Q67))+$E67+Scenarios!$B$18*Draws!O40</f>
        <v>-2.19370357267833</v>
      </c>
      <c r="S67" s="79" t="n">
        <f aca="false">SUM(G67:R67)</f>
        <v>-7.04906934263684</v>
      </c>
    </row>
    <row r="68" customFormat="false" ht="15" hidden="false" customHeight="false" outlineLevel="0" collapsed="false">
      <c r="A68" s="36" t="n">
        <v>37</v>
      </c>
      <c r="B68" s="36" t="n">
        <f aca="false">MATCH(Draws!B41,$B$16:$E$16,1)</f>
        <v>3</v>
      </c>
      <c r="C68" s="65" t="n">
        <f aca="false">MAX(-0.9,INDEX(Scenarios!$B$8:$E$8,B68)+INDEX(Scenarios!$B$9:$E$9,B68)*Draws!C41)</f>
        <v>0.0803294</v>
      </c>
      <c r="D68" s="65" t="n">
        <f aca="false">(1+C68)^(1/12)-1</f>
        <v>0.00645960673306689</v>
      </c>
      <c r="E68" s="64" t="n">
        <f aca="false">INDEX(Scenarios!$B$10:$E$10,B68)/12</f>
        <v>0.416666666666667</v>
      </c>
      <c r="G68" s="64" t="n">
        <f aca="false">Scenarios!$B$15+Scenarios!$B$16*$D68+Scenarios!$B$17*(Scenarios!B$22)+$E68+Scenarios!$B$18*Draws!D41</f>
        <v>-8.4696631784089</v>
      </c>
      <c r="H68" s="64" t="n">
        <f aca="false">Scenarios!$B$15+Scenarios!$B$16*$D68+Scenarios!$B$17*(Scenarios!C$22+SUM($G68:G68))+$E68+Scenarios!$B$18*Draws!E41</f>
        <v>0.68819910655795</v>
      </c>
      <c r="I68" s="64" t="n">
        <f aca="false">Scenarios!$B$15+Scenarios!$B$16*$D68+Scenarios!$B$17*(Scenarios!D$22+SUM($G68:H68))+$E68+Scenarios!$B$18*Draws!F41</f>
        <v>2.06007538229454</v>
      </c>
      <c r="J68" s="64" t="n">
        <f aca="false">Scenarios!$B$15+Scenarios!$B$16*$D68+Scenarios!$B$17*(Scenarios!E$22+SUM($G68:I68))+$E68+Scenarios!$B$18*Draws!G41</f>
        <v>-4.30342851180745</v>
      </c>
      <c r="K68" s="64" t="n">
        <f aca="false">Scenarios!$B$15+Scenarios!$B$16*$D68+Scenarios!$B$17*(Scenarios!F$22+SUM($G68:J68))+$E68+Scenarios!$B$18*Draws!H41</f>
        <v>0.160599675880511</v>
      </c>
      <c r="L68" s="64" t="n">
        <f aca="false">Scenarios!$B$15+Scenarios!$B$16*$D68+Scenarios!$B$17*(Scenarios!G$22+SUM($G68:K68))+$E68+Scenarios!$B$18*Draws!I41</f>
        <v>-1.78025910914747</v>
      </c>
      <c r="M68" s="64" t="n">
        <f aca="false">Scenarios!$B$15+Scenarios!$B$16*$D68+Scenarios!$B$17*(Scenarios!H$22+SUM($G68:L68))+$E68+Scenarios!$B$18*Draws!J41</f>
        <v>-0.476396170483448</v>
      </c>
      <c r="N68" s="64" t="n">
        <f aca="false">Scenarios!$B$15+Scenarios!$B$16*$D68+Scenarios!$B$17*(Scenarios!I$22+SUM($G68:M68))+$E68+Scenarios!$B$18*Draws!K41</f>
        <v>-2.11903796097073</v>
      </c>
      <c r="O68" s="64" t="n">
        <f aca="false">Scenarios!$B$15+Scenarios!$B$16*$D68+Scenarios!$B$17*(Scenarios!J$22+SUM($G68:N68))+$E68+Scenarios!$B$18*Draws!L41</f>
        <v>-0.418720061278566</v>
      </c>
      <c r="P68" s="64" t="n">
        <f aca="false">Scenarios!$B$15+Scenarios!$B$16*$D68+Scenarios!$B$17*(Scenarios!K$22+SUM($G68:O68))+$E68+Scenarios!$B$18*Draws!M41</f>
        <v>1.8528203618338</v>
      </c>
      <c r="Q68" s="64" t="n">
        <f aca="false">Scenarios!$B$15+Scenarios!$B$16*$D68+Scenarios!$B$17*(Scenarios!L$22+SUM($G68:P68))+$E68+Scenarios!$B$18*Draws!N41</f>
        <v>-1.92544643999084</v>
      </c>
      <c r="R68" s="64" t="n">
        <f aca="false">Scenarios!$B$15+Scenarios!$B$16*$D68+Scenarios!$B$17*(Scenarios!M$22+SUM($G68:Q68))+$E68+Scenarios!$B$18*Draws!O41</f>
        <v>-2.30131933429002</v>
      </c>
      <c r="S68" s="79" t="n">
        <f aca="false">SUM(G68:R68)</f>
        <v>-17.0325762398106</v>
      </c>
    </row>
    <row r="69" customFormat="false" ht="15" hidden="false" customHeight="false" outlineLevel="0" collapsed="false">
      <c r="A69" s="36" t="n">
        <v>38</v>
      </c>
      <c r="B69" s="36" t="n">
        <f aca="false">MATCH(Draws!B42,$B$16:$E$16,1)</f>
        <v>2</v>
      </c>
      <c r="C69" s="65" t="n">
        <f aca="false">MAX(-0.9,INDEX(Scenarios!$B$8:$E$8,B69)+INDEX(Scenarios!$B$9:$E$9,B69)*Draws!C42)</f>
        <v>-0.3815188</v>
      </c>
      <c r="D69" s="65" t="n">
        <f aca="false">(1+C69)^(1/12)-1</f>
        <v>-0.0392496708858244</v>
      </c>
      <c r="E69" s="64" t="n">
        <f aca="false">INDEX(Scenarios!$B$10:$E$10,B69)/12</f>
        <v>0.416666666666667</v>
      </c>
      <c r="G69" s="64" t="n">
        <f aca="false">Scenarios!$B$15+Scenarios!$B$16*$D69+Scenarios!$B$17*(Scenarios!B$22)+$E69+Scenarios!$B$18*Draws!D42</f>
        <v>1.04675949431458</v>
      </c>
      <c r="H69" s="64" t="n">
        <f aca="false">Scenarios!$B$15+Scenarios!$B$16*$D69+Scenarios!$B$17*(Scenarios!C$22+SUM($G69:G69))+$E69+Scenarios!$B$18*Draws!E42</f>
        <v>-4.20100308171266</v>
      </c>
      <c r="I69" s="64" t="n">
        <f aca="false">Scenarios!$B$15+Scenarios!$B$16*$D69+Scenarios!$B$17*(Scenarios!D$22+SUM($G69:H69))+$E69+Scenarios!$B$18*Draws!F42</f>
        <v>-0.324057447765845</v>
      </c>
      <c r="J69" s="64" t="n">
        <f aca="false">Scenarios!$B$15+Scenarios!$B$16*$D69+Scenarios!$B$17*(Scenarios!E$22+SUM($G69:I69))+$E69+Scenarios!$B$18*Draws!G42</f>
        <v>-5.22713791241595</v>
      </c>
      <c r="K69" s="64" t="n">
        <f aca="false">Scenarios!$B$15+Scenarios!$B$16*$D69+Scenarios!$B$17*(Scenarios!F$22+SUM($G69:J69))+$E69+Scenarios!$B$18*Draws!H42</f>
        <v>-7.96221580859153</v>
      </c>
      <c r="L69" s="64" t="n">
        <f aca="false">Scenarios!$B$15+Scenarios!$B$16*$D69+Scenarios!$B$17*(Scenarios!G$22+SUM($G69:K69))+$E69+Scenarios!$B$18*Draws!I42</f>
        <v>-3.50121672391854</v>
      </c>
      <c r="M69" s="64" t="n">
        <f aca="false">Scenarios!$B$15+Scenarios!$B$16*$D69+Scenarios!$B$17*(Scenarios!H$22+SUM($G69:L69))+$E69+Scenarios!$B$18*Draws!J42</f>
        <v>-1.21576215001505</v>
      </c>
      <c r="N69" s="64" t="n">
        <f aca="false">Scenarios!$B$15+Scenarios!$B$16*$D69+Scenarios!$B$17*(Scenarios!I$22+SUM($G69:M69))+$E69+Scenarios!$B$18*Draws!K42</f>
        <v>1.18308760488477</v>
      </c>
      <c r="O69" s="64" t="n">
        <f aca="false">Scenarios!$B$15+Scenarios!$B$16*$D69+Scenarios!$B$17*(Scenarios!J$22+SUM($G69:N69))+$E69+Scenarios!$B$18*Draws!L42</f>
        <v>0.675140233060863</v>
      </c>
      <c r="P69" s="64" t="n">
        <f aca="false">Scenarios!$B$15+Scenarios!$B$16*$D69+Scenarios!$B$17*(Scenarios!K$22+SUM($G69:O69))+$E69+Scenarios!$B$18*Draws!M42</f>
        <v>-0.671791355524528</v>
      </c>
      <c r="Q69" s="64" t="n">
        <f aca="false">Scenarios!$B$15+Scenarios!$B$16*$D69+Scenarios!$B$17*(Scenarios!L$22+SUM($G69:P69))+$E69+Scenarios!$B$18*Draws!N42</f>
        <v>-8.45806375760236</v>
      </c>
      <c r="R69" s="64" t="n">
        <f aca="false">Scenarios!$B$15+Scenarios!$B$16*$D69+Scenarios!$B$17*(Scenarios!M$22+SUM($G69:Q69))+$E69+Scenarios!$B$18*Draws!O42</f>
        <v>-0.602189610525184</v>
      </c>
      <c r="S69" s="79" t="n">
        <f aca="false">SUM(G69:R69)</f>
        <v>-29.2584505158114</v>
      </c>
    </row>
    <row r="70" customFormat="false" ht="15" hidden="false" customHeight="false" outlineLevel="0" collapsed="false">
      <c r="A70" s="36" t="n">
        <v>39</v>
      </c>
      <c r="B70" s="36" t="n">
        <f aca="false">MATCH(Draws!B43,$B$16:$E$16,1)</f>
        <v>4</v>
      </c>
      <c r="C70" s="65" t="n">
        <f aca="false">MAX(-0.9,INDEX(Scenarios!$B$8:$E$8,B70)+INDEX(Scenarios!$B$9:$E$9,B70)*Draws!C43)</f>
        <v>-0.03711528</v>
      </c>
      <c r="D70" s="65" t="n">
        <f aca="false">(1+C70)^(1/12)-1</f>
        <v>-0.00314683692946216</v>
      </c>
      <c r="E70" s="64" t="n">
        <f aca="false">INDEX(Scenarios!$B$10:$E$10,B70)/12</f>
        <v>-1.25</v>
      </c>
      <c r="G70" s="64" t="n">
        <f aca="false">Scenarios!$B$15+Scenarios!$B$16*$D70+Scenarios!$B$17*(Scenarios!B$22)+$E70+Scenarios!$B$18*Draws!D43</f>
        <v>-4.87325458694813</v>
      </c>
      <c r="H70" s="64" t="n">
        <f aca="false">Scenarios!$B$15+Scenarios!$B$16*$D70+Scenarios!$B$17*(Scenarios!C$22+SUM($G70:G70))+$E70+Scenarios!$B$18*Draws!E43</f>
        <v>1.6700333607125</v>
      </c>
      <c r="I70" s="64" t="n">
        <f aca="false">Scenarios!$B$15+Scenarios!$B$16*$D70+Scenarios!$B$17*(Scenarios!D$22+SUM($G70:H70))+$E70+Scenarios!$B$18*Draws!F43</f>
        <v>-0.275293637051287</v>
      </c>
      <c r="J70" s="64" t="n">
        <f aca="false">Scenarios!$B$15+Scenarios!$B$16*$D70+Scenarios!$B$17*(Scenarios!E$22+SUM($G70:I70))+$E70+Scenarios!$B$18*Draws!G43</f>
        <v>-5.75112985632484</v>
      </c>
      <c r="K70" s="64" t="n">
        <f aca="false">Scenarios!$B$15+Scenarios!$B$16*$D70+Scenarios!$B$17*(Scenarios!F$22+SUM($G70:J70))+$E70+Scenarios!$B$18*Draws!H43</f>
        <v>-4.11759780023329</v>
      </c>
      <c r="L70" s="64" t="n">
        <f aca="false">Scenarios!$B$15+Scenarios!$B$16*$D70+Scenarios!$B$17*(Scenarios!G$22+SUM($G70:K70))+$E70+Scenarios!$B$18*Draws!I43</f>
        <v>-0.674534877407389</v>
      </c>
      <c r="M70" s="64" t="n">
        <f aca="false">Scenarios!$B$15+Scenarios!$B$16*$D70+Scenarios!$B$17*(Scenarios!H$22+SUM($G70:L70))+$E70+Scenarios!$B$18*Draws!J43</f>
        <v>-2.95316271892362</v>
      </c>
      <c r="N70" s="64" t="n">
        <f aca="false">Scenarios!$B$15+Scenarios!$B$16*$D70+Scenarios!$B$17*(Scenarios!I$22+SUM($G70:M70))+$E70+Scenarios!$B$18*Draws!K43</f>
        <v>-3.11580340407088</v>
      </c>
      <c r="O70" s="64" t="n">
        <f aca="false">Scenarios!$B$15+Scenarios!$B$16*$D70+Scenarios!$B$17*(Scenarios!J$22+SUM($G70:N70))+$E70+Scenarios!$B$18*Draws!L43</f>
        <v>-5.4816698349832</v>
      </c>
      <c r="P70" s="64" t="n">
        <f aca="false">Scenarios!$B$15+Scenarios!$B$16*$D70+Scenarios!$B$17*(Scenarios!K$22+SUM($G70:O70))+$E70+Scenarios!$B$18*Draws!M43</f>
        <v>-1.31080418197774</v>
      </c>
      <c r="Q70" s="64" t="n">
        <f aca="false">Scenarios!$B$15+Scenarios!$B$16*$D70+Scenarios!$B$17*(Scenarios!L$22+SUM($G70:P70))+$E70+Scenarios!$B$18*Draws!N43</f>
        <v>-1.13880126750437</v>
      </c>
      <c r="R70" s="64" t="n">
        <f aca="false">Scenarios!$B$15+Scenarios!$B$16*$D70+Scenarios!$B$17*(Scenarios!M$22+SUM($G70:Q70))+$E70+Scenarios!$B$18*Draws!O43</f>
        <v>-4.99965798230881</v>
      </c>
      <c r="S70" s="79" t="n">
        <f aca="false">SUM(G70:R70)</f>
        <v>-33.0216767870211</v>
      </c>
    </row>
    <row r="71" customFormat="false" ht="15" hidden="false" customHeight="false" outlineLevel="0" collapsed="false">
      <c r="A71" s="36" t="n">
        <v>40</v>
      </c>
      <c r="B71" s="36" t="n">
        <f aca="false">MATCH(Draws!B44,$B$16:$E$16,1)</f>
        <v>1</v>
      </c>
      <c r="C71" s="65" t="n">
        <f aca="false">MAX(-0.9,INDEX(Scenarios!$B$8:$E$8,B71)+INDEX(Scenarios!$B$9:$E$9,B71)*Draws!C44)</f>
        <v>-0.26447245</v>
      </c>
      <c r="D71" s="65" t="n">
        <f aca="false">(1+C71)^(1/12)-1</f>
        <v>-0.0252724408177198</v>
      </c>
      <c r="E71" s="64" t="n">
        <f aca="false">INDEX(Scenarios!$B$10:$E$10,B71)/12</f>
        <v>-1.25</v>
      </c>
      <c r="G71" s="64" t="n">
        <f aca="false">Scenarios!$B$15+Scenarios!$B$16*$D71+Scenarios!$B$17*(Scenarios!B$22)+$E71+Scenarios!$B$18*Draws!D44</f>
        <v>1.52750535312675</v>
      </c>
      <c r="H71" s="64" t="n">
        <f aca="false">Scenarios!$B$15+Scenarios!$B$16*$D71+Scenarios!$B$17*(Scenarios!C$22+SUM($G71:G71))+$E71+Scenarios!$B$18*Draws!E44</f>
        <v>-5.18081733395603</v>
      </c>
      <c r="I71" s="64" t="n">
        <f aca="false">Scenarios!$B$15+Scenarios!$B$16*$D71+Scenarios!$B$17*(Scenarios!D$22+SUM($G71:H71))+$E71+Scenarios!$B$18*Draws!F44</f>
        <v>-2.2631939094722</v>
      </c>
      <c r="J71" s="64" t="n">
        <f aca="false">Scenarios!$B$15+Scenarios!$B$16*$D71+Scenarios!$B$17*(Scenarios!E$22+SUM($G71:I71))+$E71+Scenarios!$B$18*Draws!G44</f>
        <v>-5.63232741720579</v>
      </c>
      <c r="K71" s="64" t="n">
        <f aca="false">Scenarios!$B$15+Scenarios!$B$16*$D71+Scenarios!$B$17*(Scenarios!F$22+SUM($G71:J71))+$E71+Scenarios!$B$18*Draws!H44</f>
        <v>-5.68167705111651</v>
      </c>
      <c r="L71" s="64" t="n">
        <f aca="false">Scenarios!$B$15+Scenarios!$B$16*$D71+Scenarios!$B$17*(Scenarios!G$22+SUM($G71:K71))+$E71+Scenarios!$B$18*Draws!I44</f>
        <v>-0.767953981662595</v>
      </c>
      <c r="M71" s="64" t="n">
        <f aca="false">Scenarios!$B$15+Scenarios!$B$16*$D71+Scenarios!$B$17*(Scenarios!H$22+SUM($G71:L71))+$E71+Scenarios!$B$18*Draws!J44</f>
        <v>-3.97067392174535</v>
      </c>
      <c r="N71" s="64" t="n">
        <f aca="false">Scenarios!$B$15+Scenarios!$B$16*$D71+Scenarios!$B$17*(Scenarios!I$22+SUM($G71:M71))+$E71+Scenarios!$B$18*Draws!K44</f>
        <v>-1.04319569197236</v>
      </c>
      <c r="O71" s="64" t="n">
        <f aca="false">Scenarios!$B$15+Scenarios!$B$16*$D71+Scenarios!$B$17*(Scenarios!J$22+SUM($G71:N71))+$E71+Scenarios!$B$18*Draws!L44</f>
        <v>-0.801415549275507</v>
      </c>
      <c r="P71" s="64" t="n">
        <f aca="false">Scenarios!$B$15+Scenarios!$B$16*$D71+Scenarios!$B$17*(Scenarios!K$22+SUM($G71:O71))+$E71+Scenarios!$B$18*Draws!M44</f>
        <v>-4.46889399513313</v>
      </c>
      <c r="Q71" s="64" t="n">
        <f aca="false">Scenarios!$B$15+Scenarios!$B$16*$D71+Scenarios!$B$17*(Scenarios!L$22+SUM($G71:P71))+$E71+Scenarios!$B$18*Draws!N44</f>
        <v>-2.60514134417024</v>
      </c>
      <c r="R71" s="64" t="n">
        <f aca="false">Scenarios!$B$15+Scenarios!$B$16*$D71+Scenarios!$B$17*(Scenarios!M$22+SUM($G71:Q71))+$E71+Scenarios!$B$18*Draws!O44</f>
        <v>-1.25344450934212</v>
      </c>
      <c r="S71" s="79" t="n">
        <f aca="false">SUM(G71:R71)</f>
        <v>-32.1412293519251</v>
      </c>
    </row>
    <row r="72" customFormat="false" ht="15" hidden="false" customHeight="false" outlineLevel="0" collapsed="false">
      <c r="A72" s="36" t="n">
        <v>41</v>
      </c>
      <c r="B72" s="36" t="n">
        <f aca="false">MATCH(Draws!B45,$B$16:$E$16,1)</f>
        <v>3</v>
      </c>
      <c r="C72" s="65" t="n">
        <f aca="false">MAX(-0.9,INDEX(Scenarios!$B$8:$E$8,B72)+INDEX(Scenarios!$B$9:$E$9,B72)*Draws!C45)</f>
        <v>0.34102784</v>
      </c>
      <c r="D72" s="65" t="n">
        <f aca="false">(1+C72)^(1/12)-1</f>
        <v>0.0247544576621803</v>
      </c>
      <c r="E72" s="64" t="n">
        <f aca="false">INDEX(Scenarios!$B$10:$E$10,B72)/12</f>
        <v>0.416666666666667</v>
      </c>
      <c r="G72" s="64" t="n">
        <f aca="false">Scenarios!$B$15+Scenarios!$B$16*$D72+Scenarios!$B$17*(Scenarios!B$22)+$E72+Scenarios!$B$18*Draws!D45</f>
        <v>-1.45573016601652</v>
      </c>
      <c r="H72" s="64" t="n">
        <f aca="false">Scenarios!$B$15+Scenarios!$B$16*$D72+Scenarios!$B$17*(Scenarios!C$22+SUM($G72:G72))+$E72+Scenarios!$B$18*Draws!E45</f>
        <v>-0.747004341201216</v>
      </c>
      <c r="I72" s="64" t="n">
        <f aca="false">Scenarios!$B$15+Scenarios!$B$16*$D72+Scenarios!$B$17*(Scenarios!D$22+SUM($G72:H72))+$E72+Scenarios!$B$18*Draws!F45</f>
        <v>-3.23853250071041</v>
      </c>
      <c r="J72" s="64" t="n">
        <f aca="false">Scenarios!$B$15+Scenarios!$B$16*$D72+Scenarios!$B$17*(Scenarios!E$22+SUM($G72:I72))+$E72+Scenarios!$B$18*Draws!G45</f>
        <v>1.45717775346872</v>
      </c>
      <c r="K72" s="64" t="n">
        <f aca="false">Scenarios!$B$15+Scenarios!$B$16*$D72+Scenarios!$B$17*(Scenarios!F$22+SUM($G72:J72))+$E72+Scenarios!$B$18*Draws!H45</f>
        <v>-0.429130921710366</v>
      </c>
      <c r="L72" s="64" t="n">
        <f aca="false">Scenarios!$B$15+Scenarios!$B$16*$D72+Scenarios!$B$17*(Scenarios!G$22+SUM($G72:K72))+$E72+Scenarios!$B$18*Draws!I45</f>
        <v>-3.7818863901405</v>
      </c>
      <c r="M72" s="64" t="n">
        <f aca="false">Scenarios!$B$15+Scenarios!$B$16*$D72+Scenarios!$B$17*(Scenarios!H$22+SUM($G72:L72))+$E72+Scenarios!$B$18*Draws!J45</f>
        <v>-1.00060628291557</v>
      </c>
      <c r="N72" s="64" t="n">
        <f aca="false">Scenarios!$B$15+Scenarios!$B$16*$D72+Scenarios!$B$17*(Scenarios!I$22+SUM($G72:M72))+$E72+Scenarios!$B$18*Draws!K45</f>
        <v>-0.25703579790825</v>
      </c>
      <c r="O72" s="64" t="n">
        <f aca="false">Scenarios!$B$15+Scenarios!$B$16*$D72+Scenarios!$B$17*(Scenarios!J$22+SUM($G72:N72))+$E72+Scenarios!$B$18*Draws!L45</f>
        <v>-1.32825882705945</v>
      </c>
      <c r="P72" s="64" t="n">
        <f aca="false">Scenarios!$B$15+Scenarios!$B$16*$D72+Scenarios!$B$17*(Scenarios!K$22+SUM($G72:O72))+$E72+Scenarios!$B$18*Draws!M45</f>
        <v>-1.82819395211174</v>
      </c>
      <c r="Q72" s="64" t="n">
        <f aca="false">Scenarios!$B$15+Scenarios!$B$16*$D72+Scenarios!$B$17*(Scenarios!L$22+SUM($G72:P72))+$E72+Scenarios!$B$18*Draws!N45</f>
        <v>-4.5138408201573</v>
      </c>
      <c r="R72" s="64" t="n">
        <f aca="false">Scenarios!$B$15+Scenarios!$B$16*$D72+Scenarios!$B$17*(Scenarios!M$22+SUM($G72:Q72))+$E72+Scenarios!$B$18*Draws!O45</f>
        <v>0.14560188223848</v>
      </c>
      <c r="S72" s="79" t="n">
        <f aca="false">SUM(G72:R72)</f>
        <v>-16.9774403642241</v>
      </c>
    </row>
    <row r="73" customFormat="false" ht="15" hidden="false" customHeight="false" outlineLevel="0" collapsed="false">
      <c r="A73" s="36" t="n">
        <v>42</v>
      </c>
      <c r="B73" s="36" t="n">
        <f aca="false">MATCH(Draws!B46,$B$16:$E$16,1)</f>
        <v>1</v>
      </c>
      <c r="C73" s="65" t="n">
        <f aca="false">MAX(-0.9,INDEX(Scenarios!$B$8:$E$8,B73)+INDEX(Scenarios!$B$9:$E$9,B73)*Draws!C46)</f>
        <v>-0.0211729</v>
      </c>
      <c r="D73" s="65" t="n">
        <f aca="false">(1+C73)^(1/12)-1</f>
        <v>-0.00178176583664968</v>
      </c>
      <c r="E73" s="64" t="n">
        <f aca="false">INDEX(Scenarios!$B$10:$E$10,B73)/12</f>
        <v>-1.25</v>
      </c>
      <c r="G73" s="64" t="n">
        <f aca="false">Scenarios!$B$15+Scenarios!$B$16*$D73+Scenarios!$B$17*(Scenarios!B$22)+$E73+Scenarios!$B$18*Draws!D46</f>
        <v>-0.385345549033775</v>
      </c>
      <c r="H73" s="64" t="n">
        <f aca="false">Scenarios!$B$15+Scenarios!$B$16*$D73+Scenarios!$B$17*(Scenarios!C$22+SUM($G73:G73))+$E73+Scenarios!$B$18*Draws!E46</f>
        <v>-3.14348765064265</v>
      </c>
      <c r="I73" s="64" t="n">
        <f aca="false">Scenarios!$B$15+Scenarios!$B$16*$D73+Scenarios!$B$17*(Scenarios!D$22+SUM($G73:H73))+$E73+Scenarios!$B$18*Draws!F46</f>
        <v>-0.619430183012843</v>
      </c>
      <c r="J73" s="64" t="n">
        <f aca="false">Scenarios!$B$15+Scenarios!$B$16*$D73+Scenarios!$B$17*(Scenarios!E$22+SUM($G73:I73))+$E73+Scenarios!$B$18*Draws!G46</f>
        <v>-5.97224550193616</v>
      </c>
      <c r="K73" s="64" t="n">
        <f aca="false">Scenarios!$B$15+Scenarios!$B$16*$D73+Scenarios!$B$17*(Scenarios!F$22+SUM($G73:J73))+$E73+Scenarios!$B$18*Draws!H46</f>
        <v>-2.08275769749385</v>
      </c>
      <c r="L73" s="64" t="n">
        <f aca="false">Scenarios!$B$15+Scenarios!$B$16*$D73+Scenarios!$B$17*(Scenarios!G$22+SUM($G73:K73))+$E73+Scenarios!$B$18*Draws!I46</f>
        <v>-0.677914115912403</v>
      </c>
      <c r="M73" s="64" t="n">
        <f aca="false">Scenarios!$B$15+Scenarios!$B$16*$D73+Scenarios!$B$17*(Scenarios!H$22+SUM($G73:L73))+$E73+Scenarios!$B$18*Draws!J46</f>
        <v>-0.384912284171412</v>
      </c>
      <c r="N73" s="64" t="n">
        <f aca="false">Scenarios!$B$15+Scenarios!$B$16*$D73+Scenarios!$B$17*(Scenarios!I$22+SUM($G73:M73))+$E73+Scenarios!$B$18*Draws!K46</f>
        <v>-3.00510362394816</v>
      </c>
      <c r="O73" s="64" t="n">
        <f aca="false">Scenarios!$B$15+Scenarios!$B$16*$D73+Scenarios!$B$17*(Scenarios!J$22+SUM($G73:N73))+$E73+Scenarios!$B$18*Draws!L46</f>
        <v>-4.56064459362807</v>
      </c>
      <c r="P73" s="64" t="n">
        <f aca="false">Scenarios!$B$15+Scenarios!$B$16*$D73+Scenarios!$B$17*(Scenarios!K$22+SUM($G73:O73))+$E73+Scenarios!$B$18*Draws!M46</f>
        <v>2.06827111321832</v>
      </c>
      <c r="Q73" s="64" t="n">
        <f aca="false">Scenarios!$B$15+Scenarios!$B$16*$D73+Scenarios!$B$17*(Scenarios!L$22+SUM($G73:P73))+$E73+Scenarios!$B$18*Draws!N46</f>
        <v>-3.01160757409641</v>
      </c>
      <c r="R73" s="64" t="n">
        <f aca="false">Scenarios!$B$15+Scenarios!$B$16*$D73+Scenarios!$B$17*(Scenarios!M$22+SUM($G73:Q73))+$E73+Scenarios!$B$18*Draws!O46</f>
        <v>-5.67715521504096</v>
      </c>
      <c r="S73" s="79" t="n">
        <f aca="false">SUM(G73:R73)</f>
        <v>-27.4523328756984</v>
      </c>
    </row>
    <row r="74" customFormat="false" ht="15" hidden="false" customHeight="false" outlineLevel="0" collapsed="false">
      <c r="A74" s="36" t="n">
        <v>43</v>
      </c>
      <c r="B74" s="36" t="n">
        <f aca="false">MATCH(Draws!B47,$B$16:$E$16,1)</f>
        <v>1</v>
      </c>
      <c r="C74" s="65" t="n">
        <f aca="false">MAX(-0.9,INDEX(Scenarios!$B$8:$E$8,B74)+INDEX(Scenarios!$B$9:$E$9,B74)*Draws!C47)</f>
        <v>0.0128222</v>
      </c>
      <c r="D74" s="65" t="n">
        <f aca="false">(1+C74)^(1/12)-1</f>
        <v>0.0010622881286726</v>
      </c>
      <c r="E74" s="64" t="n">
        <f aca="false">INDEX(Scenarios!$B$10:$E$10,B74)/12</f>
        <v>-1.25</v>
      </c>
      <c r="G74" s="64" t="n">
        <f aca="false">Scenarios!$B$15+Scenarios!$B$16*$D74+Scenarios!$B$17*(Scenarios!B$22)+$E74+Scenarios!$B$18*Draws!D47</f>
        <v>-1.88274696702027</v>
      </c>
      <c r="H74" s="64" t="n">
        <f aca="false">Scenarios!$B$15+Scenarios!$B$16*$D74+Scenarios!$B$17*(Scenarios!C$22+SUM($G74:G74))+$E74+Scenarios!$B$18*Draws!E47</f>
        <v>-4.75752797630242</v>
      </c>
      <c r="I74" s="64" t="n">
        <f aca="false">Scenarios!$B$15+Scenarios!$B$16*$D74+Scenarios!$B$17*(Scenarios!D$22+SUM($G74:H74))+$E74+Scenarios!$B$18*Draws!F47</f>
        <v>-1.81063713375237</v>
      </c>
      <c r="J74" s="64" t="n">
        <f aca="false">Scenarios!$B$15+Scenarios!$B$16*$D74+Scenarios!$B$17*(Scenarios!E$22+SUM($G74:I74))+$E74+Scenarios!$B$18*Draws!G47</f>
        <v>-0.398736770047372</v>
      </c>
      <c r="K74" s="64" t="n">
        <f aca="false">Scenarios!$B$15+Scenarios!$B$16*$D74+Scenarios!$B$17*(Scenarios!F$22+SUM($G74:J74))+$E74+Scenarios!$B$18*Draws!H47</f>
        <v>-3.06351446164053</v>
      </c>
      <c r="L74" s="64" t="n">
        <f aca="false">Scenarios!$B$15+Scenarios!$B$16*$D74+Scenarios!$B$17*(Scenarios!G$22+SUM($G74:K74))+$E74+Scenarios!$B$18*Draws!I47</f>
        <v>0.208518003223265</v>
      </c>
      <c r="M74" s="64" t="n">
        <f aca="false">Scenarios!$B$15+Scenarios!$B$16*$D74+Scenarios!$B$17*(Scenarios!H$22+SUM($G74:L74))+$E74+Scenarios!$B$18*Draws!J47</f>
        <v>-2.55246422298464</v>
      </c>
      <c r="N74" s="64" t="n">
        <f aca="false">Scenarios!$B$15+Scenarios!$B$16*$D74+Scenarios!$B$17*(Scenarios!I$22+SUM($G74:M74))+$E74+Scenarios!$B$18*Draws!K47</f>
        <v>-3.46524524748639</v>
      </c>
      <c r="O74" s="64" t="n">
        <f aca="false">Scenarios!$B$15+Scenarios!$B$16*$D74+Scenarios!$B$17*(Scenarios!J$22+SUM($G74:N74))+$E74+Scenarios!$B$18*Draws!L47</f>
        <v>2.16365151418371</v>
      </c>
      <c r="P74" s="64" t="n">
        <f aca="false">Scenarios!$B$15+Scenarios!$B$16*$D74+Scenarios!$B$17*(Scenarios!K$22+SUM($G74:O74))+$E74+Scenarios!$B$18*Draws!M47</f>
        <v>-0.411806689279336</v>
      </c>
      <c r="Q74" s="64" t="n">
        <f aca="false">Scenarios!$B$15+Scenarios!$B$16*$D74+Scenarios!$B$17*(Scenarios!L$22+SUM($G74:P74))+$E74+Scenarios!$B$18*Draws!N47</f>
        <v>-1.96848992561207</v>
      </c>
      <c r="R74" s="64" t="n">
        <f aca="false">Scenarios!$B$15+Scenarios!$B$16*$D74+Scenarios!$B$17*(Scenarios!M$22+SUM($G74:Q74))+$E74+Scenarios!$B$18*Draws!O47</f>
        <v>-7.05058606315728</v>
      </c>
      <c r="S74" s="79" t="n">
        <f aca="false">SUM(G74:R74)</f>
        <v>-24.9895859398757</v>
      </c>
    </row>
    <row r="75" customFormat="false" ht="15" hidden="false" customHeight="false" outlineLevel="0" collapsed="false">
      <c r="A75" s="36" t="n">
        <v>44</v>
      </c>
      <c r="B75" s="36" t="n">
        <f aca="false">MATCH(Draws!B48,$B$16:$E$16,1)</f>
        <v>4</v>
      </c>
      <c r="C75" s="65" t="n">
        <f aca="false">MAX(-0.9,INDEX(Scenarios!$B$8:$E$8,B75)+INDEX(Scenarios!$B$9:$E$9,B75)*Draws!C48)</f>
        <v>-0.01765368</v>
      </c>
      <c r="D75" s="65" t="n">
        <f aca="false">(1+C75)^(1/12)-1</f>
        <v>-0.00148317939864651</v>
      </c>
      <c r="E75" s="64" t="n">
        <f aca="false">INDEX(Scenarios!$B$10:$E$10,B75)/12</f>
        <v>-1.25</v>
      </c>
      <c r="G75" s="64" t="n">
        <f aca="false">Scenarios!$B$15+Scenarios!$B$16*$D75+Scenarios!$B$17*(Scenarios!B$22)+$E75+Scenarios!$B$18*Draws!D48</f>
        <v>-7.29380464739898</v>
      </c>
      <c r="H75" s="64" t="n">
        <f aca="false">Scenarios!$B$15+Scenarios!$B$16*$D75+Scenarios!$B$17*(Scenarios!C$22+SUM($G75:G75))+$E75+Scenarios!$B$18*Draws!E48</f>
        <v>-3.19563786049451</v>
      </c>
      <c r="I75" s="64" t="n">
        <f aca="false">Scenarios!$B$15+Scenarios!$B$16*$D75+Scenarios!$B$17*(Scenarios!D$22+SUM($G75:H75))+$E75+Scenarios!$B$18*Draws!F48</f>
        <v>-3.19148313247262</v>
      </c>
      <c r="J75" s="64" t="n">
        <f aca="false">Scenarios!$B$15+Scenarios!$B$16*$D75+Scenarios!$B$17*(Scenarios!E$22+SUM($G75:I75))+$E75+Scenarios!$B$18*Draws!G48</f>
        <v>-1.95853840317709</v>
      </c>
      <c r="K75" s="64" t="n">
        <f aca="false">Scenarios!$B$15+Scenarios!$B$16*$D75+Scenarios!$B$17*(Scenarios!F$22+SUM($G75:J75))+$E75+Scenarios!$B$18*Draws!H48</f>
        <v>-0.471702148690004</v>
      </c>
      <c r="L75" s="64" t="n">
        <f aca="false">Scenarios!$B$15+Scenarios!$B$16*$D75+Scenarios!$B$17*(Scenarios!G$22+SUM($G75:K75))+$E75+Scenarios!$B$18*Draws!I48</f>
        <v>-6.87028224021422</v>
      </c>
      <c r="M75" s="64" t="n">
        <f aca="false">Scenarios!$B$15+Scenarios!$B$16*$D75+Scenarios!$B$17*(Scenarios!H$22+SUM($G75:L75))+$E75+Scenarios!$B$18*Draws!J48</f>
        <v>-6.40074606589635</v>
      </c>
      <c r="N75" s="64" t="n">
        <f aca="false">Scenarios!$B$15+Scenarios!$B$16*$D75+Scenarios!$B$17*(Scenarios!I$22+SUM($G75:M75))+$E75+Scenarios!$B$18*Draws!K48</f>
        <v>-5.36528511381025</v>
      </c>
      <c r="O75" s="64" t="n">
        <f aca="false">Scenarios!$B$15+Scenarios!$B$16*$D75+Scenarios!$B$17*(Scenarios!J$22+SUM($G75:N75))+$E75+Scenarios!$B$18*Draws!L48</f>
        <v>-1.6625608358093</v>
      </c>
      <c r="P75" s="64" t="n">
        <f aca="false">Scenarios!$B$15+Scenarios!$B$16*$D75+Scenarios!$B$17*(Scenarios!K$22+SUM($G75:O75))+$E75+Scenarios!$B$18*Draws!M48</f>
        <v>-2.27806272781842</v>
      </c>
      <c r="Q75" s="64" t="n">
        <f aca="false">Scenarios!$B$15+Scenarios!$B$16*$D75+Scenarios!$B$17*(Scenarios!L$22+SUM($G75:P75))+$E75+Scenarios!$B$18*Draws!N48</f>
        <v>-6.10208952221463</v>
      </c>
      <c r="R75" s="64" t="n">
        <f aca="false">Scenarios!$B$15+Scenarios!$B$16*$D75+Scenarios!$B$17*(Scenarios!M$22+SUM($G75:Q75))+$E75+Scenarios!$B$18*Draws!O48</f>
        <v>-5.29362582327041</v>
      </c>
      <c r="S75" s="79" t="n">
        <f aca="false">SUM(G75:R75)</f>
        <v>-50.0838185212668</v>
      </c>
    </row>
    <row r="76" customFormat="false" ht="15" hidden="false" customHeight="false" outlineLevel="0" collapsed="false">
      <c r="A76" s="36" t="n">
        <v>45</v>
      </c>
      <c r="B76" s="36" t="n">
        <f aca="false">MATCH(Draws!B49,$B$16:$E$16,1)</f>
        <v>1</v>
      </c>
      <c r="C76" s="65" t="n">
        <f aca="false">MAX(-0.9,INDEX(Scenarios!$B$8:$E$8,B76)+INDEX(Scenarios!$B$9:$E$9,B76)*Draws!C49)</f>
        <v>0.10298015</v>
      </c>
      <c r="D76" s="65" t="n">
        <f aca="false">(1+C76)^(1/12)-1</f>
        <v>0.00820142759029752</v>
      </c>
      <c r="E76" s="64" t="n">
        <f aca="false">INDEX(Scenarios!$B$10:$E$10,B76)/12</f>
        <v>-1.25</v>
      </c>
      <c r="G76" s="64" t="n">
        <f aca="false">Scenarios!$B$15+Scenarios!$B$16*$D76+Scenarios!$B$17*(Scenarios!B$22)+$E76+Scenarios!$B$18*Draws!D49</f>
        <v>-2.42453944567891</v>
      </c>
      <c r="H76" s="64" t="n">
        <f aca="false">Scenarios!$B$15+Scenarios!$B$16*$D76+Scenarios!$B$17*(Scenarios!C$22+SUM($G76:G76))+$E76+Scenarios!$B$18*Draws!E49</f>
        <v>0.0521277369568125</v>
      </c>
      <c r="I76" s="64" t="n">
        <f aca="false">Scenarios!$B$15+Scenarios!$B$16*$D76+Scenarios!$B$17*(Scenarios!D$22+SUM($G76:H76))+$E76+Scenarios!$B$18*Draws!F49</f>
        <v>-4.78369720328256</v>
      </c>
      <c r="J76" s="64" t="n">
        <f aca="false">Scenarios!$B$15+Scenarios!$B$16*$D76+Scenarios!$B$17*(Scenarios!E$22+SUM($G76:I76))+$E76+Scenarios!$B$18*Draws!G49</f>
        <v>-2.99337350590575</v>
      </c>
      <c r="K76" s="64" t="n">
        <f aca="false">Scenarios!$B$15+Scenarios!$B$16*$D76+Scenarios!$B$17*(Scenarios!F$22+SUM($G76:J76))+$E76+Scenarios!$B$18*Draws!H49</f>
        <v>-5.53864601005958</v>
      </c>
      <c r="L76" s="64" t="n">
        <f aca="false">Scenarios!$B$15+Scenarios!$B$16*$D76+Scenarios!$B$17*(Scenarios!G$22+SUM($G76:K76))+$E76+Scenarios!$B$18*Draws!I49</f>
        <v>0.561739749015032</v>
      </c>
      <c r="M76" s="64" t="n">
        <f aca="false">Scenarios!$B$15+Scenarios!$B$16*$D76+Scenarios!$B$17*(Scenarios!H$22+SUM($G76:L76))+$E76+Scenarios!$B$18*Draws!J49</f>
        <v>0.526879438448617</v>
      </c>
      <c r="N76" s="64" t="n">
        <f aca="false">Scenarios!$B$15+Scenarios!$B$16*$D76+Scenarios!$B$17*(Scenarios!I$22+SUM($G76:M76))+$E76+Scenarios!$B$18*Draws!K49</f>
        <v>-0.757570847844064</v>
      </c>
      <c r="O76" s="64" t="n">
        <f aca="false">Scenarios!$B$15+Scenarios!$B$16*$D76+Scenarios!$B$17*(Scenarios!J$22+SUM($G76:N76))+$E76+Scenarios!$B$18*Draws!L49</f>
        <v>0.752309928501798</v>
      </c>
      <c r="P76" s="64" t="n">
        <f aca="false">Scenarios!$B$15+Scenarios!$B$16*$D76+Scenarios!$B$17*(Scenarios!K$22+SUM($G76:O76))+$E76+Scenarios!$B$18*Draws!M49</f>
        <v>1.78870332884721</v>
      </c>
      <c r="Q76" s="64" t="n">
        <f aca="false">Scenarios!$B$15+Scenarios!$B$16*$D76+Scenarios!$B$17*(Scenarios!L$22+SUM($G76:P76))+$E76+Scenarios!$B$18*Draws!N49</f>
        <v>1.94564910950807</v>
      </c>
      <c r="R76" s="64" t="n">
        <f aca="false">Scenarios!$B$15+Scenarios!$B$16*$D76+Scenarios!$B$17*(Scenarios!M$22+SUM($G76:Q76))+$E76+Scenarios!$B$18*Draws!O49</f>
        <v>2.85224221021075</v>
      </c>
      <c r="S76" s="79" t="n">
        <f aca="false">SUM(G76:R76)</f>
        <v>-8.01817551128258</v>
      </c>
    </row>
    <row r="77" customFormat="false" ht="15" hidden="false" customHeight="false" outlineLevel="0" collapsed="false">
      <c r="A77" s="36" t="n">
        <v>46</v>
      </c>
      <c r="B77" s="36" t="n">
        <f aca="false">MATCH(Draws!B50,$B$16:$E$16,1)</f>
        <v>2</v>
      </c>
      <c r="C77" s="65" t="n">
        <f aca="false">MAX(-0.9,INDEX(Scenarios!$B$8:$E$8,B77)+INDEX(Scenarios!$B$9:$E$9,B77)*Draws!C50)</f>
        <v>-0.33751672</v>
      </c>
      <c r="D77" s="65" t="n">
        <f aca="false">(1+C77)^(1/12)-1</f>
        <v>-0.0337313037037413</v>
      </c>
      <c r="E77" s="64" t="n">
        <f aca="false">INDEX(Scenarios!$B$10:$E$10,B77)/12</f>
        <v>0.416666666666667</v>
      </c>
      <c r="G77" s="64" t="n">
        <f aca="false">Scenarios!$B$15+Scenarios!$B$16*$D77+Scenarios!$B$17*(Scenarios!B$22)+$E77+Scenarios!$B$18*Draws!D50</f>
        <v>-3.8554448055166</v>
      </c>
      <c r="H77" s="64" t="n">
        <f aca="false">Scenarios!$B$15+Scenarios!$B$16*$D77+Scenarios!$B$17*(Scenarios!C$22+SUM($G77:G77))+$E77+Scenarios!$B$18*Draws!E50</f>
        <v>1.63588052104904</v>
      </c>
      <c r="I77" s="64" t="n">
        <f aca="false">Scenarios!$B$15+Scenarios!$B$16*$D77+Scenarios!$B$17*(Scenarios!D$22+SUM($G77:H77))+$E77+Scenarios!$B$18*Draws!F50</f>
        <v>-2.80379222468725</v>
      </c>
      <c r="J77" s="64" t="n">
        <f aca="false">Scenarios!$B$15+Scenarios!$B$16*$D77+Scenarios!$B$17*(Scenarios!E$22+SUM($G77:I77))+$E77+Scenarios!$B$18*Draws!G50</f>
        <v>-6.37930181772403</v>
      </c>
      <c r="K77" s="64" t="n">
        <f aca="false">Scenarios!$B$15+Scenarios!$B$16*$D77+Scenarios!$B$17*(Scenarios!F$22+SUM($G77:J77))+$E77+Scenarios!$B$18*Draws!H50</f>
        <v>-3.21072004469136</v>
      </c>
      <c r="L77" s="64" t="n">
        <f aca="false">Scenarios!$B$15+Scenarios!$B$16*$D77+Scenarios!$B$17*(Scenarios!G$22+SUM($G77:K77))+$E77+Scenarios!$B$18*Draws!I50</f>
        <v>1.19043366754191</v>
      </c>
      <c r="M77" s="64" t="n">
        <f aca="false">Scenarios!$B$15+Scenarios!$B$16*$D77+Scenarios!$B$17*(Scenarios!H$22+SUM($G77:L77))+$E77+Scenarios!$B$18*Draws!J50</f>
        <v>-2.49763953264982</v>
      </c>
      <c r="N77" s="64" t="n">
        <f aca="false">Scenarios!$B$15+Scenarios!$B$16*$D77+Scenarios!$B$17*(Scenarios!I$22+SUM($G77:M77))+$E77+Scenarios!$B$18*Draws!K50</f>
        <v>0.870374337623869</v>
      </c>
      <c r="O77" s="64" t="n">
        <f aca="false">Scenarios!$B$15+Scenarios!$B$16*$D77+Scenarios!$B$17*(Scenarios!J$22+SUM($G77:N77))+$E77+Scenarios!$B$18*Draws!L50</f>
        <v>-0.109620860255576</v>
      </c>
      <c r="P77" s="64" t="n">
        <f aca="false">Scenarios!$B$15+Scenarios!$B$16*$D77+Scenarios!$B$17*(Scenarios!K$22+SUM($G77:O77))+$E77+Scenarios!$B$18*Draws!M50</f>
        <v>-4.66926411743014</v>
      </c>
      <c r="Q77" s="64" t="n">
        <f aca="false">Scenarios!$B$15+Scenarios!$B$16*$D77+Scenarios!$B$17*(Scenarios!L$22+SUM($G77:P77))+$E77+Scenarios!$B$18*Draws!N50</f>
        <v>-0.140322214751455</v>
      </c>
      <c r="R77" s="64" t="n">
        <f aca="false">Scenarios!$B$15+Scenarios!$B$16*$D77+Scenarios!$B$17*(Scenarios!M$22+SUM($G77:Q77))+$E77+Scenarios!$B$18*Draws!O50</f>
        <v>-1.17883857556043</v>
      </c>
      <c r="S77" s="79" t="n">
        <f aca="false">SUM(G77:R77)</f>
        <v>-21.1482556670518</v>
      </c>
    </row>
    <row r="78" customFormat="false" ht="15" hidden="false" customHeight="false" outlineLevel="0" collapsed="false">
      <c r="A78" s="36" t="n">
        <v>47</v>
      </c>
      <c r="B78" s="36" t="n">
        <f aca="false">MATCH(Draws!B51,$B$16:$E$16,1)</f>
        <v>3</v>
      </c>
      <c r="C78" s="65" t="n">
        <f aca="false">MAX(-0.9,INDEX(Scenarios!$B$8:$E$8,B78)+INDEX(Scenarios!$B$9:$E$9,B78)*Draws!C51)</f>
        <v>0.13404668</v>
      </c>
      <c r="D78" s="65" t="n">
        <f aca="false">(1+C78)^(1/12)-1</f>
        <v>0.0105378333348536</v>
      </c>
      <c r="E78" s="64" t="n">
        <f aca="false">INDEX(Scenarios!$B$10:$E$10,B78)/12</f>
        <v>0.416666666666667</v>
      </c>
      <c r="G78" s="64" t="n">
        <f aca="false">Scenarios!$B$15+Scenarios!$B$16*$D78+Scenarios!$B$17*(Scenarios!B$22)+$E78+Scenarios!$B$18*Draws!D51</f>
        <v>-4.71070379707025</v>
      </c>
      <c r="H78" s="64" t="n">
        <f aca="false">Scenarios!$B$15+Scenarios!$B$16*$D78+Scenarios!$B$17*(Scenarios!C$22+SUM($G78:G78))+$E78+Scenarios!$B$18*Draws!E51</f>
        <v>3.31428822856658</v>
      </c>
      <c r="I78" s="64" t="n">
        <f aca="false">Scenarios!$B$15+Scenarios!$B$16*$D78+Scenarios!$B$17*(Scenarios!D$22+SUM($G78:H78))+$E78+Scenarios!$B$18*Draws!F51</f>
        <v>-3.24055637275265</v>
      </c>
      <c r="J78" s="64" t="n">
        <f aca="false">Scenarios!$B$15+Scenarios!$B$16*$D78+Scenarios!$B$17*(Scenarios!E$22+SUM($G78:I78))+$E78+Scenarios!$B$18*Draws!G51</f>
        <v>-6.26101526361926</v>
      </c>
      <c r="K78" s="64" t="n">
        <f aca="false">Scenarios!$B$15+Scenarios!$B$16*$D78+Scenarios!$B$17*(Scenarios!F$22+SUM($G78:J78))+$E78+Scenarios!$B$18*Draws!H51</f>
        <v>1.14431123440901</v>
      </c>
      <c r="L78" s="64" t="n">
        <f aca="false">Scenarios!$B$15+Scenarios!$B$16*$D78+Scenarios!$B$17*(Scenarios!G$22+SUM($G78:K78))+$E78+Scenarios!$B$18*Draws!I51</f>
        <v>-1.72912386935019</v>
      </c>
      <c r="M78" s="64" t="n">
        <f aca="false">Scenarios!$B$15+Scenarios!$B$16*$D78+Scenarios!$B$17*(Scenarios!H$22+SUM($G78:L78))+$E78+Scenarios!$B$18*Draws!J51</f>
        <v>2.89608412145146</v>
      </c>
      <c r="N78" s="64" t="n">
        <f aca="false">Scenarios!$B$15+Scenarios!$B$16*$D78+Scenarios!$B$17*(Scenarios!I$22+SUM($G78:M78))+$E78+Scenarios!$B$18*Draws!K51</f>
        <v>-0.327279785013153</v>
      </c>
      <c r="O78" s="64" t="n">
        <f aca="false">Scenarios!$B$15+Scenarios!$B$16*$D78+Scenarios!$B$17*(Scenarios!J$22+SUM($G78:N78))+$E78+Scenarios!$B$18*Draws!L51</f>
        <v>0.123343693739684</v>
      </c>
      <c r="P78" s="64" t="n">
        <f aca="false">Scenarios!$B$15+Scenarios!$B$16*$D78+Scenarios!$B$17*(Scenarios!K$22+SUM($G78:O78))+$E78+Scenarios!$B$18*Draws!M51</f>
        <v>1.66757625559655</v>
      </c>
      <c r="Q78" s="64" t="n">
        <f aca="false">Scenarios!$B$15+Scenarios!$B$16*$D78+Scenarios!$B$17*(Scenarios!L$22+SUM($G78:P78))+$E78+Scenarios!$B$18*Draws!N51</f>
        <v>0.3323395738884</v>
      </c>
      <c r="R78" s="64" t="n">
        <f aca="false">Scenarios!$B$15+Scenarios!$B$16*$D78+Scenarios!$B$17*(Scenarios!M$22+SUM($G78:Q78))+$E78+Scenarios!$B$18*Draws!O51</f>
        <v>0.496452596194145</v>
      </c>
      <c r="S78" s="79" t="n">
        <f aca="false">SUM(G78:R78)</f>
        <v>-6.29428338395968</v>
      </c>
    </row>
    <row r="79" customFormat="false" ht="15" hidden="false" customHeight="false" outlineLevel="0" collapsed="false">
      <c r="A79" s="36" t="n">
        <v>48</v>
      </c>
      <c r="B79" s="36" t="n">
        <f aca="false">MATCH(Draws!B52,$B$16:$E$16,1)</f>
        <v>1</v>
      </c>
      <c r="C79" s="65" t="n">
        <f aca="false">MAX(-0.9,INDEX(Scenarios!$B$8:$E$8,B79)+INDEX(Scenarios!$B$9:$E$9,B79)*Draws!C52)</f>
        <v>0.21161405</v>
      </c>
      <c r="D79" s="65" t="n">
        <f aca="false">(1+C79)^(1/12)-1</f>
        <v>0.0161247391374513</v>
      </c>
      <c r="E79" s="64" t="n">
        <f aca="false">INDEX(Scenarios!$B$10:$E$10,B79)/12</f>
        <v>-1.25</v>
      </c>
      <c r="G79" s="64" t="n">
        <f aca="false">Scenarios!$B$15+Scenarios!$B$16*$D79+Scenarios!$B$17*(Scenarios!B$22)+$E79+Scenarios!$B$18*Draws!D52</f>
        <v>-4.84815053787886</v>
      </c>
      <c r="H79" s="64" t="n">
        <f aca="false">Scenarios!$B$15+Scenarios!$B$16*$D79+Scenarios!$B$17*(Scenarios!C$22+SUM($G79:G79))+$E79+Scenarios!$B$18*Draws!E52</f>
        <v>-1.08086843554982</v>
      </c>
      <c r="I79" s="64" t="n">
        <f aca="false">Scenarios!$B$15+Scenarios!$B$16*$D79+Scenarios!$B$17*(Scenarios!D$22+SUM($G79:H79))+$E79+Scenarios!$B$18*Draws!F52</f>
        <v>-1.74662027255003</v>
      </c>
      <c r="J79" s="64" t="n">
        <f aca="false">Scenarios!$B$15+Scenarios!$B$16*$D79+Scenarios!$B$17*(Scenarios!E$22+SUM($G79:I79))+$E79+Scenarios!$B$18*Draws!G52</f>
        <v>-6.77919075220572</v>
      </c>
      <c r="K79" s="64" t="n">
        <f aca="false">Scenarios!$B$15+Scenarios!$B$16*$D79+Scenarios!$B$17*(Scenarios!F$22+SUM($G79:J79))+$E79+Scenarios!$B$18*Draws!H52</f>
        <v>0.179349699107711</v>
      </c>
      <c r="L79" s="64" t="n">
        <f aca="false">Scenarios!$B$15+Scenarios!$B$16*$D79+Scenarios!$B$17*(Scenarios!G$22+SUM($G79:K79))+$E79+Scenarios!$B$18*Draws!I52</f>
        <v>-0.187692746680683</v>
      </c>
      <c r="M79" s="64" t="n">
        <f aca="false">Scenarios!$B$15+Scenarios!$B$16*$D79+Scenarios!$B$17*(Scenarios!H$22+SUM($G79:L79))+$E79+Scenarios!$B$18*Draws!J52</f>
        <v>2.16809027725301</v>
      </c>
      <c r="N79" s="64" t="n">
        <f aca="false">Scenarios!$B$15+Scenarios!$B$16*$D79+Scenarios!$B$17*(Scenarios!I$22+SUM($G79:M79))+$E79+Scenarios!$B$18*Draws!K52</f>
        <v>-2.94088396045582</v>
      </c>
      <c r="O79" s="64" t="n">
        <f aca="false">Scenarios!$B$15+Scenarios!$B$16*$D79+Scenarios!$B$17*(Scenarios!J$22+SUM($G79:N79))+$E79+Scenarios!$B$18*Draws!L52</f>
        <v>-4.64285952893327</v>
      </c>
      <c r="P79" s="64" t="n">
        <f aca="false">Scenarios!$B$15+Scenarios!$B$16*$D79+Scenarios!$B$17*(Scenarios!K$22+SUM($G79:O79))+$E79+Scenarios!$B$18*Draws!M52</f>
        <v>6.37218757900039</v>
      </c>
      <c r="Q79" s="64" t="n">
        <f aca="false">Scenarios!$B$15+Scenarios!$B$16*$D79+Scenarios!$B$17*(Scenarios!L$22+SUM($G79:P79))+$E79+Scenarios!$B$18*Draws!N52</f>
        <v>-4.571958680599</v>
      </c>
      <c r="R79" s="64" t="n">
        <f aca="false">Scenarios!$B$15+Scenarios!$B$16*$D79+Scenarios!$B$17*(Scenarios!M$22+SUM($G79:Q79))+$E79+Scenarios!$B$18*Draws!O52</f>
        <v>-3.99914850512875</v>
      </c>
      <c r="S79" s="79" t="n">
        <f aca="false">SUM(G79:R79)</f>
        <v>-22.0777458646208</v>
      </c>
    </row>
    <row r="80" customFormat="false" ht="15" hidden="false" customHeight="false" outlineLevel="0" collapsed="false">
      <c r="A80" s="36" t="n">
        <v>49</v>
      </c>
      <c r="B80" s="36" t="n">
        <f aca="false">MATCH(Draws!B53,$B$16:$E$16,1)</f>
        <v>4</v>
      </c>
      <c r="C80" s="65" t="n">
        <f aca="false">MAX(-0.9,INDEX(Scenarios!$B$8:$E$8,B80)+INDEX(Scenarios!$B$9:$E$9,B80)*Draws!C53)</f>
        <v>0.21641076</v>
      </c>
      <c r="D80" s="65" t="n">
        <f aca="false">(1+C80)^(1/12)-1</f>
        <v>0.0164593639817872</v>
      </c>
      <c r="E80" s="64" t="n">
        <f aca="false">INDEX(Scenarios!$B$10:$E$10,B80)/12</f>
        <v>-1.25</v>
      </c>
      <c r="G80" s="64" t="n">
        <f aca="false">Scenarios!$B$15+Scenarios!$B$16*$D80+Scenarios!$B$17*(Scenarios!B$22)+$E80+Scenarios!$B$18*Draws!D53</f>
        <v>-3.56011902746758</v>
      </c>
      <c r="H80" s="64" t="n">
        <f aca="false">Scenarios!$B$15+Scenarios!$B$16*$D80+Scenarios!$B$17*(Scenarios!C$22+SUM($G80:G80))+$E80+Scenarios!$B$18*Draws!E53</f>
        <v>-1.40245665153658</v>
      </c>
      <c r="I80" s="64" t="n">
        <f aca="false">Scenarios!$B$15+Scenarios!$B$16*$D80+Scenarios!$B$17*(Scenarios!D$22+SUM($G80:H80))+$E80+Scenarios!$B$18*Draws!F53</f>
        <v>-6.06915331508264</v>
      </c>
      <c r="J80" s="64" t="n">
        <f aca="false">Scenarios!$B$15+Scenarios!$B$16*$D80+Scenarios!$B$17*(Scenarios!E$22+SUM($G80:I80))+$E80+Scenarios!$B$18*Draws!G53</f>
        <v>-7.17069044848936</v>
      </c>
      <c r="K80" s="64" t="n">
        <f aca="false">Scenarios!$B$15+Scenarios!$B$16*$D80+Scenarios!$B$17*(Scenarios!F$22+SUM($G80:J80))+$E80+Scenarios!$B$18*Draws!H53</f>
        <v>-4.46361701959101</v>
      </c>
      <c r="L80" s="64" t="n">
        <f aca="false">Scenarios!$B$15+Scenarios!$B$16*$D80+Scenarios!$B$17*(Scenarios!G$22+SUM($G80:K80))+$E80+Scenarios!$B$18*Draws!I53</f>
        <v>-0.794542512174982</v>
      </c>
      <c r="M80" s="64" t="n">
        <f aca="false">Scenarios!$B$15+Scenarios!$B$16*$D80+Scenarios!$B$17*(Scenarios!H$22+SUM($G80:L80))+$E80+Scenarios!$B$18*Draws!J53</f>
        <v>-2.46800831852911</v>
      </c>
      <c r="N80" s="64" t="n">
        <f aca="false">Scenarios!$B$15+Scenarios!$B$16*$D80+Scenarios!$B$17*(Scenarios!I$22+SUM($G80:M80))+$E80+Scenarios!$B$18*Draws!K53</f>
        <v>0.907049842299601</v>
      </c>
      <c r="O80" s="64" t="n">
        <f aca="false">Scenarios!$B$15+Scenarios!$B$16*$D80+Scenarios!$B$17*(Scenarios!J$22+SUM($G80:N80))+$E80+Scenarios!$B$18*Draws!L53</f>
        <v>-2.78870100586968</v>
      </c>
      <c r="P80" s="64" t="n">
        <f aca="false">Scenarios!$B$15+Scenarios!$B$16*$D80+Scenarios!$B$17*(Scenarios!K$22+SUM($G80:O80))+$E80+Scenarios!$B$18*Draws!M53</f>
        <v>-1.77609749278046</v>
      </c>
      <c r="Q80" s="64" t="n">
        <f aca="false">Scenarios!$B$15+Scenarios!$B$16*$D80+Scenarios!$B$17*(Scenarios!L$22+SUM($G80:P80))+$E80+Scenarios!$B$18*Draws!N53</f>
        <v>-4.95967906261054</v>
      </c>
      <c r="R80" s="64" t="n">
        <f aca="false">Scenarios!$B$15+Scenarios!$B$16*$D80+Scenarios!$B$17*(Scenarios!M$22+SUM($G80:Q80))+$E80+Scenarios!$B$18*Draws!O53</f>
        <v>-6.51217662289857</v>
      </c>
      <c r="S80" s="79" t="n">
        <f aca="false">SUM(G80:R80)</f>
        <v>-41.0581916347309</v>
      </c>
    </row>
    <row r="81" customFormat="false" ht="15" hidden="false" customHeight="false" outlineLevel="0" collapsed="false">
      <c r="A81" s="36" t="n">
        <v>50</v>
      </c>
      <c r="B81" s="36" t="n">
        <f aca="false">MATCH(Draws!B54,$B$16:$E$16,1)</f>
        <v>2</v>
      </c>
      <c r="C81" s="65" t="n">
        <f aca="false">MAX(-0.9,INDEX(Scenarios!$B$8:$E$8,B81)+INDEX(Scenarios!$B$9:$E$9,B81)*Draws!C54)</f>
        <v>-0.39545848</v>
      </c>
      <c r="D81" s="65" t="n">
        <f aca="false">(1+C81)^(1/12)-1</f>
        <v>-0.0410730791880221</v>
      </c>
      <c r="E81" s="64" t="n">
        <f aca="false">INDEX(Scenarios!$B$10:$E$10,B81)/12</f>
        <v>0.416666666666667</v>
      </c>
      <c r="G81" s="64" t="n">
        <f aca="false">Scenarios!$B$15+Scenarios!$B$16*$D81+Scenarios!$B$17*(Scenarios!B$22)+$E81+Scenarios!$B$18*Draws!D54</f>
        <v>-3.95602043379647</v>
      </c>
      <c r="H81" s="64" t="n">
        <f aca="false">Scenarios!$B$15+Scenarios!$B$16*$D81+Scenarios!$B$17*(Scenarios!C$22+SUM($G81:G81))+$E81+Scenarios!$B$18*Draws!E54</f>
        <v>3.37699762258847</v>
      </c>
      <c r="I81" s="64" t="n">
        <f aca="false">Scenarios!$B$15+Scenarios!$B$16*$D81+Scenarios!$B$17*(Scenarios!D$22+SUM($G81:H81))+$E81+Scenarios!$B$18*Draws!F54</f>
        <v>-5.18776613866032</v>
      </c>
      <c r="J81" s="64" t="n">
        <f aca="false">Scenarios!$B$15+Scenarios!$B$16*$D81+Scenarios!$B$17*(Scenarios!E$22+SUM($G81:I81))+$E81+Scenarios!$B$18*Draws!G54</f>
        <v>-4.14246909635602</v>
      </c>
      <c r="K81" s="64" t="n">
        <f aca="false">Scenarios!$B$15+Scenarios!$B$16*$D81+Scenarios!$B$17*(Scenarios!F$22+SUM($G81:J81))+$E81+Scenarios!$B$18*Draws!H54</f>
        <v>1.68103212709601</v>
      </c>
      <c r="L81" s="64" t="n">
        <f aca="false">Scenarios!$B$15+Scenarios!$B$16*$D81+Scenarios!$B$17*(Scenarios!G$22+SUM($G81:K81))+$E81+Scenarios!$B$18*Draws!I54</f>
        <v>-3.22356219984375</v>
      </c>
      <c r="M81" s="64" t="n">
        <f aca="false">Scenarios!$B$15+Scenarios!$B$16*$D81+Scenarios!$B$17*(Scenarios!H$22+SUM($G81:L81))+$E81+Scenarios!$B$18*Draws!J54</f>
        <v>0.319294363395362</v>
      </c>
      <c r="N81" s="64" t="n">
        <f aca="false">Scenarios!$B$15+Scenarios!$B$16*$D81+Scenarios!$B$17*(Scenarios!I$22+SUM($G81:M81))+$E81+Scenarios!$B$18*Draws!K54</f>
        <v>-7.29749987732246</v>
      </c>
      <c r="O81" s="64" t="n">
        <f aca="false">Scenarios!$B$15+Scenarios!$B$16*$D81+Scenarios!$B$17*(Scenarios!J$22+SUM($G81:N81))+$E81+Scenarios!$B$18*Draws!L54</f>
        <v>-3.84419682690584</v>
      </c>
      <c r="P81" s="64" t="n">
        <f aca="false">Scenarios!$B$15+Scenarios!$B$16*$D81+Scenarios!$B$17*(Scenarios!K$22+SUM($G81:O81))+$E81+Scenarios!$B$18*Draws!M54</f>
        <v>-0.0769768359649268</v>
      </c>
      <c r="Q81" s="64" t="n">
        <f aca="false">Scenarios!$B$15+Scenarios!$B$16*$D81+Scenarios!$B$17*(Scenarios!L$22+SUM($G81:P81))+$E81+Scenarios!$B$18*Draws!N54</f>
        <v>-6.21161079796944</v>
      </c>
      <c r="R81" s="64" t="n">
        <f aca="false">Scenarios!$B$15+Scenarios!$B$16*$D81+Scenarios!$B$17*(Scenarios!M$22+SUM($G81:Q81))+$E81+Scenarios!$B$18*Draws!O54</f>
        <v>-1.22326420117861</v>
      </c>
      <c r="S81" s="79" t="n">
        <f aca="false">SUM(G81:R81)</f>
        <v>-29.786042294918</v>
      </c>
    </row>
    <row r="82" customFormat="false" ht="15" hidden="false" customHeight="false" outlineLevel="0" collapsed="false">
      <c r="A82" s="36" t="n">
        <v>51</v>
      </c>
      <c r="B82" s="36" t="n">
        <f aca="false">MATCH(Draws!B55,$B$16:$E$16,1)</f>
        <v>3</v>
      </c>
      <c r="C82" s="65" t="n">
        <f aca="false">MAX(-0.9,INDEX(Scenarios!$B$8:$E$8,B82)+INDEX(Scenarios!$B$9:$E$9,B82)*Draws!C55)</f>
        <v>0.20396</v>
      </c>
      <c r="D82" s="65" t="n">
        <f aca="false">(1+C82)^(1/12)-1</f>
        <v>0.0155882591870591</v>
      </c>
      <c r="E82" s="64" t="n">
        <f aca="false">INDEX(Scenarios!$B$10:$E$10,B82)/12</f>
        <v>0.416666666666667</v>
      </c>
      <c r="G82" s="64" t="n">
        <f aca="false">Scenarios!$B$15+Scenarios!$B$16*$D82+Scenarios!$B$17*(Scenarios!B$22)+$E82+Scenarios!$B$18*Draws!D55</f>
        <v>-2.26607399644495</v>
      </c>
      <c r="H82" s="64" t="n">
        <f aca="false">Scenarios!$B$15+Scenarios!$B$16*$D82+Scenarios!$B$17*(Scenarios!C$22+SUM($G82:G82))+$E82+Scenarios!$B$18*Draws!E55</f>
        <v>-1.56485377206953</v>
      </c>
      <c r="I82" s="64" t="n">
        <f aca="false">Scenarios!$B$15+Scenarios!$B$16*$D82+Scenarios!$B$17*(Scenarios!D$22+SUM($G82:H82))+$E82+Scenarios!$B$18*Draws!F55</f>
        <v>1.13299809463356</v>
      </c>
      <c r="J82" s="64" t="n">
        <f aca="false">Scenarios!$B$15+Scenarios!$B$16*$D82+Scenarios!$B$17*(Scenarios!E$22+SUM($G82:I82))+$E82+Scenarios!$B$18*Draws!G55</f>
        <v>-0.703197374061595</v>
      </c>
      <c r="K82" s="64" t="n">
        <f aca="false">Scenarios!$B$15+Scenarios!$B$16*$D82+Scenarios!$B$17*(Scenarios!F$22+SUM($G82:J82))+$E82+Scenarios!$B$18*Draws!H55</f>
        <v>1.96970561463216</v>
      </c>
      <c r="L82" s="64" t="n">
        <f aca="false">Scenarios!$B$15+Scenarios!$B$16*$D82+Scenarios!$B$17*(Scenarios!G$22+SUM($G82:K82))+$E82+Scenarios!$B$18*Draws!I55</f>
        <v>2.04913877377764</v>
      </c>
      <c r="M82" s="64" t="n">
        <f aca="false">Scenarios!$B$15+Scenarios!$B$16*$D82+Scenarios!$B$17*(Scenarios!H$22+SUM($G82:L82))+$E82+Scenarios!$B$18*Draws!J55</f>
        <v>4.47127301939586</v>
      </c>
      <c r="N82" s="64" t="n">
        <f aca="false">Scenarios!$B$15+Scenarios!$B$16*$D82+Scenarios!$B$17*(Scenarios!I$22+SUM($G82:M82))+$E82+Scenarios!$B$18*Draws!K55</f>
        <v>-0.513407733167851</v>
      </c>
      <c r="O82" s="64" t="n">
        <f aca="false">Scenarios!$B$15+Scenarios!$B$16*$D82+Scenarios!$B$17*(Scenarios!J$22+SUM($G82:N82))+$E82+Scenarios!$B$18*Draws!L55</f>
        <v>1.29416098553553</v>
      </c>
      <c r="P82" s="64" t="n">
        <f aca="false">Scenarios!$B$15+Scenarios!$B$16*$D82+Scenarios!$B$17*(Scenarios!K$22+SUM($G82:O82))+$E82+Scenarios!$B$18*Draws!M55</f>
        <v>-2.06359621106522</v>
      </c>
      <c r="Q82" s="64" t="n">
        <f aca="false">Scenarios!$B$15+Scenarios!$B$16*$D82+Scenarios!$B$17*(Scenarios!L$22+SUM($G82:P82))+$E82+Scenarios!$B$18*Draws!N55</f>
        <v>2.25632598607948</v>
      </c>
      <c r="R82" s="64" t="n">
        <f aca="false">Scenarios!$B$15+Scenarios!$B$16*$D82+Scenarios!$B$17*(Scenarios!M$22+SUM($G82:Q82))+$E82+Scenarios!$B$18*Draws!O55</f>
        <v>-1.0964437468071</v>
      </c>
      <c r="S82" s="79" t="n">
        <f aca="false">SUM(G82:R82)</f>
        <v>4.966029640438</v>
      </c>
    </row>
    <row r="83" customFormat="false" ht="15" hidden="false" customHeight="false" outlineLevel="0" collapsed="false">
      <c r="A83" s="36" t="n">
        <v>52</v>
      </c>
      <c r="B83" s="36" t="n">
        <f aca="false">MATCH(Draws!B56,$B$16:$E$16,1)</f>
        <v>2</v>
      </c>
      <c r="C83" s="65" t="n">
        <f aca="false">MAX(-0.9,INDEX(Scenarios!$B$8:$E$8,B83)+INDEX(Scenarios!$B$9:$E$9,B83)*Draws!C56)</f>
        <v>-0.17665696</v>
      </c>
      <c r="D83" s="65" t="n">
        <f aca="false">(1+C83)^(1/12)-1</f>
        <v>-0.016068038415808</v>
      </c>
      <c r="E83" s="64" t="n">
        <f aca="false">INDEX(Scenarios!$B$10:$E$10,B83)/12</f>
        <v>0.416666666666667</v>
      </c>
      <c r="G83" s="64" t="n">
        <f aca="false">Scenarios!$B$15+Scenarios!$B$16*$D83+Scenarios!$B$17*(Scenarios!B$22)+$E83+Scenarios!$B$18*Draws!D56</f>
        <v>-2.09845473010648</v>
      </c>
      <c r="H83" s="64" t="n">
        <f aca="false">Scenarios!$B$15+Scenarios!$B$16*$D83+Scenarios!$B$17*(Scenarios!C$22+SUM($G83:G83))+$E83+Scenarios!$B$18*Draws!E56</f>
        <v>-1.87872125285117</v>
      </c>
      <c r="I83" s="64" t="n">
        <f aca="false">Scenarios!$B$15+Scenarios!$B$16*$D83+Scenarios!$B$17*(Scenarios!D$22+SUM($G83:H83))+$E83+Scenarios!$B$18*Draws!F56</f>
        <v>-0.765074246311416</v>
      </c>
      <c r="J83" s="64" t="n">
        <f aca="false">Scenarios!$B$15+Scenarios!$B$16*$D83+Scenarios!$B$17*(Scenarios!E$22+SUM($G83:I83))+$E83+Scenarios!$B$18*Draws!G56</f>
        <v>-3.26363464730762</v>
      </c>
      <c r="K83" s="64" t="n">
        <f aca="false">Scenarios!$B$15+Scenarios!$B$16*$D83+Scenarios!$B$17*(Scenarios!F$22+SUM($G83:J83))+$E83+Scenarios!$B$18*Draws!H56</f>
        <v>-3.31323289623871</v>
      </c>
      <c r="L83" s="64" t="n">
        <f aca="false">Scenarios!$B$15+Scenarios!$B$16*$D83+Scenarios!$B$17*(Scenarios!G$22+SUM($G83:K83))+$E83+Scenarios!$B$18*Draws!I56</f>
        <v>-2.78531415420792</v>
      </c>
      <c r="M83" s="64" t="n">
        <f aca="false">Scenarios!$B$15+Scenarios!$B$16*$D83+Scenarios!$B$17*(Scenarios!H$22+SUM($G83:L83))+$E83+Scenarios!$B$18*Draws!J56</f>
        <v>-2.40733376270421</v>
      </c>
      <c r="N83" s="64" t="n">
        <f aca="false">Scenarios!$B$15+Scenarios!$B$16*$D83+Scenarios!$B$17*(Scenarios!I$22+SUM($G83:M83))+$E83+Scenarios!$B$18*Draws!K56</f>
        <v>0.790106614440632</v>
      </c>
      <c r="O83" s="64" t="n">
        <f aca="false">Scenarios!$B$15+Scenarios!$B$16*$D83+Scenarios!$B$17*(Scenarios!J$22+SUM($G83:N83))+$E83+Scenarios!$B$18*Draws!L56</f>
        <v>-1.69818232222243</v>
      </c>
      <c r="P83" s="64" t="n">
        <f aca="false">Scenarios!$B$15+Scenarios!$B$16*$D83+Scenarios!$B$17*(Scenarios!K$22+SUM($G83:O83))+$E83+Scenarios!$B$18*Draws!M56</f>
        <v>-2.36834834540529</v>
      </c>
      <c r="Q83" s="64" t="n">
        <f aca="false">Scenarios!$B$15+Scenarios!$B$16*$D83+Scenarios!$B$17*(Scenarios!L$22+SUM($G83:P83))+$E83+Scenarios!$B$18*Draws!N56</f>
        <v>1.17824197809727</v>
      </c>
      <c r="R83" s="64" t="n">
        <f aca="false">Scenarios!$B$15+Scenarios!$B$16*$D83+Scenarios!$B$17*(Scenarios!M$22+SUM($G83:Q83))+$E83+Scenarios!$B$18*Draws!O56</f>
        <v>1.03436456476693</v>
      </c>
      <c r="S83" s="79" t="n">
        <f aca="false">SUM(G83:R83)</f>
        <v>-17.5755832000504</v>
      </c>
    </row>
    <row r="84" customFormat="false" ht="15" hidden="false" customHeight="false" outlineLevel="0" collapsed="false">
      <c r="A84" s="36" t="n">
        <v>53</v>
      </c>
      <c r="B84" s="36" t="n">
        <f aca="false">MATCH(Draws!B57,$B$16:$E$16,1)</f>
        <v>2</v>
      </c>
      <c r="C84" s="65" t="n">
        <f aca="false">MAX(-0.9,INDEX(Scenarios!$B$8:$E$8,B84)+INDEX(Scenarios!$B$9:$E$9,B84)*Draws!C57)</f>
        <v>-0.27033172</v>
      </c>
      <c r="D84" s="65" t="n">
        <f aca="false">(1+C84)^(1/12)-1</f>
        <v>-0.0259218784146653</v>
      </c>
      <c r="E84" s="64" t="n">
        <f aca="false">INDEX(Scenarios!$B$10:$E$10,B84)/12</f>
        <v>0.416666666666667</v>
      </c>
      <c r="G84" s="64" t="n">
        <f aca="false">Scenarios!$B$15+Scenarios!$B$16*$D84+Scenarios!$B$17*(Scenarios!B$22)+$E84+Scenarios!$B$18*Draws!D57</f>
        <v>5.1306270178862</v>
      </c>
      <c r="H84" s="64" t="n">
        <f aca="false">Scenarios!$B$15+Scenarios!$B$16*$D84+Scenarios!$B$17*(Scenarios!C$22+SUM($G84:G84))+$E84+Scenarios!$B$18*Draws!E57</f>
        <v>-4.15271567920278</v>
      </c>
      <c r="I84" s="64" t="n">
        <f aca="false">Scenarios!$B$15+Scenarios!$B$16*$D84+Scenarios!$B$17*(Scenarios!D$22+SUM($G84:H84))+$E84+Scenarios!$B$18*Draws!F57</f>
        <v>2.97563379813198</v>
      </c>
      <c r="J84" s="64" t="n">
        <f aca="false">Scenarios!$B$15+Scenarios!$B$16*$D84+Scenarios!$B$17*(Scenarios!E$22+SUM($G84:I84))+$E84+Scenarios!$B$18*Draws!G57</f>
        <v>-0.385523975431606</v>
      </c>
      <c r="K84" s="64" t="n">
        <f aca="false">Scenarios!$B$15+Scenarios!$B$16*$D84+Scenarios!$B$17*(Scenarios!F$22+SUM($G84:J84))+$E84+Scenarios!$B$18*Draws!H57</f>
        <v>1.51398674367867</v>
      </c>
      <c r="L84" s="64" t="n">
        <f aca="false">Scenarios!$B$15+Scenarios!$B$16*$D84+Scenarios!$B$17*(Scenarios!G$22+SUM($G84:K84))+$E84+Scenarios!$B$18*Draws!I57</f>
        <v>-1.41807741927038</v>
      </c>
      <c r="M84" s="64" t="n">
        <f aca="false">Scenarios!$B$15+Scenarios!$B$16*$D84+Scenarios!$B$17*(Scenarios!H$22+SUM($G84:L84))+$E84+Scenarios!$B$18*Draws!J57</f>
        <v>2.78203751681099</v>
      </c>
      <c r="N84" s="64" t="n">
        <f aca="false">Scenarios!$B$15+Scenarios!$B$16*$D84+Scenarios!$B$17*(Scenarios!I$22+SUM($G84:M84))+$E84+Scenarios!$B$18*Draws!K57</f>
        <v>-2.79278433461563</v>
      </c>
      <c r="O84" s="64" t="n">
        <f aca="false">Scenarios!$B$15+Scenarios!$B$16*$D84+Scenarios!$B$17*(Scenarios!J$22+SUM($G84:N84))+$E84+Scenarios!$B$18*Draws!L57</f>
        <v>2.1472830250304</v>
      </c>
      <c r="P84" s="64" t="n">
        <f aca="false">Scenarios!$B$15+Scenarios!$B$16*$D84+Scenarios!$B$17*(Scenarios!K$22+SUM($G84:O84))+$E84+Scenarios!$B$18*Draws!M57</f>
        <v>0.688324564986347</v>
      </c>
      <c r="Q84" s="64" t="n">
        <f aca="false">Scenarios!$B$15+Scenarios!$B$16*$D84+Scenarios!$B$17*(Scenarios!L$22+SUM($G84:P84))+$E84+Scenarios!$B$18*Draws!N57</f>
        <v>2.32581083348097</v>
      </c>
      <c r="R84" s="64" t="n">
        <f aca="false">Scenarios!$B$15+Scenarios!$B$16*$D84+Scenarios!$B$17*(Scenarios!M$22+SUM($G84:Q84))+$E84+Scenarios!$B$18*Draws!O57</f>
        <v>-1.17121179686582</v>
      </c>
      <c r="S84" s="79" t="n">
        <f aca="false">SUM(G84:R84)</f>
        <v>7.64339029461934</v>
      </c>
    </row>
    <row r="85" customFormat="false" ht="15" hidden="false" customHeight="false" outlineLevel="0" collapsed="false">
      <c r="A85" s="36" t="n">
        <v>54</v>
      </c>
      <c r="B85" s="36" t="n">
        <f aca="false">MATCH(Draws!B58,$B$16:$E$16,1)</f>
        <v>2</v>
      </c>
      <c r="C85" s="65" t="n">
        <f aca="false">MAX(-0.9,INDEX(Scenarios!$B$8:$E$8,B85)+INDEX(Scenarios!$B$9:$E$9,B85)*Draws!C58)</f>
        <v>-0.20121112</v>
      </c>
      <c r="D85" s="65" t="n">
        <f aca="false">(1+C85)^(1/12)-1</f>
        <v>-0.0185473901933376</v>
      </c>
      <c r="E85" s="64" t="n">
        <f aca="false">INDEX(Scenarios!$B$10:$E$10,B85)/12</f>
        <v>0.416666666666667</v>
      </c>
      <c r="G85" s="64" t="n">
        <f aca="false">Scenarios!$B$15+Scenarios!$B$16*$D85+Scenarios!$B$17*(Scenarios!B$22)+$E85+Scenarios!$B$18*Draws!D58</f>
        <v>-3.54302906844635</v>
      </c>
      <c r="H85" s="64" t="n">
        <f aca="false">Scenarios!$B$15+Scenarios!$B$16*$D85+Scenarios!$B$17*(Scenarios!C$22+SUM($G85:G85))+$E85+Scenarios!$B$18*Draws!E58</f>
        <v>-2.52368067347268</v>
      </c>
      <c r="I85" s="64" t="n">
        <f aca="false">Scenarios!$B$15+Scenarios!$B$16*$D85+Scenarios!$B$17*(Scenarios!D$22+SUM($G85:H85))+$E85+Scenarios!$B$18*Draws!F58</f>
        <v>-2.22344605087939</v>
      </c>
      <c r="J85" s="64" t="n">
        <f aca="false">Scenarios!$B$15+Scenarios!$B$16*$D85+Scenarios!$B$17*(Scenarios!E$22+SUM($G85:I85))+$E85+Scenarios!$B$18*Draws!G58</f>
        <v>-3.11890712023364</v>
      </c>
      <c r="K85" s="64" t="n">
        <f aca="false">Scenarios!$B$15+Scenarios!$B$16*$D85+Scenarios!$B$17*(Scenarios!F$22+SUM($G85:J85))+$E85+Scenarios!$B$18*Draws!H58</f>
        <v>-3.04781299318589</v>
      </c>
      <c r="L85" s="64" t="n">
        <f aca="false">Scenarios!$B$15+Scenarios!$B$16*$D85+Scenarios!$B$17*(Scenarios!G$22+SUM($G85:K85))+$E85+Scenarios!$B$18*Draws!I58</f>
        <v>-4.61853991307809</v>
      </c>
      <c r="M85" s="64" t="n">
        <f aca="false">Scenarios!$B$15+Scenarios!$B$16*$D85+Scenarios!$B$17*(Scenarios!H$22+SUM($G85:L85))+$E85+Scenarios!$B$18*Draws!J58</f>
        <v>-1.56021810934424</v>
      </c>
      <c r="N85" s="64" t="n">
        <f aca="false">Scenarios!$B$15+Scenarios!$B$16*$D85+Scenarios!$B$17*(Scenarios!I$22+SUM($G85:M85))+$E85+Scenarios!$B$18*Draws!K58</f>
        <v>2.79320463602054</v>
      </c>
      <c r="O85" s="64" t="n">
        <f aca="false">Scenarios!$B$15+Scenarios!$B$16*$D85+Scenarios!$B$17*(Scenarios!J$22+SUM($G85:N85))+$E85+Scenarios!$B$18*Draws!L58</f>
        <v>6.9056124798764</v>
      </c>
      <c r="P85" s="64" t="n">
        <f aca="false">Scenarios!$B$15+Scenarios!$B$16*$D85+Scenarios!$B$17*(Scenarios!K$22+SUM($G85:O85))+$E85+Scenarios!$B$18*Draws!M58</f>
        <v>-2.86169609416357</v>
      </c>
      <c r="Q85" s="64" t="n">
        <f aca="false">Scenarios!$B$15+Scenarios!$B$16*$D85+Scenarios!$B$17*(Scenarios!L$22+SUM($G85:P85))+$E85+Scenarios!$B$18*Draws!N58</f>
        <v>-2.90085858723893</v>
      </c>
      <c r="R85" s="64" t="n">
        <f aca="false">Scenarios!$B$15+Scenarios!$B$16*$D85+Scenarios!$B$17*(Scenarios!M$22+SUM($G85:Q85))+$E85+Scenarios!$B$18*Draws!O58</f>
        <v>0.100476375477984</v>
      </c>
      <c r="S85" s="79" t="n">
        <f aca="false">SUM(G85:R85)</f>
        <v>-16.5988951186679</v>
      </c>
    </row>
    <row r="86" customFormat="false" ht="15" hidden="false" customHeight="false" outlineLevel="0" collapsed="false">
      <c r="A86" s="36" t="n">
        <v>55</v>
      </c>
      <c r="B86" s="36" t="n">
        <f aca="false">MATCH(Draws!B59,$B$16:$E$16,1)</f>
        <v>2</v>
      </c>
      <c r="C86" s="65" t="n">
        <f aca="false">MAX(-0.9,INDEX(Scenarios!$B$8:$E$8,B86)+INDEX(Scenarios!$B$9:$E$9,B86)*Draws!C59)</f>
        <v>-0.1915636</v>
      </c>
      <c r="D86" s="65" t="n">
        <f aca="false">(1+C86)^(1/12)-1</f>
        <v>-0.0175650102333247</v>
      </c>
      <c r="E86" s="64" t="n">
        <f aca="false">INDEX(Scenarios!$B$10:$E$10,B86)/12</f>
        <v>0.416666666666667</v>
      </c>
      <c r="G86" s="64" t="n">
        <f aca="false">Scenarios!$B$15+Scenarios!$B$16*$D86+Scenarios!$B$17*(Scenarios!B$22)+$E86+Scenarios!$B$18*Draws!D59</f>
        <v>-4.89482816779322</v>
      </c>
      <c r="H86" s="64" t="n">
        <f aca="false">Scenarios!$B$15+Scenarios!$B$16*$D86+Scenarios!$B$17*(Scenarios!C$22+SUM($G86:G86))+$E86+Scenarios!$B$18*Draws!E59</f>
        <v>-7.83198805287785</v>
      </c>
      <c r="I86" s="64" t="n">
        <f aca="false">Scenarios!$B$15+Scenarios!$B$16*$D86+Scenarios!$B$17*(Scenarios!D$22+SUM($G86:H86))+$E86+Scenarios!$B$18*Draws!F59</f>
        <v>-1.10512136409181</v>
      </c>
      <c r="J86" s="64" t="n">
        <f aca="false">Scenarios!$B$15+Scenarios!$B$16*$D86+Scenarios!$B$17*(Scenarios!E$22+SUM($G86:I86))+$E86+Scenarios!$B$18*Draws!G59</f>
        <v>1.93887972236895</v>
      </c>
      <c r="K86" s="64" t="n">
        <f aca="false">Scenarios!$B$15+Scenarios!$B$16*$D86+Scenarios!$B$17*(Scenarios!F$22+SUM($G86:J86))+$E86+Scenarios!$B$18*Draws!H59</f>
        <v>2.1476142877181</v>
      </c>
      <c r="L86" s="64" t="n">
        <f aca="false">Scenarios!$B$15+Scenarios!$B$16*$D86+Scenarios!$B$17*(Scenarios!G$22+SUM($G86:K86))+$E86+Scenarios!$B$18*Draws!I59</f>
        <v>-1.08982154881321</v>
      </c>
      <c r="M86" s="64" t="n">
        <f aca="false">Scenarios!$B$15+Scenarios!$B$16*$D86+Scenarios!$B$17*(Scenarios!H$22+SUM($G86:L86))+$E86+Scenarios!$B$18*Draws!J59</f>
        <v>2.93763352476462</v>
      </c>
      <c r="N86" s="64" t="n">
        <f aca="false">Scenarios!$B$15+Scenarios!$B$16*$D86+Scenarios!$B$17*(Scenarios!I$22+SUM($G86:M86))+$E86+Scenarios!$B$18*Draws!K59</f>
        <v>-1.01964345244448</v>
      </c>
      <c r="O86" s="64" t="n">
        <f aca="false">Scenarios!$B$15+Scenarios!$B$16*$D86+Scenarios!$B$17*(Scenarios!J$22+SUM($G86:N86))+$E86+Scenarios!$B$18*Draws!L59</f>
        <v>-4.17159100645034</v>
      </c>
      <c r="P86" s="64" t="n">
        <f aca="false">Scenarios!$B$15+Scenarios!$B$16*$D86+Scenarios!$B$17*(Scenarios!K$22+SUM($G86:O86))+$E86+Scenarios!$B$18*Draws!M59</f>
        <v>-1.01520421373709</v>
      </c>
      <c r="Q86" s="64" t="n">
        <f aca="false">Scenarios!$B$15+Scenarios!$B$16*$D86+Scenarios!$B$17*(Scenarios!L$22+SUM($G86:P86))+$E86+Scenarios!$B$18*Draws!N59</f>
        <v>1.97853060316083</v>
      </c>
      <c r="R86" s="64" t="n">
        <f aca="false">Scenarios!$B$15+Scenarios!$B$16*$D86+Scenarios!$B$17*(Scenarios!M$22+SUM($G86:Q86))+$E86+Scenarios!$B$18*Draws!O59</f>
        <v>-0.229576862813275</v>
      </c>
      <c r="S86" s="79" t="n">
        <f aca="false">SUM(G86:R86)</f>
        <v>-12.3551165310088</v>
      </c>
    </row>
    <row r="87" customFormat="false" ht="15" hidden="false" customHeight="false" outlineLevel="0" collapsed="false">
      <c r="A87" s="36" t="n">
        <v>56</v>
      </c>
      <c r="B87" s="36" t="n">
        <f aca="false">MATCH(Draws!B60,$B$16:$E$16,1)</f>
        <v>3</v>
      </c>
      <c r="C87" s="65" t="n">
        <f aca="false">MAX(-0.9,INDEX(Scenarios!$B$8:$E$8,B87)+INDEX(Scenarios!$B$9:$E$9,B87)*Draws!C60)</f>
        <v>0.13104644</v>
      </c>
      <c r="D87" s="65" t="n">
        <f aca="false">(1+C87)^(1/12)-1</f>
        <v>0.0103147723677592</v>
      </c>
      <c r="E87" s="64" t="n">
        <f aca="false">INDEX(Scenarios!$B$10:$E$10,B87)/12</f>
        <v>0.416666666666667</v>
      </c>
      <c r="G87" s="64" t="n">
        <f aca="false">Scenarios!$B$15+Scenarios!$B$16*$D87+Scenarios!$B$17*(Scenarios!B$22)+$E87+Scenarios!$B$18*Draws!D60</f>
        <v>-0.711417337686064</v>
      </c>
      <c r="H87" s="64" t="n">
        <f aca="false">Scenarios!$B$15+Scenarios!$B$16*$D87+Scenarios!$B$17*(Scenarios!C$22+SUM($G87:G87))+$E87+Scenarios!$B$18*Draws!E60</f>
        <v>0.0427378512520426</v>
      </c>
      <c r="I87" s="64" t="n">
        <f aca="false">Scenarios!$B$15+Scenarios!$B$16*$D87+Scenarios!$B$17*(Scenarios!D$22+SUM($G87:H87))+$E87+Scenarios!$B$18*Draws!F60</f>
        <v>-0.383337902609423</v>
      </c>
      <c r="J87" s="64" t="n">
        <f aca="false">Scenarios!$B$15+Scenarios!$B$16*$D87+Scenarios!$B$17*(Scenarios!E$22+SUM($G87:I87))+$E87+Scenarios!$B$18*Draws!G60</f>
        <v>0.217995920853979</v>
      </c>
      <c r="K87" s="64" t="n">
        <f aca="false">Scenarios!$B$15+Scenarios!$B$16*$D87+Scenarios!$B$17*(Scenarios!F$22+SUM($G87:J87))+$E87+Scenarios!$B$18*Draws!H60</f>
        <v>0.322924793965075</v>
      </c>
      <c r="L87" s="64" t="n">
        <f aca="false">Scenarios!$B$15+Scenarios!$B$16*$D87+Scenarios!$B$17*(Scenarios!G$22+SUM($G87:K87))+$E87+Scenarios!$B$18*Draws!I60</f>
        <v>2.75772986900803</v>
      </c>
      <c r="M87" s="64" t="n">
        <f aca="false">Scenarios!$B$15+Scenarios!$B$16*$D87+Scenarios!$B$17*(Scenarios!H$22+SUM($G87:L87))+$E87+Scenarios!$B$18*Draws!J60</f>
        <v>0.615389080942185</v>
      </c>
      <c r="N87" s="64" t="n">
        <f aca="false">Scenarios!$B$15+Scenarios!$B$16*$D87+Scenarios!$B$17*(Scenarios!I$22+SUM($G87:M87))+$E87+Scenarios!$B$18*Draws!K60</f>
        <v>0.0187433026476371</v>
      </c>
      <c r="O87" s="64" t="n">
        <f aca="false">Scenarios!$B$15+Scenarios!$B$16*$D87+Scenarios!$B$17*(Scenarios!J$22+SUM($G87:N87))+$E87+Scenarios!$B$18*Draws!L60</f>
        <v>1.62712529372705</v>
      </c>
      <c r="P87" s="64" t="n">
        <f aca="false">Scenarios!$B$15+Scenarios!$B$16*$D87+Scenarios!$B$17*(Scenarios!K$22+SUM($G87:O87))+$E87+Scenarios!$B$18*Draws!M60</f>
        <v>2.23729900214919</v>
      </c>
      <c r="Q87" s="64" t="n">
        <f aca="false">Scenarios!$B$15+Scenarios!$B$16*$D87+Scenarios!$B$17*(Scenarios!L$22+SUM($G87:P87))+$E87+Scenarios!$B$18*Draws!N60</f>
        <v>-4.13112221788456</v>
      </c>
      <c r="R87" s="64" t="n">
        <f aca="false">Scenarios!$B$15+Scenarios!$B$16*$D87+Scenarios!$B$17*(Scenarios!M$22+SUM($G87:Q87))+$E87+Scenarios!$B$18*Draws!O60</f>
        <v>3.69249158249125</v>
      </c>
      <c r="S87" s="79" t="n">
        <f aca="false">SUM(G87:R87)</f>
        <v>6.30655923885639</v>
      </c>
    </row>
    <row r="88" customFormat="false" ht="15" hidden="false" customHeight="false" outlineLevel="0" collapsed="false">
      <c r="A88" s="36" t="n">
        <v>57</v>
      </c>
      <c r="B88" s="36" t="n">
        <f aca="false">MATCH(Draws!B61,$B$16:$E$16,1)</f>
        <v>3</v>
      </c>
      <c r="C88" s="65" t="n">
        <f aca="false">MAX(-0.9,INDEX(Scenarios!$B$8:$E$8,B88)+INDEX(Scenarios!$B$9:$E$9,B88)*Draws!C61)</f>
        <v>0.40264052</v>
      </c>
      <c r="D88" s="65" t="n">
        <f aca="false">(1+C88)^(1/12)-1</f>
        <v>0.0285976593895052</v>
      </c>
      <c r="E88" s="64" t="n">
        <f aca="false">INDEX(Scenarios!$B$10:$E$10,B88)/12</f>
        <v>0.416666666666667</v>
      </c>
      <c r="G88" s="64" t="n">
        <f aca="false">Scenarios!$B$15+Scenarios!$B$16*$D88+Scenarios!$B$17*(Scenarios!B$22)+$E88+Scenarios!$B$18*Draws!D61</f>
        <v>-0.438089561052038</v>
      </c>
      <c r="H88" s="64" t="n">
        <f aca="false">Scenarios!$B$15+Scenarios!$B$16*$D88+Scenarios!$B$17*(Scenarios!C$22+SUM($G88:G88))+$E88+Scenarios!$B$18*Draws!E61</f>
        <v>1.1590481864309</v>
      </c>
      <c r="I88" s="64" t="n">
        <f aca="false">Scenarios!$B$15+Scenarios!$B$16*$D88+Scenarios!$B$17*(Scenarios!D$22+SUM($G88:H88))+$E88+Scenarios!$B$18*Draws!F61</f>
        <v>-2.35420943358606</v>
      </c>
      <c r="J88" s="64" t="n">
        <f aca="false">Scenarios!$B$15+Scenarios!$B$16*$D88+Scenarios!$B$17*(Scenarios!E$22+SUM($G88:I88))+$E88+Scenarios!$B$18*Draws!G61</f>
        <v>1.54721869372238</v>
      </c>
      <c r="K88" s="64" t="n">
        <f aca="false">Scenarios!$B$15+Scenarios!$B$16*$D88+Scenarios!$B$17*(Scenarios!F$22+SUM($G88:J88))+$E88+Scenarios!$B$18*Draws!H61</f>
        <v>-2.62795006994031</v>
      </c>
      <c r="L88" s="64" t="n">
        <f aca="false">Scenarios!$B$15+Scenarios!$B$16*$D88+Scenarios!$B$17*(Scenarios!G$22+SUM($G88:K88))+$E88+Scenarios!$B$18*Draws!I61</f>
        <v>0.604574189260106</v>
      </c>
      <c r="M88" s="64" t="n">
        <f aca="false">Scenarios!$B$15+Scenarios!$B$16*$D88+Scenarios!$B$17*(Scenarios!H$22+SUM($G88:L88))+$E88+Scenarios!$B$18*Draws!J61</f>
        <v>1.98139769117693</v>
      </c>
      <c r="N88" s="64" t="n">
        <f aca="false">Scenarios!$B$15+Scenarios!$B$16*$D88+Scenarios!$B$17*(Scenarios!I$22+SUM($G88:M88))+$E88+Scenarios!$B$18*Draws!K61</f>
        <v>-1.48251478570472</v>
      </c>
      <c r="O88" s="64" t="n">
        <f aca="false">Scenarios!$B$15+Scenarios!$B$16*$D88+Scenarios!$B$17*(Scenarios!J$22+SUM($G88:N88))+$E88+Scenarios!$B$18*Draws!L61</f>
        <v>-2.19588729491763</v>
      </c>
      <c r="P88" s="64" t="n">
        <f aca="false">Scenarios!$B$15+Scenarios!$B$16*$D88+Scenarios!$B$17*(Scenarios!K$22+SUM($G88:O88))+$E88+Scenarios!$B$18*Draws!M61</f>
        <v>-0.311868996371077</v>
      </c>
      <c r="Q88" s="64" t="n">
        <f aca="false">Scenarios!$B$15+Scenarios!$B$16*$D88+Scenarios!$B$17*(Scenarios!L$22+SUM($G88:P88))+$E88+Scenarios!$B$18*Draws!N61</f>
        <v>-1.05268109617362</v>
      </c>
      <c r="R88" s="64" t="n">
        <f aca="false">Scenarios!$B$15+Scenarios!$B$16*$D88+Scenarios!$B$17*(Scenarios!M$22+SUM($G88:Q88))+$E88+Scenarios!$B$18*Draws!O61</f>
        <v>-0.283502076249796</v>
      </c>
      <c r="S88" s="79" t="n">
        <f aca="false">SUM(G88:R88)</f>
        <v>-5.45446455340495</v>
      </c>
    </row>
    <row r="89" customFormat="false" ht="15" hidden="false" customHeight="false" outlineLevel="0" collapsed="false">
      <c r="A89" s="36" t="n">
        <v>58</v>
      </c>
      <c r="B89" s="36" t="n">
        <f aca="false">MATCH(Draws!B62,$B$16:$E$16,1)</f>
        <v>2</v>
      </c>
      <c r="C89" s="65" t="n">
        <f aca="false">MAX(-0.9,INDEX(Scenarios!$B$8:$E$8,B89)+INDEX(Scenarios!$B$9:$E$9,B89)*Draws!C62)</f>
        <v>-0.38248792</v>
      </c>
      <c r="D89" s="65" t="n">
        <f aca="false">(1+C89)^(1/12)-1</f>
        <v>-0.0393752138708842</v>
      </c>
      <c r="E89" s="64" t="n">
        <f aca="false">INDEX(Scenarios!$B$10:$E$10,B89)/12</f>
        <v>0.416666666666667</v>
      </c>
      <c r="G89" s="64" t="n">
        <f aca="false">Scenarios!$B$15+Scenarios!$B$16*$D89+Scenarios!$B$17*(Scenarios!B$22)+$E89+Scenarios!$B$18*Draws!D62</f>
        <v>1.1584721662383</v>
      </c>
      <c r="H89" s="64" t="n">
        <f aca="false">Scenarios!$B$15+Scenarios!$B$16*$D89+Scenarios!$B$17*(Scenarios!C$22+SUM($G89:G89))+$E89+Scenarios!$B$18*Draws!E62</f>
        <v>-2.44903919029327</v>
      </c>
      <c r="I89" s="64" t="n">
        <f aca="false">Scenarios!$B$15+Scenarios!$B$16*$D89+Scenarios!$B$17*(Scenarios!D$22+SUM($G89:H89))+$E89+Scenarios!$B$18*Draws!F62</f>
        <v>-0.514312001184152</v>
      </c>
      <c r="J89" s="64" t="n">
        <f aca="false">Scenarios!$B$15+Scenarios!$B$16*$D89+Scenarios!$B$17*(Scenarios!E$22+SUM($G89:I89))+$E89+Scenarios!$B$18*Draws!G62</f>
        <v>-5.97953043393465</v>
      </c>
      <c r="K89" s="64" t="n">
        <f aca="false">Scenarios!$B$15+Scenarios!$B$16*$D89+Scenarios!$B$17*(Scenarios!F$22+SUM($G89:J89))+$E89+Scenarios!$B$18*Draws!H62</f>
        <v>-3.52288134302194</v>
      </c>
      <c r="L89" s="64" t="n">
        <f aca="false">Scenarios!$B$15+Scenarios!$B$16*$D89+Scenarios!$B$17*(Scenarios!G$22+SUM($G89:K89))+$E89+Scenarios!$B$18*Draws!I62</f>
        <v>2.79826643959866</v>
      </c>
      <c r="M89" s="64" t="n">
        <f aca="false">Scenarios!$B$15+Scenarios!$B$16*$D89+Scenarios!$B$17*(Scenarios!H$22+SUM($G89:L89))+$E89+Scenarios!$B$18*Draws!J62</f>
        <v>-3.51708534028219</v>
      </c>
      <c r="N89" s="64" t="n">
        <f aca="false">Scenarios!$B$15+Scenarios!$B$16*$D89+Scenarios!$B$17*(Scenarios!I$22+SUM($G89:M89))+$E89+Scenarios!$B$18*Draws!K62</f>
        <v>-0.366016492544153</v>
      </c>
      <c r="O89" s="64" t="n">
        <f aca="false">Scenarios!$B$15+Scenarios!$B$16*$D89+Scenarios!$B$17*(Scenarios!J$22+SUM($G89:N89))+$E89+Scenarios!$B$18*Draws!L62</f>
        <v>4.74082159611986</v>
      </c>
      <c r="P89" s="64" t="n">
        <f aca="false">Scenarios!$B$15+Scenarios!$B$16*$D89+Scenarios!$B$17*(Scenarios!K$22+SUM($G89:O89))+$E89+Scenarios!$B$18*Draws!M62</f>
        <v>-0.826451306569213</v>
      </c>
      <c r="Q89" s="64" t="n">
        <f aca="false">Scenarios!$B$15+Scenarios!$B$16*$D89+Scenarios!$B$17*(Scenarios!L$22+SUM($G89:P89))+$E89+Scenarios!$B$18*Draws!N62</f>
        <v>3.09618456449665</v>
      </c>
      <c r="R89" s="64" t="n">
        <f aca="false">Scenarios!$B$15+Scenarios!$B$16*$D89+Scenarios!$B$17*(Scenarios!M$22+SUM($G89:Q89))+$E89+Scenarios!$B$18*Draws!O62</f>
        <v>-3.12956184148783</v>
      </c>
      <c r="S89" s="79" t="n">
        <f aca="false">SUM(G89:R89)</f>
        <v>-8.51113318286393</v>
      </c>
    </row>
    <row r="90" customFormat="false" ht="15" hidden="false" customHeight="false" outlineLevel="0" collapsed="false">
      <c r="A90" s="36" t="n">
        <v>59</v>
      </c>
      <c r="B90" s="36" t="n">
        <f aca="false">MATCH(Draws!B63,$B$16:$E$16,1)</f>
        <v>1</v>
      </c>
      <c r="C90" s="65" t="n">
        <f aca="false">MAX(-0.9,INDEX(Scenarios!$B$8:$E$8,B90)+INDEX(Scenarios!$B$9:$E$9,B90)*Draws!C63)</f>
        <v>-0.02276545</v>
      </c>
      <c r="D90" s="65" t="n">
        <f aca="false">(1+C90)^(1/12)-1</f>
        <v>-0.00191720847875798</v>
      </c>
      <c r="E90" s="64" t="n">
        <f aca="false">INDEX(Scenarios!$B$10:$E$10,B90)/12</f>
        <v>-1.25</v>
      </c>
      <c r="G90" s="64" t="n">
        <f aca="false">Scenarios!$B$15+Scenarios!$B$16*$D90+Scenarios!$B$17*(Scenarios!B$22)+$E90+Scenarios!$B$18*Draws!D63</f>
        <v>-2.91292197116972</v>
      </c>
      <c r="H90" s="64" t="n">
        <f aca="false">Scenarios!$B$15+Scenarios!$B$16*$D90+Scenarios!$B$17*(Scenarios!C$22+SUM($G90:G90))+$E90+Scenarios!$B$18*Draws!E63</f>
        <v>-4.32544107290433</v>
      </c>
      <c r="I90" s="64" t="n">
        <f aca="false">Scenarios!$B$15+Scenarios!$B$16*$D90+Scenarios!$B$17*(Scenarios!D$22+SUM($G90:H90))+$E90+Scenarios!$B$18*Draws!F63</f>
        <v>-2.00536713815072</v>
      </c>
      <c r="J90" s="64" t="n">
        <f aca="false">Scenarios!$B$15+Scenarios!$B$16*$D90+Scenarios!$B$17*(Scenarios!E$22+SUM($G90:I90))+$E90+Scenarios!$B$18*Draws!G63</f>
        <v>-7.67331428241853</v>
      </c>
      <c r="K90" s="64" t="n">
        <f aca="false">Scenarios!$B$15+Scenarios!$B$16*$D90+Scenarios!$B$17*(Scenarios!F$22+SUM($G90:J90))+$E90+Scenarios!$B$18*Draws!H63</f>
        <v>-6.1692445268301</v>
      </c>
      <c r="L90" s="64" t="n">
        <f aca="false">Scenarios!$B$15+Scenarios!$B$16*$D90+Scenarios!$B$17*(Scenarios!G$22+SUM($G90:K90))+$E90+Scenarios!$B$18*Draws!I63</f>
        <v>0.545045541718537</v>
      </c>
      <c r="M90" s="64" t="n">
        <f aca="false">Scenarios!$B$15+Scenarios!$B$16*$D90+Scenarios!$B$17*(Scenarios!H$22+SUM($G90:L90))+$E90+Scenarios!$B$18*Draws!J63</f>
        <v>-2.38260817812622</v>
      </c>
      <c r="N90" s="64" t="n">
        <f aca="false">Scenarios!$B$15+Scenarios!$B$16*$D90+Scenarios!$B$17*(Scenarios!I$22+SUM($G90:M90))+$E90+Scenarios!$B$18*Draws!K63</f>
        <v>-1.33961271869201</v>
      </c>
      <c r="O90" s="64" t="n">
        <f aca="false">Scenarios!$B$15+Scenarios!$B$16*$D90+Scenarios!$B$17*(Scenarios!J$22+SUM($G90:N90))+$E90+Scenarios!$B$18*Draws!L63</f>
        <v>2.06746418569391</v>
      </c>
      <c r="P90" s="64" t="n">
        <f aca="false">Scenarios!$B$15+Scenarios!$B$16*$D90+Scenarios!$B$17*(Scenarios!K$22+SUM($G90:O90))+$E90+Scenarios!$B$18*Draws!M63</f>
        <v>-7.2429669671143</v>
      </c>
      <c r="Q90" s="64" t="n">
        <f aca="false">Scenarios!$B$15+Scenarios!$B$16*$D90+Scenarios!$B$17*(Scenarios!L$22+SUM($G90:P90))+$E90+Scenarios!$B$18*Draws!N63</f>
        <v>-11.0544966789768</v>
      </c>
      <c r="R90" s="64" t="n">
        <f aca="false">Scenarios!$B$15+Scenarios!$B$16*$D90+Scenarios!$B$17*(Scenarios!M$22+SUM($G90:Q90))+$E90+Scenarios!$B$18*Draws!O63</f>
        <v>1.54524110184654</v>
      </c>
      <c r="S90" s="79" t="n">
        <f aca="false">SUM(G90:R90)</f>
        <v>-40.9482227051237</v>
      </c>
    </row>
    <row r="91" customFormat="false" ht="15" hidden="false" customHeight="false" outlineLevel="0" collapsed="false">
      <c r="A91" s="36" t="n">
        <v>60</v>
      </c>
      <c r="B91" s="36" t="n">
        <f aca="false">MATCH(Draws!B64,$B$16:$E$16,1)</f>
        <v>4</v>
      </c>
      <c r="C91" s="65" t="n">
        <f aca="false">MAX(-0.9,INDEX(Scenarios!$B$8:$E$8,B91)+INDEX(Scenarios!$B$9:$E$9,B91)*Draws!C64)</f>
        <v>-0.0157776</v>
      </c>
      <c r="D91" s="65" t="n">
        <f aca="false">(1+C91)^(1/12)-1</f>
        <v>-0.00132440480146334</v>
      </c>
      <c r="E91" s="64" t="n">
        <f aca="false">INDEX(Scenarios!$B$10:$E$10,B91)/12</f>
        <v>-1.25</v>
      </c>
      <c r="G91" s="64" t="n">
        <f aca="false">Scenarios!$B$15+Scenarios!$B$16*$D91+Scenarios!$B$17*(Scenarios!B$22)+$E91+Scenarios!$B$18*Draws!D64</f>
        <v>-2.5367593442273</v>
      </c>
      <c r="H91" s="64" t="n">
        <f aca="false">Scenarios!$B$15+Scenarios!$B$16*$D91+Scenarios!$B$17*(Scenarios!C$22+SUM($G91:G91))+$E91+Scenarios!$B$18*Draws!E64</f>
        <v>-7.26667679860743</v>
      </c>
      <c r="I91" s="64" t="n">
        <f aca="false">Scenarios!$B$15+Scenarios!$B$16*$D91+Scenarios!$B$17*(Scenarios!D$22+SUM($G91:H91))+$E91+Scenarios!$B$18*Draws!F64</f>
        <v>-9.99919836775737</v>
      </c>
      <c r="J91" s="64" t="n">
        <f aca="false">Scenarios!$B$15+Scenarios!$B$16*$D91+Scenarios!$B$17*(Scenarios!E$22+SUM($G91:I91))+$E91+Scenarios!$B$18*Draws!G64</f>
        <v>-3.53220294028572</v>
      </c>
      <c r="K91" s="64" t="n">
        <f aca="false">Scenarios!$B$15+Scenarios!$B$16*$D91+Scenarios!$B$17*(Scenarios!F$22+SUM($G91:J91))+$E91+Scenarios!$B$18*Draws!H64</f>
        <v>-2.3209273413706</v>
      </c>
      <c r="L91" s="64" t="n">
        <f aca="false">Scenarios!$B$15+Scenarios!$B$16*$D91+Scenarios!$B$17*(Scenarios!G$22+SUM($G91:K91))+$E91+Scenarios!$B$18*Draws!I64</f>
        <v>-5.38124805253468</v>
      </c>
      <c r="M91" s="64" t="n">
        <f aca="false">Scenarios!$B$15+Scenarios!$B$16*$D91+Scenarios!$B$17*(Scenarios!H$22+SUM($G91:L91))+$E91+Scenarios!$B$18*Draws!J64</f>
        <v>-9.99475071723316</v>
      </c>
      <c r="N91" s="64" t="n">
        <f aca="false">Scenarios!$B$15+Scenarios!$B$16*$D91+Scenarios!$B$17*(Scenarios!I$22+SUM($G91:M91))+$E91+Scenarios!$B$18*Draws!K64</f>
        <v>-2.54934451586655</v>
      </c>
      <c r="O91" s="64" t="n">
        <f aca="false">Scenarios!$B$15+Scenarios!$B$16*$D91+Scenarios!$B$17*(Scenarios!J$22+SUM($G91:N91))+$E91+Scenarios!$B$18*Draws!L64</f>
        <v>1.88392245079286</v>
      </c>
      <c r="P91" s="64" t="n">
        <f aca="false">Scenarios!$B$15+Scenarios!$B$16*$D91+Scenarios!$B$17*(Scenarios!K$22+SUM($G91:O91))+$E91+Scenarios!$B$18*Draws!M64</f>
        <v>-7.98359167592897</v>
      </c>
      <c r="Q91" s="64" t="n">
        <f aca="false">Scenarios!$B$15+Scenarios!$B$16*$D91+Scenarios!$B$17*(Scenarios!L$22+SUM($G91:P91))+$E91+Scenarios!$B$18*Draws!N64</f>
        <v>-1.68870741359728</v>
      </c>
      <c r="R91" s="64" t="n">
        <f aca="false">Scenarios!$B$15+Scenarios!$B$16*$D91+Scenarios!$B$17*(Scenarios!M$22+SUM($G91:Q91))+$E91+Scenarios!$B$18*Draws!O64</f>
        <v>-2.92428840545821</v>
      </c>
      <c r="S91" s="79" t="n">
        <f aca="false">SUM(G91:R91)</f>
        <v>-54.2937731220744</v>
      </c>
    </row>
    <row r="92" customFormat="false" ht="15" hidden="false" customHeight="false" outlineLevel="0" collapsed="false">
      <c r="A92" s="36" t="n">
        <v>61</v>
      </c>
      <c r="B92" s="36" t="n">
        <f aca="false">MATCH(Draws!B65,$B$16:$E$16,1)</f>
        <v>2</v>
      </c>
      <c r="C92" s="65" t="n">
        <f aca="false">MAX(-0.9,INDEX(Scenarios!$B$8:$E$8,B92)+INDEX(Scenarios!$B$9:$E$9,B92)*Draws!C65)</f>
        <v>-0.475213</v>
      </c>
      <c r="D92" s="65" t="n">
        <f aca="false">(1+C92)^(1/12)-1</f>
        <v>-0.0523122744463037</v>
      </c>
      <c r="E92" s="64" t="n">
        <f aca="false">INDEX(Scenarios!$B$10:$E$10,B92)/12</f>
        <v>0.416666666666667</v>
      </c>
      <c r="G92" s="64" t="n">
        <f aca="false">Scenarios!$B$15+Scenarios!$B$16*$D92+Scenarios!$B$17*(Scenarios!B$22)+$E92+Scenarios!$B$18*Draws!D65</f>
        <v>0.660315307131024</v>
      </c>
      <c r="H92" s="64" t="n">
        <f aca="false">Scenarios!$B$15+Scenarios!$B$16*$D92+Scenarios!$B$17*(Scenarios!C$22+SUM($G92:G92))+$E92+Scenarios!$B$18*Draws!E65</f>
        <v>-1.53464309473438</v>
      </c>
      <c r="I92" s="64" t="n">
        <f aca="false">Scenarios!$B$15+Scenarios!$B$16*$D92+Scenarios!$B$17*(Scenarios!D$22+SUM($G92:H92))+$E92+Scenarios!$B$18*Draws!F65</f>
        <v>-2.37575098472031</v>
      </c>
      <c r="J92" s="64" t="n">
        <f aca="false">Scenarios!$B$15+Scenarios!$B$16*$D92+Scenarios!$B$17*(Scenarios!E$22+SUM($G92:I92))+$E92+Scenarios!$B$18*Draws!G65</f>
        <v>1.54591813390222</v>
      </c>
      <c r="K92" s="64" t="n">
        <f aca="false">Scenarios!$B$15+Scenarios!$B$16*$D92+Scenarios!$B$17*(Scenarios!F$22+SUM($G92:J92))+$E92+Scenarios!$B$18*Draws!H65</f>
        <v>-1.87356708662422</v>
      </c>
      <c r="L92" s="64" t="n">
        <f aca="false">Scenarios!$B$15+Scenarios!$B$16*$D92+Scenarios!$B$17*(Scenarios!G$22+SUM($G92:K92))+$E92+Scenarios!$B$18*Draws!I65</f>
        <v>1.9802613386765</v>
      </c>
      <c r="M92" s="64" t="n">
        <f aca="false">Scenarios!$B$15+Scenarios!$B$16*$D92+Scenarios!$B$17*(Scenarios!H$22+SUM($G92:L92))+$E92+Scenarios!$B$18*Draws!J65</f>
        <v>5.98656633191618</v>
      </c>
      <c r="N92" s="64" t="n">
        <f aca="false">Scenarios!$B$15+Scenarios!$B$16*$D92+Scenarios!$B$17*(Scenarios!I$22+SUM($G92:M92))+$E92+Scenarios!$B$18*Draws!K65</f>
        <v>-0.132044884805329</v>
      </c>
      <c r="O92" s="64" t="n">
        <f aca="false">Scenarios!$B$15+Scenarios!$B$16*$D92+Scenarios!$B$17*(Scenarios!J$22+SUM($G92:N92))+$E92+Scenarios!$B$18*Draws!L65</f>
        <v>0.700644215684831</v>
      </c>
      <c r="P92" s="64" t="n">
        <f aca="false">Scenarios!$B$15+Scenarios!$B$16*$D92+Scenarios!$B$17*(Scenarios!K$22+SUM($G92:O92))+$E92+Scenarios!$B$18*Draws!M65</f>
        <v>-2.10219758428862</v>
      </c>
      <c r="Q92" s="64" t="n">
        <f aca="false">Scenarios!$B$15+Scenarios!$B$16*$D92+Scenarios!$B$17*(Scenarios!L$22+SUM($G92:P92))+$E92+Scenarios!$B$18*Draws!N65</f>
        <v>3.40337080546627</v>
      </c>
      <c r="R92" s="64" t="n">
        <f aca="false">Scenarios!$B$15+Scenarios!$B$16*$D92+Scenarios!$B$17*(Scenarios!M$22+SUM($G92:Q92))+$E92+Scenarios!$B$18*Draws!O65</f>
        <v>-3.7879608705088</v>
      </c>
      <c r="S92" s="79" t="n">
        <f aca="false">SUM(G92:R92)</f>
        <v>2.47091162709536</v>
      </c>
    </row>
    <row r="93" customFormat="false" ht="15" hidden="false" customHeight="false" outlineLevel="0" collapsed="false">
      <c r="A93" s="36" t="n">
        <v>62</v>
      </c>
      <c r="B93" s="36" t="n">
        <f aca="false">MATCH(Draws!B66,$B$16:$E$16,1)</f>
        <v>1</v>
      </c>
      <c r="C93" s="65" t="n">
        <f aca="false">MAX(-0.9,INDEX(Scenarios!$B$8:$E$8,B93)+INDEX(Scenarios!$B$9:$E$9,B93)*Draws!C66)</f>
        <v>-0.0281104</v>
      </c>
      <c r="D93" s="65" t="n">
        <f aca="false">(1+C93)^(1/12)-1</f>
        <v>-0.00237326777131042</v>
      </c>
      <c r="E93" s="64" t="n">
        <f aca="false">INDEX(Scenarios!$B$10:$E$10,B93)/12</f>
        <v>-1.25</v>
      </c>
      <c r="G93" s="64" t="n">
        <f aca="false">Scenarios!$B$15+Scenarios!$B$16*$D93+Scenarios!$B$17*(Scenarios!B$22)+$E93+Scenarios!$B$18*Draws!D66</f>
        <v>-2.91061059882742</v>
      </c>
      <c r="H93" s="64" t="n">
        <f aca="false">Scenarios!$B$15+Scenarios!$B$16*$D93+Scenarios!$B$17*(Scenarios!C$22+SUM($G93:G93))+$E93+Scenarios!$B$18*Draws!E66</f>
        <v>-3.34212468665216</v>
      </c>
      <c r="I93" s="64" t="n">
        <f aca="false">Scenarios!$B$15+Scenarios!$B$16*$D93+Scenarios!$B$17*(Scenarios!D$22+SUM($G93:H93))+$E93+Scenarios!$B$18*Draws!F66</f>
        <v>-4.81890531595763</v>
      </c>
      <c r="J93" s="64" t="n">
        <f aca="false">Scenarios!$B$15+Scenarios!$B$16*$D93+Scenarios!$B$17*(Scenarios!E$22+SUM($G93:I93))+$E93+Scenarios!$B$18*Draws!G66</f>
        <v>-0.535017669367873</v>
      </c>
      <c r="K93" s="64" t="n">
        <f aca="false">Scenarios!$B$15+Scenarios!$B$16*$D93+Scenarios!$B$17*(Scenarios!F$22+SUM($G93:J93))+$E93+Scenarios!$B$18*Draws!H66</f>
        <v>-3.89145784386193</v>
      </c>
      <c r="L93" s="64" t="n">
        <f aca="false">Scenarios!$B$15+Scenarios!$B$16*$D93+Scenarios!$B$17*(Scenarios!G$22+SUM($G93:K93))+$E93+Scenarios!$B$18*Draws!I66</f>
        <v>-8.51406843041614</v>
      </c>
      <c r="M93" s="64" t="n">
        <f aca="false">Scenarios!$B$15+Scenarios!$B$16*$D93+Scenarios!$B$17*(Scenarios!H$22+SUM($G93:L93))+$E93+Scenarios!$B$18*Draws!J66</f>
        <v>0.395296659621869</v>
      </c>
      <c r="N93" s="64" t="n">
        <f aca="false">Scenarios!$B$15+Scenarios!$B$16*$D93+Scenarios!$B$17*(Scenarios!I$22+SUM($G93:M93))+$E93+Scenarios!$B$18*Draws!K66</f>
        <v>2.10956919632518</v>
      </c>
      <c r="O93" s="64" t="n">
        <f aca="false">Scenarios!$B$15+Scenarios!$B$16*$D93+Scenarios!$B$17*(Scenarios!J$22+SUM($G93:N93))+$E93+Scenarios!$B$18*Draws!L66</f>
        <v>-3.79500167276986</v>
      </c>
      <c r="P93" s="64" t="n">
        <f aca="false">Scenarios!$B$15+Scenarios!$B$16*$D93+Scenarios!$B$17*(Scenarios!K$22+SUM($G93:O93))+$E93+Scenarios!$B$18*Draws!M66</f>
        <v>1.15497021709345</v>
      </c>
      <c r="Q93" s="64" t="n">
        <f aca="false">Scenarios!$B$15+Scenarios!$B$16*$D93+Scenarios!$B$17*(Scenarios!L$22+SUM($G93:P93))+$E93+Scenarios!$B$18*Draws!N66</f>
        <v>-4.06565043579778</v>
      </c>
      <c r="R93" s="64" t="n">
        <f aca="false">Scenarios!$B$15+Scenarios!$B$16*$D93+Scenarios!$B$17*(Scenarios!M$22+SUM($G93:Q93))+$E93+Scenarios!$B$18*Draws!O66</f>
        <v>-5.32969548831435</v>
      </c>
      <c r="S93" s="79" t="n">
        <f aca="false">SUM(G93:R93)</f>
        <v>-33.5426960689246</v>
      </c>
    </row>
    <row r="94" customFormat="false" ht="15" hidden="false" customHeight="false" outlineLevel="0" collapsed="false">
      <c r="A94" s="36" t="n">
        <v>63</v>
      </c>
      <c r="B94" s="36" t="n">
        <f aca="false">MATCH(Draws!B67,$B$16:$E$16,1)</f>
        <v>2</v>
      </c>
      <c r="C94" s="65" t="n">
        <f aca="false">MAX(-0.9,INDEX(Scenarios!$B$8:$E$8,B94)+INDEX(Scenarios!$B$9:$E$9,B94)*Draws!C67)</f>
        <v>-0.36063268</v>
      </c>
      <c r="D94" s="65" t="n">
        <f aca="false">(1+C94)^(1/12)-1</f>
        <v>-0.0365869246983661</v>
      </c>
      <c r="E94" s="64" t="n">
        <f aca="false">INDEX(Scenarios!$B$10:$E$10,B94)/12</f>
        <v>0.416666666666667</v>
      </c>
      <c r="G94" s="64" t="n">
        <f aca="false">Scenarios!$B$15+Scenarios!$B$16*$D94+Scenarios!$B$17*(Scenarios!B$22)+$E94+Scenarios!$B$18*Draws!D67</f>
        <v>2.73161966611229</v>
      </c>
      <c r="H94" s="64" t="n">
        <f aca="false">Scenarios!$B$15+Scenarios!$B$16*$D94+Scenarios!$B$17*(Scenarios!C$22+SUM($G94:G94))+$E94+Scenarios!$B$18*Draws!E67</f>
        <v>2.13480038779661</v>
      </c>
      <c r="I94" s="64" t="n">
        <f aca="false">Scenarios!$B$15+Scenarios!$B$16*$D94+Scenarios!$B$17*(Scenarios!D$22+SUM($G94:H94))+$E94+Scenarios!$B$18*Draws!F67</f>
        <v>0.508380596921539</v>
      </c>
      <c r="J94" s="64" t="n">
        <f aca="false">Scenarios!$B$15+Scenarios!$B$16*$D94+Scenarios!$B$17*(Scenarios!E$22+SUM($G94:I94))+$E94+Scenarios!$B$18*Draws!G67</f>
        <v>-3.93519016650909</v>
      </c>
      <c r="K94" s="64" t="n">
        <f aca="false">Scenarios!$B$15+Scenarios!$B$16*$D94+Scenarios!$B$17*(Scenarios!F$22+SUM($G94:J94))+$E94+Scenarios!$B$18*Draws!H67</f>
        <v>0.708095323325352</v>
      </c>
      <c r="L94" s="64" t="n">
        <f aca="false">Scenarios!$B$15+Scenarios!$B$16*$D94+Scenarios!$B$17*(Scenarios!G$22+SUM($G94:K94))+$E94+Scenarios!$B$18*Draws!I67</f>
        <v>-3.83653107239018</v>
      </c>
      <c r="M94" s="64" t="n">
        <f aca="false">Scenarios!$B$15+Scenarios!$B$16*$D94+Scenarios!$B$17*(Scenarios!H$22+SUM($G94:L94))+$E94+Scenarios!$B$18*Draws!J67</f>
        <v>0.925148844592749</v>
      </c>
      <c r="N94" s="64" t="n">
        <f aca="false">Scenarios!$B$15+Scenarios!$B$16*$D94+Scenarios!$B$17*(Scenarios!I$22+SUM($G94:M94))+$E94+Scenarios!$B$18*Draws!K67</f>
        <v>-2.06725946301493</v>
      </c>
      <c r="O94" s="64" t="n">
        <f aca="false">Scenarios!$B$15+Scenarios!$B$16*$D94+Scenarios!$B$17*(Scenarios!J$22+SUM($G94:N94))+$E94+Scenarios!$B$18*Draws!L67</f>
        <v>-1.99969001575134</v>
      </c>
      <c r="P94" s="64" t="n">
        <f aca="false">Scenarios!$B$15+Scenarios!$B$16*$D94+Scenarios!$B$17*(Scenarios!K$22+SUM($G94:O94))+$E94+Scenarios!$B$18*Draws!M67</f>
        <v>-2.04993812063063</v>
      </c>
      <c r="Q94" s="64" t="n">
        <f aca="false">Scenarios!$B$15+Scenarios!$B$16*$D94+Scenarios!$B$17*(Scenarios!L$22+SUM($G94:P94))+$E94+Scenarios!$B$18*Draws!N67</f>
        <v>-6.48179489178684</v>
      </c>
      <c r="R94" s="64" t="n">
        <f aca="false">Scenarios!$B$15+Scenarios!$B$16*$D94+Scenarios!$B$17*(Scenarios!M$22+SUM($G94:Q94))+$E94+Scenarios!$B$18*Draws!O67</f>
        <v>-5.73689906901412</v>
      </c>
      <c r="S94" s="79" t="n">
        <f aca="false">SUM(G94:R94)</f>
        <v>-19.0992579803486</v>
      </c>
    </row>
    <row r="95" customFormat="false" ht="15" hidden="false" customHeight="false" outlineLevel="0" collapsed="false">
      <c r="A95" s="36" t="n">
        <v>64</v>
      </c>
      <c r="B95" s="36" t="n">
        <f aca="false">MATCH(Draws!B68,$B$16:$E$16,1)</f>
        <v>1</v>
      </c>
      <c r="C95" s="65" t="n">
        <f aca="false">MAX(-0.9,INDEX(Scenarios!$B$8:$E$8,B95)+INDEX(Scenarios!$B$9:$E$9,B95)*Draws!C68)</f>
        <v>0.02748635</v>
      </c>
      <c r="D95" s="65" t="n">
        <f aca="false">(1+C95)^(1/12)-1</f>
        <v>0.00226217007347573</v>
      </c>
      <c r="E95" s="64" t="n">
        <f aca="false">INDEX(Scenarios!$B$10:$E$10,B95)/12</f>
        <v>-1.25</v>
      </c>
      <c r="G95" s="64" t="n">
        <f aca="false">Scenarios!$B$15+Scenarios!$B$16*$D95+Scenarios!$B$17*(Scenarios!B$22)+$E95+Scenarios!$B$18*Draws!D68</f>
        <v>-5.57067962242645</v>
      </c>
      <c r="H95" s="64" t="n">
        <f aca="false">Scenarios!$B$15+Scenarios!$B$16*$D95+Scenarios!$B$17*(Scenarios!C$22+SUM($G95:G95))+$E95+Scenarios!$B$18*Draws!E68</f>
        <v>-0.639936960283075</v>
      </c>
      <c r="I95" s="64" t="n">
        <f aca="false">Scenarios!$B$15+Scenarios!$B$16*$D95+Scenarios!$B$17*(Scenarios!D$22+SUM($G95:H95))+$E95+Scenarios!$B$18*Draws!F68</f>
        <v>0.398210768741542</v>
      </c>
      <c r="J95" s="64" t="n">
        <f aca="false">Scenarios!$B$15+Scenarios!$B$16*$D95+Scenarios!$B$17*(Scenarios!E$22+SUM($G95:I95))+$E95+Scenarios!$B$18*Draws!G68</f>
        <v>-6.84092186998798</v>
      </c>
      <c r="K95" s="64" t="n">
        <f aca="false">Scenarios!$B$15+Scenarios!$B$16*$D95+Scenarios!$B$17*(Scenarios!F$22+SUM($G95:J95))+$E95+Scenarios!$B$18*Draws!H68</f>
        <v>-7.10037237751189</v>
      </c>
      <c r="L95" s="64" t="n">
        <f aca="false">Scenarios!$B$15+Scenarios!$B$16*$D95+Scenarios!$B$17*(Scenarios!G$22+SUM($G95:K95))+$E95+Scenarios!$B$18*Draws!I68</f>
        <v>-3.22575363657804</v>
      </c>
      <c r="M95" s="64" t="n">
        <f aca="false">Scenarios!$B$15+Scenarios!$B$16*$D95+Scenarios!$B$17*(Scenarios!H$22+SUM($G95:L95))+$E95+Scenarios!$B$18*Draws!J68</f>
        <v>2.65612368614522</v>
      </c>
      <c r="N95" s="64" t="n">
        <f aca="false">Scenarios!$B$15+Scenarios!$B$16*$D95+Scenarios!$B$17*(Scenarios!I$22+SUM($G95:M95))+$E95+Scenarios!$B$18*Draws!K68</f>
        <v>-4.50767726155041</v>
      </c>
      <c r="O95" s="64" t="n">
        <f aca="false">Scenarios!$B$15+Scenarios!$B$16*$D95+Scenarios!$B$17*(Scenarios!J$22+SUM($G95:N95))+$E95+Scenarios!$B$18*Draws!L68</f>
        <v>-0.99328736078433</v>
      </c>
      <c r="P95" s="64" t="n">
        <f aca="false">Scenarios!$B$15+Scenarios!$B$16*$D95+Scenarios!$B$17*(Scenarios!K$22+SUM($G95:O95))+$E95+Scenarios!$B$18*Draws!M68</f>
        <v>-6.97341321889157</v>
      </c>
      <c r="Q95" s="64" t="n">
        <f aca="false">Scenarios!$B$15+Scenarios!$B$16*$D95+Scenarios!$B$17*(Scenarios!L$22+SUM($G95:P95))+$E95+Scenarios!$B$18*Draws!N68</f>
        <v>-5.3933099760839</v>
      </c>
      <c r="R95" s="64" t="n">
        <f aca="false">Scenarios!$B$15+Scenarios!$B$16*$D95+Scenarios!$B$17*(Scenarios!M$22+SUM($G95:Q95))+$E95+Scenarios!$B$18*Draws!O68</f>
        <v>-1.69041961515345</v>
      </c>
      <c r="S95" s="79" t="n">
        <f aca="false">SUM(G95:R95)</f>
        <v>-39.8814374443643</v>
      </c>
    </row>
    <row r="96" customFormat="false" ht="15" hidden="false" customHeight="false" outlineLevel="0" collapsed="false">
      <c r="A96" s="36" t="n">
        <v>65</v>
      </c>
      <c r="B96" s="36" t="n">
        <f aca="false">MATCH(Draws!B69,$B$16:$E$16,1)</f>
        <v>4</v>
      </c>
      <c r="C96" s="65" t="n">
        <f aca="false">MAX(-0.9,INDEX(Scenarios!$B$8:$E$8,B96)+INDEX(Scenarios!$B$9:$E$9,B96)*Draws!C69)</f>
        <v>0.119172</v>
      </c>
      <c r="D96" s="65" t="n">
        <f aca="false">(1+C96)^(1/12)-1</f>
        <v>0.00942658013134734</v>
      </c>
      <c r="E96" s="64" t="n">
        <f aca="false">INDEX(Scenarios!$B$10:$E$10,B96)/12</f>
        <v>-1.25</v>
      </c>
      <c r="G96" s="64" t="n">
        <f aca="false">Scenarios!$B$15+Scenarios!$B$16*$D96+Scenarios!$B$17*(Scenarios!B$22)+$E96+Scenarios!$B$18*Draws!D69</f>
        <v>-1.20449178611545</v>
      </c>
      <c r="H96" s="64" t="n">
        <f aca="false">Scenarios!$B$15+Scenarios!$B$16*$D96+Scenarios!$B$17*(Scenarios!C$22+SUM($G96:G96))+$E96+Scenarios!$B$18*Draws!E69</f>
        <v>-2.26176357563755</v>
      </c>
      <c r="I96" s="64" t="n">
        <f aca="false">Scenarios!$B$15+Scenarios!$B$16*$D96+Scenarios!$B$17*(Scenarios!D$22+SUM($G96:H96))+$E96+Scenarios!$B$18*Draws!F69</f>
        <v>-2.62986887341391</v>
      </c>
      <c r="J96" s="64" t="n">
        <f aca="false">Scenarios!$B$15+Scenarios!$B$16*$D96+Scenarios!$B$17*(Scenarios!E$22+SUM($G96:I96))+$E96+Scenarios!$B$18*Draws!G69</f>
        <v>-2.63272853913274</v>
      </c>
      <c r="K96" s="64" t="n">
        <f aca="false">Scenarios!$B$15+Scenarios!$B$16*$D96+Scenarios!$B$17*(Scenarios!F$22+SUM($G96:J96))+$E96+Scenarios!$B$18*Draws!H69</f>
        <v>0.964464698015087</v>
      </c>
      <c r="L96" s="64" t="n">
        <f aca="false">Scenarios!$B$15+Scenarios!$B$16*$D96+Scenarios!$B$17*(Scenarios!G$22+SUM($G96:K96))+$E96+Scenarios!$B$18*Draws!I69</f>
        <v>-2.35297199402526</v>
      </c>
      <c r="M96" s="64" t="n">
        <f aca="false">Scenarios!$B$15+Scenarios!$B$16*$D96+Scenarios!$B$17*(Scenarios!H$22+SUM($G96:L96))+$E96+Scenarios!$B$18*Draws!J69</f>
        <v>0.336669046073058</v>
      </c>
      <c r="N96" s="64" t="n">
        <f aca="false">Scenarios!$B$15+Scenarios!$B$16*$D96+Scenarios!$B$17*(Scenarios!I$22+SUM($G96:M96))+$E96+Scenarios!$B$18*Draws!K69</f>
        <v>-2.56557973045454</v>
      </c>
      <c r="O96" s="64" t="n">
        <f aca="false">Scenarios!$B$15+Scenarios!$B$16*$D96+Scenarios!$B$17*(Scenarios!J$22+SUM($G96:N96))+$E96+Scenarios!$B$18*Draws!L69</f>
        <v>-1.48561248408701</v>
      </c>
      <c r="P96" s="64" t="n">
        <f aca="false">Scenarios!$B$15+Scenarios!$B$16*$D96+Scenarios!$B$17*(Scenarios!K$22+SUM($G96:O96))+$E96+Scenarios!$B$18*Draws!M69</f>
        <v>-4.80749906027968</v>
      </c>
      <c r="Q96" s="64" t="n">
        <f aca="false">Scenarios!$B$15+Scenarios!$B$16*$D96+Scenarios!$B$17*(Scenarios!L$22+SUM($G96:P96))+$E96+Scenarios!$B$18*Draws!N69</f>
        <v>-7.93526095988051</v>
      </c>
      <c r="R96" s="64" t="n">
        <f aca="false">Scenarios!$B$15+Scenarios!$B$16*$D96+Scenarios!$B$17*(Scenarios!M$22+SUM($G96:Q96))+$E96+Scenarios!$B$18*Draws!O69</f>
        <v>-3.57471143209772</v>
      </c>
      <c r="S96" s="79" t="n">
        <f aca="false">SUM(G96:R96)</f>
        <v>-30.1493546910362</v>
      </c>
    </row>
    <row r="97" customFormat="false" ht="15" hidden="false" customHeight="false" outlineLevel="0" collapsed="false">
      <c r="A97" s="36" t="n">
        <v>66</v>
      </c>
      <c r="B97" s="36" t="n">
        <f aca="false">MATCH(Draws!B70,$B$16:$E$16,1)</f>
        <v>4</v>
      </c>
      <c r="C97" s="65" t="n">
        <f aca="false">MAX(-0.9,INDEX(Scenarios!$B$8:$E$8,B97)+INDEX(Scenarios!$B$9:$E$9,B97)*Draws!C70)</f>
        <v>0.1577616</v>
      </c>
      <c r="D97" s="65" t="n">
        <f aca="false">(1+C97)^(1/12)-1</f>
        <v>0.0122821879192545</v>
      </c>
      <c r="E97" s="64" t="n">
        <f aca="false">INDEX(Scenarios!$B$10:$E$10,B97)/12</f>
        <v>-1.25</v>
      </c>
      <c r="G97" s="64" t="n">
        <f aca="false">Scenarios!$B$15+Scenarios!$B$16*$D97+Scenarios!$B$17*(Scenarios!B$22)+$E97+Scenarios!$B$18*Draws!D70</f>
        <v>-3.85502414227168</v>
      </c>
      <c r="H97" s="64" t="n">
        <f aca="false">Scenarios!$B$15+Scenarios!$B$16*$D97+Scenarios!$B$17*(Scenarios!C$22+SUM($G97:G97))+$E97+Scenarios!$B$18*Draws!E70</f>
        <v>-1.2347756132088</v>
      </c>
      <c r="I97" s="64" t="n">
        <f aca="false">Scenarios!$B$15+Scenarios!$B$16*$D97+Scenarios!$B$17*(Scenarios!D$22+SUM($G97:H97))+$E97+Scenarios!$B$18*Draws!F70</f>
        <v>-4.82890884550759</v>
      </c>
      <c r="J97" s="64" t="n">
        <f aca="false">Scenarios!$B$15+Scenarios!$B$16*$D97+Scenarios!$B$17*(Scenarios!E$22+SUM($G97:I97))+$E97+Scenarios!$B$18*Draws!G70</f>
        <v>-6.48291402828647</v>
      </c>
      <c r="K97" s="64" t="n">
        <f aca="false">Scenarios!$B$15+Scenarios!$B$16*$D97+Scenarios!$B$17*(Scenarios!F$22+SUM($G97:J97))+$E97+Scenarios!$B$18*Draws!H70</f>
        <v>-7.09193599738323</v>
      </c>
      <c r="L97" s="64" t="n">
        <f aca="false">Scenarios!$B$15+Scenarios!$B$16*$D97+Scenarios!$B$17*(Scenarios!G$22+SUM($G97:K97))+$E97+Scenarios!$B$18*Draws!I70</f>
        <v>-1.07113889805711</v>
      </c>
      <c r="M97" s="64" t="n">
        <f aca="false">Scenarios!$B$15+Scenarios!$B$16*$D97+Scenarios!$B$17*(Scenarios!H$22+SUM($G97:L97))+$E97+Scenarios!$B$18*Draws!J70</f>
        <v>-4.87185641273369</v>
      </c>
      <c r="N97" s="64" t="n">
        <f aca="false">Scenarios!$B$15+Scenarios!$B$16*$D97+Scenarios!$B$17*(Scenarios!I$22+SUM($G97:M97))+$E97+Scenarios!$B$18*Draws!K70</f>
        <v>-2.67179974025896</v>
      </c>
      <c r="O97" s="64" t="n">
        <f aca="false">Scenarios!$B$15+Scenarios!$B$16*$D97+Scenarios!$B$17*(Scenarios!J$22+SUM($G97:N97))+$E97+Scenarios!$B$18*Draws!L70</f>
        <v>-6.43014573187019</v>
      </c>
      <c r="P97" s="64" t="n">
        <f aca="false">Scenarios!$B$15+Scenarios!$B$16*$D97+Scenarios!$B$17*(Scenarios!K$22+SUM($G97:O97))+$E97+Scenarios!$B$18*Draws!M70</f>
        <v>-5.32567495029407</v>
      </c>
      <c r="Q97" s="64" t="n">
        <f aca="false">Scenarios!$B$15+Scenarios!$B$16*$D97+Scenarios!$B$17*(Scenarios!L$22+SUM($G97:P97))+$E97+Scenarios!$B$18*Draws!N70</f>
        <v>-3.4026736295752</v>
      </c>
      <c r="R97" s="64" t="n">
        <f aca="false">Scenarios!$B$15+Scenarios!$B$16*$D97+Scenarios!$B$17*(Scenarios!M$22+SUM($G97:Q97))+$E97+Scenarios!$B$18*Draws!O70</f>
        <v>-0.407994309535297</v>
      </c>
      <c r="S97" s="79" t="n">
        <f aca="false">SUM(G97:R97)</f>
        <v>-47.6748422989823</v>
      </c>
    </row>
    <row r="98" customFormat="false" ht="15" hidden="false" customHeight="false" outlineLevel="0" collapsed="false">
      <c r="A98" s="36" t="n">
        <v>67</v>
      </c>
      <c r="B98" s="36" t="n">
        <f aca="false">MATCH(Draws!B71,$B$16:$E$16,1)</f>
        <v>1</v>
      </c>
      <c r="C98" s="65" t="n">
        <f aca="false">MAX(-0.9,INDEX(Scenarios!$B$8:$E$8,B98)+INDEX(Scenarios!$B$9:$E$9,B98)*Draws!C71)</f>
        <v>-0.11976895</v>
      </c>
      <c r="D98" s="65" t="n">
        <f aca="false">(1+C98)^(1/12)-1</f>
        <v>-0.0105745957480536</v>
      </c>
      <c r="E98" s="64" t="n">
        <f aca="false">INDEX(Scenarios!$B$10:$E$10,B98)/12</f>
        <v>-1.25</v>
      </c>
      <c r="G98" s="64" t="n">
        <f aca="false">Scenarios!$B$15+Scenarios!$B$16*$D98+Scenarios!$B$17*(Scenarios!B$22)+$E98+Scenarios!$B$18*Draws!D71</f>
        <v>-7.01689199376337</v>
      </c>
      <c r="H98" s="64" t="n">
        <f aca="false">Scenarios!$B$15+Scenarios!$B$16*$D98+Scenarios!$B$17*(Scenarios!C$22+SUM($G98:G98))+$E98+Scenarios!$B$18*Draws!E71</f>
        <v>-3.39952392985806</v>
      </c>
      <c r="I98" s="64" t="n">
        <f aca="false">Scenarios!$B$15+Scenarios!$B$16*$D98+Scenarios!$B$17*(Scenarios!D$22+SUM($G98:H98))+$E98+Scenarios!$B$18*Draws!F71</f>
        <v>-2.99225829635895</v>
      </c>
      <c r="J98" s="64" t="n">
        <f aca="false">Scenarios!$B$15+Scenarios!$B$16*$D98+Scenarios!$B$17*(Scenarios!E$22+SUM($G98:I98))+$E98+Scenarios!$B$18*Draws!G71</f>
        <v>-4.55020211505069</v>
      </c>
      <c r="K98" s="64" t="n">
        <f aca="false">Scenarios!$B$15+Scenarios!$B$16*$D98+Scenarios!$B$17*(Scenarios!F$22+SUM($G98:J98))+$E98+Scenarios!$B$18*Draws!H71</f>
        <v>-0.366873713380165</v>
      </c>
      <c r="L98" s="64" t="n">
        <f aca="false">Scenarios!$B$15+Scenarios!$B$16*$D98+Scenarios!$B$17*(Scenarios!G$22+SUM($G98:K98))+$E98+Scenarios!$B$18*Draws!I71</f>
        <v>-7.81843354778071</v>
      </c>
      <c r="M98" s="64" t="n">
        <f aca="false">Scenarios!$B$15+Scenarios!$B$16*$D98+Scenarios!$B$17*(Scenarios!H$22+SUM($G98:L98))+$E98+Scenarios!$B$18*Draws!J71</f>
        <v>-5.44806578890752</v>
      </c>
      <c r="N98" s="64" t="n">
        <f aca="false">Scenarios!$B$15+Scenarios!$B$16*$D98+Scenarios!$B$17*(Scenarios!I$22+SUM($G98:M98))+$E98+Scenarios!$B$18*Draws!K71</f>
        <v>-3.29781047523774</v>
      </c>
      <c r="O98" s="64" t="n">
        <f aca="false">Scenarios!$B$15+Scenarios!$B$16*$D98+Scenarios!$B$17*(Scenarios!J$22+SUM($G98:N98))+$E98+Scenarios!$B$18*Draws!L71</f>
        <v>-5.60235703547508</v>
      </c>
      <c r="P98" s="64" t="n">
        <f aca="false">Scenarios!$B$15+Scenarios!$B$16*$D98+Scenarios!$B$17*(Scenarios!K$22+SUM($G98:O98))+$E98+Scenarios!$B$18*Draws!M71</f>
        <v>-2.64347765105042</v>
      </c>
      <c r="Q98" s="64" t="n">
        <f aca="false">Scenarios!$B$15+Scenarios!$B$16*$D98+Scenarios!$B$17*(Scenarios!L$22+SUM($G98:P98))+$E98+Scenarios!$B$18*Draws!N71</f>
        <v>-3.79066860558509</v>
      </c>
      <c r="R98" s="64" t="n">
        <f aca="false">Scenarios!$B$15+Scenarios!$B$16*$D98+Scenarios!$B$17*(Scenarios!M$22+SUM($G98:Q98))+$E98+Scenarios!$B$18*Draws!O71</f>
        <v>-4.48358870117095</v>
      </c>
      <c r="S98" s="79" t="n">
        <f aca="false">SUM(G98:R98)</f>
        <v>-51.4101518536188</v>
      </c>
    </row>
    <row r="99" customFormat="false" ht="15" hidden="false" customHeight="false" outlineLevel="0" collapsed="false">
      <c r="A99" s="36" t="n">
        <v>68</v>
      </c>
      <c r="B99" s="36" t="n">
        <f aca="false">MATCH(Draws!B72,$B$16:$E$16,1)</f>
        <v>2</v>
      </c>
      <c r="C99" s="65" t="n">
        <f aca="false">MAX(-0.9,INDEX(Scenarios!$B$8:$E$8,B99)+INDEX(Scenarios!$B$9:$E$9,B99)*Draws!C72)</f>
        <v>0.0296577199999999</v>
      </c>
      <c r="D99" s="65" t="n">
        <f aca="false">(1+C99)^(1/12)-1</f>
        <v>0.00243850468922635</v>
      </c>
      <c r="E99" s="64" t="n">
        <f aca="false">INDEX(Scenarios!$B$10:$E$10,B99)/12</f>
        <v>0.416666666666667</v>
      </c>
      <c r="G99" s="64" t="n">
        <f aca="false">Scenarios!$B$15+Scenarios!$B$16*$D99+Scenarios!$B$17*(Scenarios!B$22)+$E99+Scenarios!$B$18*Draws!D72</f>
        <v>-3.89451253882492</v>
      </c>
      <c r="H99" s="64" t="n">
        <f aca="false">Scenarios!$B$15+Scenarios!$B$16*$D99+Scenarios!$B$17*(Scenarios!C$22+SUM($G99:G99))+$E99+Scenarios!$B$18*Draws!E72</f>
        <v>-2.06362667717397</v>
      </c>
      <c r="I99" s="64" t="n">
        <f aca="false">Scenarios!$B$15+Scenarios!$B$16*$D99+Scenarios!$B$17*(Scenarios!D$22+SUM($G99:H99))+$E99+Scenarios!$B$18*Draws!F72</f>
        <v>-0.00187575474429424</v>
      </c>
      <c r="J99" s="64" t="n">
        <f aca="false">Scenarios!$B$15+Scenarios!$B$16*$D99+Scenarios!$B$17*(Scenarios!E$22+SUM($G99:I99))+$E99+Scenarios!$B$18*Draws!G72</f>
        <v>-3.20420417134129</v>
      </c>
      <c r="K99" s="64" t="n">
        <f aca="false">Scenarios!$B$15+Scenarios!$B$16*$D99+Scenarios!$B$17*(Scenarios!F$22+SUM($G99:J99))+$E99+Scenarios!$B$18*Draws!H72</f>
        <v>-1.03728260521602</v>
      </c>
      <c r="L99" s="64" t="n">
        <f aca="false">Scenarios!$B$15+Scenarios!$B$16*$D99+Scenarios!$B$17*(Scenarios!G$22+SUM($G99:K99))+$E99+Scenarios!$B$18*Draws!I72</f>
        <v>1.41801314158445</v>
      </c>
      <c r="M99" s="64" t="n">
        <f aca="false">Scenarios!$B$15+Scenarios!$B$16*$D99+Scenarios!$B$17*(Scenarios!H$22+SUM($G99:L99))+$E99+Scenarios!$B$18*Draws!J72</f>
        <v>0.0238999906277167</v>
      </c>
      <c r="N99" s="64" t="n">
        <f aca="false">Scenarios!$B$15+Scenarios!$B$16*$D99+Scenarios!$B$17*(Scenarios!I$22+SUM($G99:M99))+$E99+Scenarios!$B$18*Draws!K72</f>
        <v>1.60252977687927</v>
      </c>
      <c r="O99" s="64" t="n">
        <f aca="false">Scenarios!$B$15+Scenarios!$B$16*$D99+Scenarios!$B$17*(Scenarios!J$22+SUM($G99:N99))+$E99+Scenarios!$B$18*Draws!L72</f>
        <v>-1.14337880872457</v>
      </c>
      <c r="P99" s="64" t="n">
        <f aca="false">Scenarios!$B$15+Scenarios!$B$16*$D99+Scenarios!$B$17*(Scenarios!K$22+SUM($G99:O99))+$E99+Scenarios!$B$18*Draws!M72</f>
        <v>-0.973951546900773</v>
      </c>
      <c r="Q99" s="64" t="n">
        <f aca="false">Scenarios!$B$15+Scenarios!$B$16*$D99+Scenarios!$B$17*(Scenarios!L$22+SUM($G99:P99))+$E99+Scenarios!$B$18*Draws!N72</f>
        <v>4.78498013137283</v>
      </c>
      <c r="R99" s="64" t="n">
        <f aca="false">Scenarios!$B$15+Scenarios!$B$16*$D99+Scenarios!$B$17*(Scenarios!M$22+SUM($G99:Q99))+$E99+Scenarios!$B$18*Draws!O72</f>
        <v>1.21631401897245</v>
      </c>
      <c r="S99" s="79" t="n">
        <f aca="false">SUM(G99:R99)</f>
        <v>-3.27309504348912</v>
      </c>
    </row>
    <row r="100" customFormat="false" ht="15" hidden="false" customHeight="false" outlineLevel="0" collapsed="false">
      <c r="A100" s="36" t="n">
        <v>69</v>
      </c>
      <c r="B100" s="36" t="n">
        <f aca="false">MATCH(Draws!B73,$B$16:$E$16,1)</f>
        <v>4</v>
      </c>
      <c r="C100" s="65" t="n">
        <f aca="false">MAX(-0.9,INDEX(Scenarios!$B$8:$E$8,B100)+INDEX(Scenarios!$B$9:$E$9,B100)*Draws!C73)</f>
        <v>0.25651476</v>
      </c>
      <c r="D100" s="65" t="n">
        <f aca="false">(1+C100)^(1/12)-1</f>
        <v>0.0192106808319603</v>
      </c>
      <c r="E100" s="64" t="n">
        <f aca="false">INDEX(Scenarios!$B$10:$E$10,B100)/12</f>
        <v>-1.25</v>
      </c>
      <c r="G100" s="64" t="n">
        <f aca="false">Scenarios!$B$15+Scenarios!$B$16*$D100+Scenarios!$B$17*(Scenarios!B$22)+$E100+Scenarios!$B$18*Draws!D73</f>
        <v>-4.32103664812099</v>
      </c>
      <c r="H100" s="64" t="n">
        <f aca="false">Scenarios!$B$15+Scenarios!$B$16*$D100+Scenarios!$B$17*(Scenarios!C$22+SUM($G100:G100))+$E100+Scenarios!$B$18*Draws!E73</f>
        <v>-3.30686252499869</v>
      </c>
      <c r="I100" s="64" t="n">
        <f aca="false">Scenarios!$B$15+Scenarios!$B$16*$D100+Scenarios!$B$17*(Scenarios!D$22+SUM($G100:H100))+$E100+Scenarios!$B$18*Draws!F73</f>
        <v>0.416540605812108</v>
      </c>
      <c r="J100" s="64" t="n">
        <f aca="false">Scenarios!$B$15+Scenarios!$B$16*$D100+Scenarios!$B$17*(Scenarios!E$22+SUM($G100:I100))+$E100+Scenarios!$B$18*Draws!G73</f>
        <v>-2.30553059593379</v>
      </c>
      <c r="K100" s="64" t="n">
        <f aca="false">Scenarios!$B$15+Scenarios!$B$16*$D100+Scenarios!$B$17*(Scenarios!F$22+SUM($G100:J100))+$E100+Scenarios!$B$18*Draws!H73</f>
        <v>-6.13627292704147</v>
      </c>
      <c r="L100" s="64" t="n">
        <f aca="false">Scenarios!$B$15+Scenarios!$B$16*$D100+Scenarios!$B$17*(Scenarios!G$22+SUM($G100:K100))+$E100+Scenarios!$B$18*Draws!I73</f>
        <v>-4.92042735872361</v>
      </c>
      <c r="M100" s="64" t="n">
        <f aca="false">Scenarios!$B$15+Scenarios!$B$16*$D100+Scenarios!$B$17*(Scenarios!H$22+SUM($G100:L100))+$E100+Scenarios!$B$18*Draws!J73</f>
        <v>-2.59249850831017</v>
      </c>
      <c r="N100" s="64" t="n">
        <f aca="false">Scenarios!$B$15+Scenarios!$B$16*$D100+Scenarios!$B$17*(Scenarios!I$22+SUM($G100:M100))+$E100+Scenarios!$B$18*Draws!K73</f>
        <v>1.89278045147529</v>
      </c>
      <c r="O100" s="64" t="n">
        <f aca="false">Scenarios!$B$15+Scenarios!$B$16*$D100+Scenarios!$B$17*(Scenarios!J$22+SUM($G100:N100))+$E100+Scenarios!$B$18*Draws!L73</f>
        <v>-0.615560574932579</v>
      </c>
      <c r="P100" s="64" t="n">
        <f aca="false">Scenarios!$B$15+Scenarios!$B$16*$D100+Scenarios!$B$17*(Scenarios!K$22+SUM($G100:O100))+$E100+Scenarios!$B$18*Draws!M73</f>
        <v>-4.2532519748304</v>
      </c>
      <c r="Q100" s="64" t="n">
        <f aca="false">Scenarios!$B$15+Scenarios!$B$16*$D100+Scenarios!$B$17*(Scenarios!L$22+SUM($G100:P100))+$E100+Scenarios!$B$18*Draws!N73</f>
        <v>-2.54204361495466</v>
      </c>
      <c r="R100" s="64" t="n">
        <f aca="false">Scenarios!$B$15+Scenarios!$B$16*$D100+Scenarios!$B$17*(Scenarios!M$22+SUM($G100:Q100))+$E100+Scenarios!$B$18*Draws!O73</f>
        <v>-2.26430508500007</v>
      </c>
      <c r="S100" s="79" t="n">
        <f aca="false">SUM(G100:R100)</f>
        <v>-30.948468755559</v>
      </c>
    </row>
    <row r="101" customFormat="false" ht="15" hidden="false" customHeight="false" outlineLevel="0" collapsed="false">
      <c r="A101" s="36" t="n">
        <v>70</v>
      </c>
      <c r="B101" s="36" t="n">
        <f aca="false">MATCH(Draws!B74,$B$16:$E$16,1)</f>
        <v>1</v>
      </c>
      <c r="C101" s="65" t="n">
        <f aca="false">MAX(-0.9,INDEX(Scenarios!$B$8:$E$8,B101)+INDEX(Scenarios!$B$9:$E$9,B101)*Draws!C74)</f>
        <v>-0.2116843</v>
      </c>
      <c r="D101" s="65" t="n">
        <f aca="false">(1+C101)^(1/12)-1</f>
        <v>-0.0196262340828056</v>
      </c>
      <c r="E101" s="64" t="n">
        <f aca="false">INDEX(Scenarios!$B$10:$E$10,B101)/12</f>
        <v>-1.25</v>
      </c>
      <c r="G101" s="64" t="n">
        <f aca="false">Scenarios!$B$15+Scenarios!$B$16*$D101+Scenarios!$B$17*(Scenarios!B$22)+$E101+Scenarios!$B$18*Draws!D74</f>
        <v>-3.34380820722647</v>
      </c>
      <c r="H101" s="64" t="n">
        <f aca="false">Scenarios!$B$15+Scenarios!$B$16*$D101+Scenarios!$B$17*(Scenarios!C$22+SUM($G101:G101))+$E101+Scenarios!$B$18*Draws!E74</f>
        <v>-4.32896388708104</v>
      </c>
      <c r="I101" s="64" t="n">
        <f aca="false">Scenarios!$B$15+Scenarios!$B$16*$D101+Scenarios!$B$17*(Scenarios!D$22+SUM($G101:H101))+$E101+Scenarios!$B$18*Draws!F74</f>
        <v>-3.86389994997005</v>
      </c>
      <c r="J101" s="64" t="n">
        <f aca="false">Scenarios!$B$15+Scenarios!$B$16*$D101+Scenarios!$B$17*(Scenarios!E$22+SUM($G101:I101))+$E101+Scenarios!$B$18*Draws!G74</f>
        <v>-5.87988122885872</v>
      </c>
      <c r="K101" s="64" t="n">
        <f aca="false">Scenarios!$B$15+Scenarios!$B$16*$D101+Scenarios!$B$17*(Scenarios!F$22+SUM($G101:J101))+$E101+Scenarios!$B$18*Draws!H74</f>
        <v>-2.78882755015878</v>
      </c>
      <c r="L101" s="64" t="n">
        <f aca="false">Scenarios!$B$15+Scenarios!$B$16*$D101+Scenarios!$B$17*(Scenarios!G$22+SUM($G101:K101))+$E101+Scenarios!$B$18*Draws!I74</f>
        <v>-4.50195317427837</v>
      </c>
      <c r="M101" s="64" t="n">
        <f aca="false">Scenarios!$B$15+Scenarios!$B$16*$D101+Scenarios!$B$17*(Scenarios!H$22+SUM($G101:L101))+$E101+Scenarios!$B$18*Draws!J74</f>
        <v>-5.39437236132081</v>
      </c>
      <c r="N101" s="64" t="n">
        <f aca="false">Scenarios!$B$15+Scenarios!$B$16*$D101+Scenarios!$B$17*(Scenarios!I$22+SUM($G101:M101))+$E101+Scenarios!$B$18*Draws!K74</f>
        <v>1.65699508145958</v>
      </c>
      <c r="O101" s="64" t="n">
        <f aca="false">Scenarios!$B$15+Scenarios!$B$16*$D101+Scenarios!$B$17*(Scenarios!J$22+SUM($G101:N101))+$E101+Scenarios!$B$18*Draws!L74</f>
        <v>-4.10044117015734</v>
      </c>
      <c r="P101" s="64" t="n">
        <f aca="false">Scenarios!$B$15+Scenarios!$B$16*$D101+Scenarios!$B$17*(Scenarios!K$22+SUM($G101:O101))+$E101+Scenarios!$B$18*Draws!M74</f>
        <v>-7.06011677625756</v>
      </c>
      <c r="Q101" s="64" t="n">
        <f aca="false">Scenarios!$B$15+Scenarios!$B$16*$D101+Scenarios!$B$17*(Scenarios!L$22+SUM($G101:P101))+$E101+Scenarios!$B$18*Draws!N74</f>
        <v>-0.470830080650984</v>
      </c>
      <c r="R101" s="64" t="n">
        <f aca="false">Scenarios!$B$15+Scenarios!$B$16*$D101+Scenarios!$B$17*(Scenarios!M$22+SUM($G101:Q101))+$E101+Scenarios!$B$18*Draws!O74</f>
        <v>0.189139479327078</v>
      </c>
      <c r="S101" s="79" t="n">
        <f aca="false">SUM(G101:R101)</f>
        <v>-39.8869598251735</v>
      </c>
    </row>
    <row r="102" customFormat="false" ht="15" hidden="false" customHeight="false" outlineLevel="0" collapsed="false">
      <c r="A102" s="36" t="n">
        <v>71</v>
      </c>
      <c r="B102" s="36" t="n">
        <f aca="false">MATCH(Draws!B75,$B$16:$E$16,1)</f>
        <v>3</v>
      </c>
      <c r="C102" s="65" t="n">
        <f aca="false">MAX(-0.9,INDEX(Scenarios!$B$8:$E$8,B102)+INDEX(Scenarios!$B$9:$E$9,B102)*Draws!C75)</f>
        <v>0.07610468</v>
      </c>
      <c r="D102" s="65" t="n">
        <f aca="false">(1+C102)^(1/12)-1</f>
        <v>0.00613103023427986</v>
      </c>
      <c r="E102" s="64" t="n">
        <f aca="false">INDEX(Scenarios!$B$10:$E$10,B102)/12</f>
        <v>0.416666666666667</v>
      </c>
      <c r="G102" s="64" t="n">
        <f aca="false">Scenarios!$B$15+Scenarios!$B$16*$D102+Scenarios!$B$17*(Scenarios!B$22)+$E102+Scenarios!$B$18*Draws!D75</f>
        <v>-2.27331134595989</v>
      </c>
      <c r="H102" s="64" t="n">
        <f aca="false">Scenarios!$B$15+Scenarios!$B$16*$D102+Scenarios!$B$17*(Scenarios!C$22+SUM($G102:G102))+$E102+Scenarios!$B$18*Draws!E75</f>
        <v>-1.66422090214227</v>
      </c>
      <c r="I102" s="64" t="n">
        <f aca="false">Scenarios!$B$15+Scenarios!$B$16*$D102+Scenarios!$B$17*(Scenarios!D$22+SUM($G102:H102))+$E102+Scenarios!$B$18*Draws!F75</f>
        <v>-2.2375152050898</v>
      </c>
      <c r="J102" s="64" t="n">
        <f aca="false">Scenarios!$B$15+Scenarios!$B$16*$D102+Scenarios!$B$17*(Scenarios!E$22+SUM($G102:I102))+$E102+Scenarios!$B$18*Draws!G75</f>
        <v>-4.83366760227512</v>
      </c>
      <c r="K102" s="64" t="n">
        <f aca="false">Scenarios!$B$15+Scenarios!$B$16*$D102+Scenarios!$B$17*(Scenarios!F$22+SUM($G102:J102))+$E102+Scenarios!$B$18*Draws!H75</f>
        <v>-4.32197097810593</v>
      </c>
      <c r="L102" s="64" t="n">
        <f aca="false">Scenarios!$B$15+Scenarios!$B$16*$D102+Scenarios!$B$17*(Scenarios!G$22+SUM($G102:K102))+$E102+Scenarios!$B$18*Draws!I75</f>
        <v>4.77953249966065</v>
      </c>
      <c r="M102" s="64" t="n">
        <f aca="false">Scenarios!$B$15+Scenarios!$B$16*$D102+Scenarios!$B$17*(Scenarios!H$22+SUM($G102:L102))+$E102+Scenarios!$B$18*Draws!J75</f>
        <v>-2.20548184425549</v>
      </c>
      <c r="N102" s="64" t="n">
        <f aca="false">Scenarios!$B$15+Scenarios!$B$16*$D102+Scenarios!$B$17*(Scenarios!I$22+SUM($G102:M102))+$E102+Scenarios!$B$18*Draws!K75</f>
        <v>-1.94333028366292</v>
      </c>
      <c r="O102" s="64" t="n">
        <f aca="false">Scenarios!$B$15+Scenarios!$B$16*$D102+Scenarios!$B$17*(Scenarios!J$22+SUM($G102:N102))+$E102+Scenarios!$B$18*Draws!L75</f>
        <v>1.73861152648993</v>
      </c>
      <c r="P102" s="64" t="n">
        <f aca="false">Scenarios!$B$15+Scenarios!$B$16*$D102+Scenarios!$B$17*(Scenarios!K$22+SUM($G102:O102))+$E102+Scenarios!$B$18*Draws!M75</f>
        <v>-1.68550065604562</v>
      </c>
      <c r="Q102" s="64" t="n">
        <f aca="false">Scenarios!$B$15+Scenarios!$B$16*$D102+Scenarios!$B$17*(Scenarios!L$22+SUM($G102:P102))+$E102+Scenarios!$B$18*Draws!N75</f>
        <v>-2.40926138389297</v>
      </c>
      <c r="R102" s="64" t="n">
        <f aca="false">Scenarios!$B$15+Scenarios!$B$16*$D102+Scenarios!$B$17*(Scenarios!M$22+SUM($G102:Q102))+$E102+Scenarios!$B$18*Draws!O75</f>
        <v>-3.37714133347953</v>
      </c>
      <c r="S102" s="79" t="n">
        <f aca="false">SUM(G102:R102)</f>
        <v>-20.433257508759</v>
      </c>
    </row>
    <row r="103" customFormat="false" ht="15" hidden="false" customHeight="false" outlineLevel="0" collapsed="false">
      <c r="A103" s="36" t="n">
        <v>72</v>
      </c>
      <c r="B103" s="36" t="n">
        <f aca="false">MATCH(Draws!B76,$B$16:$E$16,1)</f>
        <v>2</v>
      </c>
      <c r="C103" s="65" t="n">
        <f aca="false">MAX(-0.9,INDEX(Scenarios!$B$8:$E$8,B103)+INDEX(Scenarios!$B$9:$E$9,B103)*Draws!C76)</f>
        <v>-0.19544692</v>
      </c>
      <c r="D103" s="65" t="n">
        <f aca="false">(1+C103)^(1/12)-1</f>
        <v>-0.0179591388111895</v>
      </c>
      <c r="E103" s="64" t="n">
        <f aca="false">INDEX(Scenarios!$B$10:$E$10,B103)/12</f>
        <v>0.416666666666667</v>
      </c>
      <c r="G103" s="64" t="n">
        <f aca="false">Scenarios!$B$15+Scenarios!$B$16*$D103+Scenarios!$B$17*(Scenarios!B$22)+$E103+Scenarios!$B$18*Draws!D76</f>
        <v>-1.02387103196878</v>
      </c>
      <c r="H103" s="64" t="n">
        <f aca="false">Scenarios!$B$15+Scenarios!$B$16*$D103+Scenarios!$B$17*(Scenarios!C$22+SUM($G103:G103))+$E103+Scenarios!$B$18*Draws!E76</f>
        <v>1.4388045424588</v>
      </c>
      <c r="I103" s="64" t="n">
        <f aca="false">Scenarios!$B$15+Scenarios!$B$16*$D103+Scenarios!$B$17*(Scenarios!D$22+SUM($G103:H103))+$E103+Scenarios!$B$18*Draws!F76</f>
        <v>-2.59413220241185</v>
      </c>
      <c r="J103" s="64" t="n">
        <f aca="false">Scenarios!$B$15+Scenarios!$B$16*$D103+Scenarios!$B$17*(Scenarios!E$22+SUM($G103:I103))+$E103+Scenarios!$B$18*Draws!G76</f>
        <v>2.16059319365363</v>
      </c>
      <c r="K103" s="64" t="n">
        <f aca="false">Scenarios!$B$15+Scenarios!$B$16*$D103+Scenarios!$B$17*(Scenarios!F$22+SUM($G103:J103))+$E103+Scenarios!$B$18*Draws!H76</f>
        <v>-0.977904796307882</v>
      </c>
      <c r="L103" s="64" t="n">
        <f aca="false">Scenarios!$B$15+Scenarios!$B$16*$D103+Scenarios!$B$17*(Scenarios!G$22+SUM($G103:K103))+$E103+Scenarios!$B$18*Draws!I76</f>
        <v>-2.32661161100589</v>
      </c>
      <c r="M103" s="64" t="n">
        <f aca="false">Scenarios!$B$15+Scenarios!$B$16*$D103+Scenarios!$B$17*(Scenarios!H$22+SUM($G103:L103))+$E103+Scenarios!$B$18*Draws!J76</f>
        <v>0.53539254992492</v>
      </c>
      <c r="N103" s="64" t="n">
        <f aca="false">Scenarios!$B$15+Scenarios!$B$16*$D103+Scenarios!$B$17*(Scenarios!I$22+SUM($G103:M103))+$E103+Scenarios!$B$18*Draws!K76</f>
        <v>0.408431250552291</v>
      </c>
      <c r="O103" s="64" t="n">
        <f aca="false">Scenarios!$B$15+Scenarios!$B$16*$D103+Scenarios!$B$17*(Scenarios!J$22+SUM($G103:N103))+$E103+Scenarios!$B$18*Draws!L76</f>
        <v>0.454414809842622</v>
      </c>
      <c r="P103" s="64" t="n">
        <f aca="false">Scenarios!$B$15+Scenarios!$B$16*$D103+Scenarios!$B$17*(Scenarios!K$22+SUM($G103:O103))+$E103+Scenarios!$B$18*Draws!M76</f>
        <v>-2.41458671512792</v>
      </c>
      <c r="Q103" s="64" t="n">
        <f aca="false">Scenarios!$B$15+Scenarios!$B$16*$D103+Scenarios!$B$17*(Scenarios!L$22+SUM($G103:P103))+$E103+Scenarios!$B$18*Draws!N76</f>
        <v>-0.875079588774241</v>
      </c>
      <c r="R103" s="64" t="n">
        <f aca="false">Scenarios!$B$15+Scenarios!$B$16*$D103+Scenarios!$B$17*(Scenarios!M$22+SUM($G103:Q103))+$E103+Scenarios!$B$18*Draws!O76</f>
        <v>-1.01053811169807</v>
      </c>
      <c r="S103" s="79" t="n">
        <f aca="false">SUM(G103:R103)</f>
        <v>-6.22508771086237</v>
      </c>
    </row>
    <row r="104" customFormat="false" ht="15" hidden="false" customHeight="false" outlineLevel="0" collapsed="false">
      <c r="A104" s="36" t="n">
        <v>73</v>
      </c>
      <c r="B104" s="36" t="n">
        <f aca="false">MATCH(Draws!B77,$B$16:$E$16,1)</f>
        <v>4</v>
      </c>
      <c r="C104" s="65" t="n">
        <f aca="false">MAX(-0.9,INDEX(Scenarios!$B$8:$E$8,B104)+INDEX(Scenarios!$B$9:$E$9,B104)*Draws!C77)</f>
        <v>0.22859472</v>
      </c>
      <c r="D104" s="65" t="n">
        <f aca="false">(1+C104)^(1/12)-1</f>
        <v>0.0173039256286662</v>
      </c>
      <c r="E104" s="64" t="n">
        <f aca="false">INDEX(Scenarios!$B$10:$E$10,B104)/12</f>
        <v>-1.25</v>
      </c>
      <c r="G104" s="64" t="n">
        <f aca="false">Scenarios!$B$15+Scenarios!$B$16*$D104+Scenarios!$B$17*(Scenarios!B$22)+$E104+Scenarios!$B$18*Draws!D77</f>
        <v>0.909766655900545</v>
      </c>
      <c r="H104" s="64" t="n">
        <f aca="false">Scenarios!$B$15+Scenarios!$B$16*$D104+Scenarios!$B$17*(Scenarios!C$22+SUM($G104:G104))+$E104+Scenarios!$B$18*Draws!E77</f>
        <v>-0.26141658230588</v>
      </c>
      <c r="I104" s="64" t="n">
        <f aca="false">Scenarios!$B$15+Scenarios!$B$16*$D104+Scenarios!$B$17*(Scenarios!D$22+SUM($G104:H104))+$E104+Scenarios!$B$18*Draws!F77</f>
        <v>-0.393375604123704</v>
      </c>
      <c r="J104" s="64" t="n">
        <f aca="false">Scenarios!$B$15+Scenarios!$B$16*$D104+Scenarios!$B$17*(Scenarios!E$22+SUM($G104:I104))+$E104+Scenarios!$B$18*Draws!G77</f>
        <v>0.731774470906846</v>
      </c>
      <c r="K104" s="64" t="n">
        <f aca="false">Scenarios!$B$15+Scenarios!$B$16*$D104+Scenarios!$B$17*(Scenarios!F$22+SUM($G104:J104))+$E104+Scenarios!$B$18*Draws!H77</f>
        <v>1.00605386166851</v>
      </c>
      <c r="L104" s="64" t="n">
        <f aca="false">Scenarios!$B$15+Scenarios!$B$16*$D104+Scenarios!$B$17*(Scenarios!G$22+SUM($G104:K104))+$E104+Scenarios!$B$18*Draws!I77</f>
        <v>-2.80709351210759</v>
      </c>
      <c r="M104" s="64" t="n">
        <f aca="false">Scenarios!$B$15+Scenarios!$B$16*$D104+Scenarios!$B$17*(Scenarios!H$22+SUM($G104:L104))+$E104+Scenarios!$B$18*Draws!J77</f>
        <v>-4.75754144090167</v>
      </c>
      <c r="N104" s="64" t="n">
        <f aca="false">Scenarios!$B$15+Scenarios!$B$16*$D104+Scenarios!$B$17*(Scenarios!I$22+SUM($G104:M104))+$E104+Scenarios!$B$18*Draws!K77</f>
        <v>-1.21203367469075</v>
      </c>
      <c r="O104" s="64" t="n">
        <f aca="false">Scenarios!$B$15+Scenarios!$B$16*$D104+Scenarios!$B$17*(Scenarios!J$22+SUM($G104:N104))+$E104+Scenarios!$B$18*Draws!L77</f>
        <v>2.62241839599042</v>
      </c>
      <c r="P104" s="64" t="n">
        <f aca="false">Scenarios!$B$15+Scenarios!$B$16*$D104+Scenarios!$B$17*(Scenarios!K$22+SUM($G104:O104))+$E104+Scenarios!$B$18*Draws!M77</f>
        <v>-4.86016848115453</v>
      </c>
      <c r="Q104" s="64" t="n">
        <f aca="false">Scenarios!$B$15+Scenarios!$B$16*$D104+Scenarios!$B$17*(Scenarios!L$22+SUM($G104:P104))+$E104+Scenarios!$B$18*Draws!N77</f>
        <v>-4.39797440255666</v>
      </c>
      <c r="R104" s="64" t="n">
        <f aca="false">Scenarios!$B$15+Scenarios!$B$16*$D104+Scenarios!$B$17*(Scenarios!M$22+SUM($G104:Q104))+$E104+Scenarios!$B$18*Draws!O77</f>
        <v>-1.65557917975936</v>
      </c>
      <c r="S104" s="79" t="n">
        <f aca="false">SUM(G104:R104)</f>
        <v>-15.0751694931338</v>
      </c>
    </row>
    <row r="105" customFormat="false" ht="15" hidden="false" customHeight="false" outlineLevel="0" collapsed="false">
      <c r="A105" s="36" t="n">
        <v>74</v>
      </c>
      <c r="B105" s="36" t="n">
        <f aca="false">MATCH(Draws!B78,$B$16:$E$16,1)</f>
        <v>4</v>
      </c>
      <c r="C105" s="65" t="n">
        <f aca="false">MAX(-0.9,INDEX(Scenarios!$B$8:$E$8,B105)+INDEX(Scenarios!$B$9:$E$9,B105)*Draws!C78)</f>
        <v>0.07482504</v>
      </c>
      <c r="D105" s="65" t="n">
        <f aca="false">(1+C105)^(1/12)-1</f>
        <v>0.00603127322967989</v>
      </c>
      <c r="E105" s="64" t="n">
        <f aca="false">INDEX(Scenarios!$B$10:$E$10,B105)/12</f>
        <v>-1.25</v>
      </c>
      <c r="G105" s="64" t="n">
        <f aca="false">Scenarios!$B$15+Scenarios!$B$16*$D105+Scenarios!$B$17*(Scenarios!B$22)+$E105+Scenarios!$B$18*Draws!D78</f>
        <v>-0.0798078267318494</v>
      </c>
      <c r="H105" s="64" t="n">
        <f aca="false">Scenarios!$B$15+Scenarios!$B$16*$D105+Scenarios!$B$17*(Scenarios!C$22+SUM($G105:G105))+$E105+Scenarios!$B$18*Draws!E78</f>
        <v>-2.54799038000952</v>
      </c>
      <c r="I105" s="64" t="n">
        <f aca="false">Scenarios!$B$15+Scenarios!$B$16*$D105+Scenarios!$B$17*(Scenarios!D$22+SUM($G105:H105))+$E105+Scenarios!$B$18*Draws!F78</f>
        <v>-0.475072439164304</v>
      </c>
      <c r="J105" s="64" t="n">
        <f aca="false">Scenarios!$B$15+Scenarios!$B$16*$D105+Scenarios!$B$17*(Scenarios!E$22+SUM($G105:I105))+$E105+Scenarios!$B$18*Draws!G78</f>
        <v>-1.79718487511858</v>
      </c>
      <c r="K105" s="64" t="n">
        <f aca="false">Scenarios!$B$15+Scenarios!$B$16*$D105+Scenarios!$B$17*(Scenarios!F$22+SUM($G105:J105))+$E105+Scenarios!$B$18*Draws!H78</f>
        <v>-1.69141995136613</v>
      </c>
      <c r="L105" s="64" t="n">
        <f aca="false">Scenarios!$B$15+Scenarios!$B$16*$D105+Scenarios!$B$17*(Scenarios!G$22+SUM($G105:K105))+$E105+Scenarios!$B$18*Draws!I78</f>
        <v>-5.51756273065781</v>
      </c>
      <c r="M105" s="64" t="n">
        <f aca="false">Scenarios!$B$15+Scenarios!$B$16*$D105+Scenarios!$B$17*(Scenarios!H$22+SUM($G105:L105))+$E105+Scenarios!$B$18*Draws!J78</f>
        <v>-4.03208830407288</v>
      </c>
      <c r="N105" s="64" t="n">
        <f aca="false">Scenarios!$B$15+Scenarios!$B$16*$D105+Scenarios!$B$17*(Scenarios!I$22+SUM($G105:M105))+$E105+Scenarios!$B$18*Draws!K78</f>
        <v>-7.63729161162751</v>
      </c>
      <c r="O105" s="64" t="n">
        <f aca="false">Scenarios!$B$15+Scenarios!$B$16*$D105+Scenarios!$B$17*(Scenarios!J$22+SUM($G105:N105))+$E105+Scenarios!$B$18*Draws!L78</f>
        <v>-4.50117567932086</v>
      </c>
      <c r="P105" s="64" t="n">
        <f aca="false">Scenarios!$B$15+Scenarios!$B$16*$D105+Scenarios!$B$17*(Scenarios!K$22+SUM($G105:O105))+$E105+Scenarios!$B$18*Draws!M78</f>
        <v>-4.18022985371721</v>
      </c>
      <c r="Q105" s="64" t="n">
        <f aca="false">Scenarios!$B$15+Scenarios!$B$16*$D105+Scenarios!$B$17*(Scenarios!L$22+SUM($G105:P105))+$E105+Scenarios!$B$18*Draws!N78</f>
        <v>-2.07449901233255</v>
      </c>
      <c r="R105" s="64" t="n">
        <f aca="false">Scenarios!$B$15+Scenarios!$B$16*$D105+Scenarios!$B$17*(Scenarios!M$22+SUM($G105:Q105))+$E105+Scenarios!$B$18*Draws!O78</f>
        <v>-6.05884035580104</v>
      </c>
      <c r="S105" s="79" t="n">
        <f aca="false">SUM(G105:R105)</f>
        <v>-40.5931630199202</v>
      </c>
    </row>
    <row r="106" customFormat="false" ht="15" hidden="false" customHeight="false" outlineLevel="0" collapsed="false">
      <c r="A106" s="36" t="n">
        <v>75</v>
      </c>
      <c r="B106" s="36" t="n">
        <f aca="false">MATCH(Draws!B79,$B$16:$E$16,1)</f>
        <v>4</v>
      </c>
      <c r="C106" s="65" t="n">
        <f aca="false">MAX(-0.9,INDEX(Scenarios!$B$8:$E$8,B106)+INDEX(Scenarios!$B$9:$E$9,B106)*Draws!C79)</f>
        <v>0.3548208</v>
      </c>
      <c r="D106" s="65" t="n">
        <f aca="false">(1+C106)^(1/12)-1</f>
        <v>0.0256286751898951</v>
      </c>
      <c r="E106" s="64" t="n">
        <f aca="false">INDEX(Scenarios!$B$10:$E$10,B106)/12</f>
        <v>-1.25</v>
      </c>
      <c r="G106" s="64" t="n">
        <f aca="false">Scenarios!$B$15+Scenarios!$B$16*$D106+Scenarios!$B$17*(Scenarios!B$22)+$E106+Scenarios!$B$18*Draws!D79</f>
        <v>0.912225276111556</v>
      </c>
      <c r="H106" s="64" t="n">
        <f aca="false">Scenarios!$B$15+Scenarios!$B$16*$D106+Scenarios!$B$17*(Scenarios!C$22+SUM($G106:G106))+$E106+Scenarios!$B$18*Draws!E79</f>
        <v>-5.10515700307163</v>
      </c>
      <c r="I106" s="64" t="n">
        <f aca="false">Scenarios!$B$15+Scenarios!$B$16*$D106+Scenarios!$B$17*(Scenarios!D$22+SUM($G106:H106))+$E106+Scenarios!$B$18*Draws!F79</f>
        <v>-7.44774463974861</v>
      </c>
      <c r="J106" s="64" t="n">
        <f aca="false">Scenarios!$B$15+Scenarios!$B$16*$D106+Scenarios!$B$17*(Scenarios!E$22+SUM($G106:I106))+$E106+Scenarios!$B$18*Draws!G79</f>
        <v>-6.95042325239718</v>
      </c>
      <c r="K106" s="64" t="n">
        <f aca="false">Scenarios!$B$15+Scenarios!$B$16*$D106+Scenarios!$B$17*(Scenarios!F$22+SUM($G106:J106))+$E106+Scenarios!$B$18*Draws!H79</f>
        <v>-2.17120078728565</v>
      </c>
      <c r="L106" s="64" t="n">
        <f aca="false">Scenarios!$B$15+Scenarios!$B$16*$D106+Scenarios!$B$17*(Scenarios!G$22+SUM($G106:K106))+$E106+Scenarios!$B$18*Draws!I79</f>
        <v>-5.9108427846547</v>
      </c>
      <c r="M106" s="64" t="n">
        <f aca="false">Scenarios!$B$15+Scenarios!$B$16*$D106+Scenarios!$B$17*(Scenarios!H$22+SUM($G106:L106))+$E106+Scenarios!$B$18*Draws!J79</f>
        <v>-3.31728108654578</v>
      </c>
      <c r="N106" s="64" t="n">
        <f aca="false">Scenarios!$B$15+Scenarios!$B$16*$D106+Scenarios!$B$17*(Scenarios!I$22+SUM($G106:M106))+$E106+Scenarios!$B$18*Draws!K79</f>
        <v>-0.995272570006752</v>
      </c>
      <c r="O106" s="64" t="n">
        <f aca="false">Scenarios!$B$15+Scenarios!$B$16*$D106+Scenarios!$B$17*(Scenarios!J$22+SUM($G106:N106))+$E106+Scenarios!$B$18*Draws!L79</f>
        <v>-1.2789516110192</v>
      </c>
      <c r="P106" s="64" t="n">
        <f aca="false">Scenarios!$B$15+Scenarios!$B$16*$D106+Scenarios!$B$17*(Scenarios!K$22+SUM($G106:O106))+$E106+Scenarios!$B$18*Draws!M79</f>
        <v>-0.490529831469199</v>
      </c>
      <c r="Q106" s="64" t="n">
        <f aca="false">Scenarios!$B$15+Scenarios!$B$16*$D106+Scenarios!$B$17*(Scenarios!L$22+SUM($G106:P106))+$E106+Scenarios!$B$18*Draws!N79</f>
        <v>-6.13759875500215</v>
      </c>
      <c r="R106" s="64" t="n">
        <f aca="false">Scenarios!$B$15+Scenarios!$B$16*$D106+Scenarios!$B$17*(Scenarios!M$22+SUM($G106:Q106))+$E106+Scenarios!$B$18*Draws!O79</f>
        <v>-0.952595174290917</v>
      </c>
      <c r="S106" s="79" t="n">
        <f aca="false">SUM(G106:R106)</f>
        <v>-39.8453722193802</v>
      </c>
    </row>
    <row r="107" customFormat="false" ht="15" hidden="false" customHeight="false" outlineLevel="0" collapsed="false">
      <c r="A107" s="36" t="n">
        <v>76</v>
      </c>
      <c r="B107" s="36" t="n">
        <f aca="false">MATCH(Draws!B80,$B$16:$E$16,1)</f>
        <v>3</v>
      </c>
      <c r="C107" s="65" t="n">
        <f aca="false">MAX(-0.9,INDEX(Scenarios!$B$8:$E$8,B107)+INDEX(Scenarios!$B$9:$E$9,B107)*Draws!C80)</f>
        <v>0.27510188</v>
      </c>
      <c r="D107" s="65" t="n">
        <f aca="false">(1+C107)^(1/12)-1</f>
        <v>0.0204586401506659</v>
      </c>
      <c r="E107" s="64" t="n">
        <f aca="false">INDEX(Scenarios!$B$10:$E$10,B107)/12</f>
        <v>0.416666666666667</v>
      </c>
      <c r="G107" s="64" t="n">
        <f aca="false">Scenarios!$B$15+Scenarios!$B$16*$D107+Scenarios!$B$17*(Scenarios!B$22)+$E107+Scenarios!$B$18*Draws!D80</f>
        <v>1.75965104273206</v>
      </c>
      <c r="H107" s="64" t="n">
        <f aca="false">Scenarios!$B$15+Scenarios!$B$16*$D107+Scenarios!$B$17*(Scenarios!C$22+SUM($G107:G107))+$E107+Scenarios!$B$18*Draws!E80</f>
        <v>1.52004374349475</v>
      </c>
      <c r="I107" s="64" t="n">
        <f aca="false">Scenarios!$B$15+Scenarios!$B$16*$D107+Scenarios!$B$17*(Scenarios!D$22+SUM($G107:H107))+$E107+Scenarios!$B$18*Draws!F80</f>
        <v>-4.00977116542893</v>
      </c>
      <c r="J107" s="64" t="n">
        <f aca="false">Scenarios!$B$15+Scenarios!$B$16*$D107+Scenarios!$B$17*(Scenarios!E$22+SUM($G107:I107))+$E107+Scenarios!$B$18*Draws!G80</f>
        <v>-7.17817360136</v>
      </c>
      <c r="K107" s="64" t="n">
        <f aca="false">Scenarios!$B$15+Scenarios!$B$16*$D107+Scenarios!$B$17*(Scenarios!F$22+SUM($G107:J107))+$E107+Scenarios!$B$18*Draws!H80</f>
        <v>0.0305797184865819</v>
      </c>
      <c r="L107" s="64" t="n">
        <f aca="false">Scenarios!$B$15+Scenarios!$B$16*$D107+Scenarios!$B$17*(Scenarios!G$22+SUM($G107:K107))+$E107+Scenarios!$B$18*Draws!I80</f>
        <v>3.92339530918958</v>
      </c>
      <c r="M107" s="64" t="n">
        <f aca="false">Scenarios!$B$15+Scenarios!$B$16*$D107+Scenarios!$B$17*(Scenarios!H$22+SUM($G107:L107))+$E107+Scenarios!$B$18*Draws!J80</f>
        <v>-2.05816889445644</v>
      </c>
      <c r="N107" s="64" t="n">
        <f aca="false">Scenarios!$B$15+Scenarios!$B$16*$D107+Scenarios!$B$17*(Scenarios!I$22+SUM($G107:M107))+$E107+Scenarios!$B$18*Draws!K80</f>
        <v>-2.02736936970396</v>
      </c>
      <c r="O107" s="64" t="n">
        <f aca="false">Scenarios!$B$15+Scenarios!$B$16*$D107+Scenarios!$B$17*(Scenarios!J$22+SUM($G107:N107))+$E107+Scenarios!$B$18*Draws!L80</f>
        <v>0.703616748762834</v>
      </c>
      <c r="P107" s="64" t="n">
        <f aca="false">Scenarios!$B$15+Scenarios!$B$16*$D107+Scenarios!$B$17*(Scenarios!K$22+SUM($G107:O107))+$E107+Scenarios!$B$18*Draws!M80</f>
        <v>3.10911063644334</v>
      </c>
      <c r="Q107" s="64" t="n">
        <f aca="false">Scenarios!$B$15+Scenarios!$B$16*$D107+Scenarios!$B$17*(Scenarios!L$22+SUM($G107:P107))+$E107+Scenarios!$B$18*Draws!N80</f>
        <v>2.16619113696504</v>
      </c>
      <c r="R107" s="64" t="n">
        <f aca="false">Scenarios!$B$15+Scenarios!$B$16*$D107+Scenarios!$B$17*(Scenarios!M$22+SUM($G107:Q107))+$E107+Scenarios!$B$18*Draws!O80</f>
        <v>-2.78302468761273</v>
      </c>
      <c r="S107" s="79" t="n">
        <f aca="false">SUM(G107:R107)</f>
        <v>-4.84391938248787</v>
      </c>
    </row>
    <row r="108" customFormat="false" ht="15" hidden="false" customHeight="false" outlineLevel="0" collapsed="false">
      <c r="A108" s="36" t="n">
        <v>77</v>
      </c>
      <c r="B108" s="36" t="n">
        <f aca="false">MATCH(Draws!B81,$B$16:$E$16,1)</f>
        <v>1</v>
      </c>
      <c r="C108" s="65" t="n">
        <f aca="false">MAX(-0.9,INDEX(Scenarios!$B$8:$E$8,B108)+INDEX(Scenarios!$B$9:$E$9,B108)*Draws!C81)</f>
        <v>-0.02399095</v>
      </c>
      <c r="D108" s="65" t="n">
        <f aca="false">(1+C108)^(1/12)-1</f>
        <v>-0.00202157220409438</v>
      </c>
      <c r="E108" s="64" t="n">
        <f aca="false">INDEX(Scenarios!$B$10:$E$10,B108)/12</f>
        <v>-1.25</v>
      </c>
      <c r="G108" s="64" t="n">
        <f aca="false">Scenarios!$B$15+Scenarios!$B$16*$D108+Scenarios!$B$17*(Scenarios!B$22)+$E108+Scenarios!$B$18*Draws!D81</f>
        <v>-4.42022343970713</v>
      </c>
      <c r="H108" s="64" t="n">
        <f aca="false">Scenarios!$B$15+Scenarios!$B$16*$D108+Scenarios!$B$17*(Scenarios!C$22+SUM($G108:G108))+$E108+Scenarios!$B$18*Draws!E81</f>
        <v>-1.50303361395963</v>
      </c>
      <c r="I108" s="64" t="n">
        <f aca="false">Scenarios!$B$15+Scenarios!$B$16*$D108+Scenarios!$B$17*(Scenarios!D$22+SUM($G108:H108))+$E108+Scenarios!$B$18*Draws!F81</f>
        <v>-0.964543817192382</v>
      </c>
      <c r="J108" s="64" t="n">
        <f aca="false">Scenarios!$B$15+Scenarios!$B$16*$D108+Scenarios!$B$17*(Scenarios!E$22+SUM($G108:I108))+$E108+Scenarios!$B$18*Draws!G81</f>
        <v>-5.28071582002521</v>
      </c>
      <c r="K108" s="64" t="n">
        <f aca="false">Scenarios!$B$15+Scenarios!$B$16*$D108+Scenarios!$B$17*(Scenarios!F$22+SUM($G108:J108))+$E108+Scenarios!$B$18*Draws!H81</f>
        <v>-5.41695412077783</v>
      </c>
      <c r="L108" s="64" t="n">
        <f aca="false">Scenarios!$B$15+Scenarios!$B$16*$D108+Scenarios!$B$17*(Scenarios!G$22+SUM($G108:K108))+$E108+Scenarios!$B$18*Draws!I81</f>
        <v>-2.12069515377103</v>
      </c>
      <c r="M108" s="64" t="n">
        <f aca="false">Scenarios!$B$15+Scenarios!$B$16*$D108+Scenarios!$B$17*(Scenarios!H$22+SUM($G108:L108))+$E108+Scenarios!$B$18*Draws!J81</f>
        <v>-3.30615442438039</v>
      </c>
      <c r="N108" s="64" t="n">
        <f aca="false">Scenarios!$B$15+Scenarios!$B$16*$D108+Scenarios!$B$17*(Scenarios!I$22+SUM($G108:M108))+$E108+Scenarios!$B$18*Draws!K81</f>
        <v>-4.79592187766562</v>
      </c>
      <c r="O108" s="64" t="n">
        <f aca="false">Scenarios!$B$15+Scenarios!$B$16*$D108+Scenarios!$B$17*(Scenarios!J$22+SUM($G108:N108))+$E108+Scenarios!$B$18*Draws!L81</f>
        <v>-3.91746589673494</v>
      </c>
      <c r="P108" s="64" t="n">
        <f aca="false">Scenarios!$B$15+Scenarios!$B$16*$D108+Scenarios!$B$17*(Scenarios!K$22+SUM($G108:O108))+$E108+Scenarios!$B$18*Draws!M81</f>
        <v>-1.31057866194414</v>
      </c>
      <c r="Q108" s="64" t="n">
        <f aca="false">Scenarios!$B$15+Scenarios!$B$16*$D108+Scenarios!$B$17*(Scenarios!L$22+SUM($G108:P108))+$E108+Scenarios!$B$18*Draws!N81</f>
        <v>-4.09396996909963</v>
      </c>
      <c r="R108" s="64" t="n">
        <f aca="false">Scenarios!$B$15+Scenarios!$B$16*$D108+Scenarios!$B$17*(Scenarios!M$22+SUM($G108:Q108))+$E108+Scenarios!$B$18*Draws!O81</f>
        <v>-3.47907262218549</v>
      </c>
      <c r="S108" s="79" t="n">
        <f aca="false">SUM(G108:R108)</f>
        <v>-40.6093294174434</v>
      </c>
    </row>
    <row r="109" customFormat="false" ht="15" hidden="false" customHeight="false" outlineLevel="0" collapsed="false">
      <c r="A109" s="36" t="n">
        <v>78</v>
      </c>
      <c r="B109" s="36" t="n">
        <f aca="false">MATCH(Draws!B82,$B$16:$E$16,1)</f>
        <v>4</v>
      </c>
      <c r="C109" s="65" t="n">
        <f aca="false">MAX(-0.9,INDEX(Scenarios!$B$8:$E$8,B109)+INDEX(Scenarios!$B$9:$E$9,B109)*Draws!C82)</f>
        <v>0.05067636</v>
      </c>
      <c r="D109" s="65" t="n">
        <f aca="false">(1+C109)^(1/12)-1</f>
        <v>0.00412800593897589</v>
      </c>
      <c r="E109" s="64" t="n">
        <f aca="false">INDEX(Scenarios!$B$10:$E$10,B109)/12</f>
        <v>-1.25</v>
      </c>
      <c r="G109" s="64" t="n">
        <f aca="false">Scenarios!$B$15+Scenarios!$B$16*$D109+Scenarios!$B$17*(Scenarios!B$22)+$E109+Scenarios!$B$18*Draws!D82</f>
        <v>-1.14509244307448</v>
      </c>
      <c r="H109" s="64" t="n">
        <f aca="false">Scenarios!$B$15+Scenarios!$B$16*$D109+Scenarios!$B$17*(Scenarios!C$22+SUM($G109:G109))+$E109+Scenarios!$B$18*Draws!E82</f>
        <v>-4.19853022684874</v>
      </c>
      <c r="I109" s="64" t="n">
        <f aca="false">Scenarios!$B$15+Scenarios!$B$16*$D109+Scenarios!$B$17*(Scenarios!D$22+SUM($G109:H109))+$E109+Scenarios!$B$18*Draws!F82</f>
        <v>-2.14749800870135</v>
      </c>
      <c r="J109" s="64" t="n">
        <f aca="false">Scenarios!$B$15+Scenarios!$B$16*$D109+Scenarios!$B$17*(Scenarios!E$22+SUM($G109:I109))+$E109+Scenarios!$B$18*Draws!G82</f>
        <v>-2.32139847881982</v>
      </c>
      <c r="K109" s="64" t="n">
        <f aca="false">Scenarios!$B$15+Scenarios!$B$16*$D109+Scenarios!$B$17*(Scenarios!F$22+SUM($G109:J109))+$E109+Scenarios!$B$18*Draws!H82</f>
        <v>-4.04454220239767</v>
      </c>
      <c r="L109" s="64" t="n">
        <f aca="false">Scenarios!$B$15+Scenarios!$B$16*$D109+Scenarios!$B$17*(Scenarios!G$22+SUM($G109:K109))+$E109+Scenarios!$B$18*Draws!I82</f>
        <v>-4.88449253188618</v>
      </c>
      <c r="M109" s="64" t="n">
        <f aca="false">Scenarios!$B$15+Scenarios!$B$16*$D109+Scenarios!$B$17*(Scenarios!H$22+SUM($G109:L109))+$E109+Scenarios!$B$18*Draws!J82</f>
        <v>-2.75718976760877</v>
      </c>
      <c r="N109" s="64" t="n">
        <f aca="false">Scenarios!$B$15+Scenarios!$B$16*$D109+Scenarios!$B$17*(Scenarios!I$22+SUM($G109:M109))+$E109+Scenarios!$B$18*Draws!K82</f>
        <v>-3.35222893761954</v>
      </c>
      <c r="O109" s="64" t="n">
        <f aca="false">Scenarios!$B$15+Scenarios!$B$16*$D109+Scenarios!$B$17*(Scenarios!J$22+SUM($G109:N109))+$E109+Scenarios!$B$18*Draws!L82</f>
        <v>0.31207562223662</v>
      </c>
      <c r="P109" s="64" t="n">
        <f aca="false">Scenarios!$B$15+Scenarios!$B$16*$D109+Scenarios!$B$17*(Scenarios!K$22+SUM($G109:O109))+$E109+Scenarios!$B$18*Draws!M82</f>
        <v>-4.81842651599118</v>
      </c>
      <c r="Q109" s="64" t="n">
        <f aca="false">Scenarios!$B$15+Scenarios!$B$16*$D109+Scenarios!$B$17*(Scenarios!L$22+SUM($G109:P109))+$E109+Scenarios!$B$18*Draws!N82</f>
        <v>-0.79782076831404</v>
      </c>
      <c r="R109" s="64" t="n">
        <f aca="false">Scenarios!$B$15+Scenarios!$B$16*$D109+Scenarios!$B$17*(Scenarios!M$22+SUM($G109:Q109))+$E109+Scenarios!$B$18*Draws!O82</f>
        <v>0.554786411623804</v>
      </c>
      <c r="S109" s="79" t="n">
        <f aca="false">SUM(G109:R109)</f>
        <v>-29.6003578474013</v>
      </c>
    </row>
    <row r="110" customFormat="false" ht="15" hidden="false" customHeight="false" outlineLevel="0" collapsed="false">
      <c r="A110" s="36" t="n">
        <v>79</v>
      </c>
      <c r="B110" s="36" t="n">
        <f aca="false">MATCH(Draws!B83,$B$16:$E$16,1)</f>
        <v>1</v>
      </c>
      <c r="C110" s="65" t="n">
        <f aca="false">MAX(-0.9,INDEX(Scenarios!$B$8:$E$8,B110)+INDEX(Scenarios!$B$9:$E$9,B110)*Draws!C83)</f>
        <v>0.14146235</v>
      </c>
      <c r="D110" s="65" t="n">
        <f aca="false">(1+C110)^(1/12)-1</f>
        <v>0.0110868589993418</v>
      </c>
      <c r="E110" s="64" t="n">
        <f aca="false">INDEX(Scenarios!$B$10:$E$10,B110)/12</f>
        <v>-1.25</v>
      </c>
      <c r="G110" s="64" t="n">
        <f aca="false">Scenarios!$B$15+Scenarios!$B$16*$D110+Scenarios!$B$17*(Scenarios!B$22)+$E110+Scenarios!$B$18*Draws!D83</f>
        <v>-0.591552390843095</v>
      </c>
      <c r="H110" s="64" t="n">
        <f aca="false">Scenarios!$B$15+Scenarios!$B$16*$D110+Scenarios!$B$17*(Scenarios!C$22+SUM($G110:G110))+$E110+Scenarios!$B$18*Draws!E83</f>
        <v>-3.30013971229481</v>
      </c>
      <c r="I110" s="64" t="n">
        <f aca="false">Scenarios!$B$15+Scenarios!$B$16*$D110+Scenarios!$B$17*(Scenarios!D$22+SUM($G110:H110))+$E110+Scenarios!$B$18*Draws!F83</f>
        <v>-1.41271784858472</v>
      </c>
      <c r="J110" s="64" t="n">
        <f aca="false">Scenarios!$B$15+Scenarios!$B$16*$D110+Scenarios!$B$17*(Scenarios!E$22+SUM($G110:I110))+$E110+Scenarios!$B$18*Draws!G83</f>
        <v>-1.27636210118855</v>
      </c>
      <c r="K110" s="64" t="n">
        <f aca="false">Scenarios!$B$15+Scenarios!$B$16*$D110+Scenarios!$B$17*(Scenarios!F$22+SUM($G110:J110))+$E110+Scenarios!$B$18*Draws!H83</f>
        <v>-7.04905661740983</v>
      </c>
      <c r="L110" s="64" t="n">
        <f aca="false">Scenarios!$B$15+Scenarios!$B$16*$D110+Scenarios!$B$17*(Scenarios!G$22+SUM($G110:K110))+$E110+Scenarios!$B$18*Draws!I83</f>
        <v>-3.30859606353371</v>
      </c>
      <c r="M110" s="64" t="n">
        <f aca="false">Scenarios!$B$15+Scenarios!$B$16*$D110+Scenarios!$B$17*(Scenarios!H$22+SUM($G110:L110))+$E110+Scenarios!$B$18*Draws!J83</f>
        <v>-5.56550873541574</v>
      </c>
      <c r="N110" s="64" t="n">
        <f aca="false">Scenarios!$B$15+Scenarios!$B$16*$D110+Scenarios!$B$17*(Scenarios!I$22+SUM($G110:M110))+$E110+Scenarios!$B$18*Draws!K83</f>
        <v>-7.42846595027399</v>
      </c>
      <c r="O110" s="64" t="n">
        <f aca="false">Scenarios!$B$15+Scenarios!$B$16*$D110+Scenarios!$B$17*(Scenarios!J$22+SUM($G110:N110))+$E110+Scenarios!$B$18*Draws!L83</f>
        <v>-2.52305443410064</v>
      </c>
      <c r="P110" s="64" t="n">
        <f aca="false">Scenarios!$B$15+Scenarios!$B$16*$D110+Scenarios!$B$17*(Scenarios!K$22+SUM($G110:O110))+$E110+Scenarios!$B$18*Draws!M83</f>
        <v>-1.46569084006262</v>
      </c>
      <c r="Q110" s="64" t="n">
        <f aca="false">Scenarios!$B$15+Scenarios!$B$16*$D110+Scenarios!$B$17*(Scenarios!L$22+SUM($G110:P110))+$E110+Scenarios!$B$18*Draws!N83</f>
        <v>-4.65320896629799</v>
      </c>
      <c r="R110" s="64" t="n">
        <f aca="false">Scenarios!$B$15+Scenarios!$B$16*$D110+Scenarios!$B$17*(Scenarios!M$22+SUM($G110:Q110))+$E110+Scenarios!$B$18*Draws!O83</f>
        <v>-1.47796204979501</v>
      </c>
      <c r="S110" s="79" t="n">
        <f aca="false">SUM(G110:R110)</f>
        <v>-40.0523157098007</v>
      </c>
    </row>
    <row r="111" customFormat="false" ht="15" hidden="false" customHeight="false" outlineLevel="0" collapsed="false">
      <c r="A111" s="36" t="n">
        <v>80</v>
      </c>
      <c r="B111" s="36" t="n">
        <f aca="false">MATCH(Draws!B84,$B$16:$E$16,1)</f>
        <v>1</v>
      </c>
      <c r="C111" s="65" t="n">
        <f aca="false">MAX(-0.9,INDEX(Scenarios!$B$8:$E$8,B111)+INDEX(Scenarios!$B$9:$E$9,B111)*Draws!C84)</f>
        <v>0.132554</v>
      </c>
      <c r="D111" s="65" t="n">
        <f aca="false">(1+C111)^(1/12)-1</f>
        <v>0.0104269237051002</v>
      </c>
      <c r="E111" s="64" t="n">
        <f aca="false">INDEX(Scenarios!$B$10:$E$10,B111)/12</f>
        <v>-1.25</v>
      </c>
      <c r="G111" s="64" t="n">
        <f aca="false">Scenarios!$B$15+Scenarios!$B$16*$D111+Scenarios!$B$17*(Scenarios!B$22)+$E111+Scenarios!$B$18*Draws!D84</f>
        <v>-2.28746595436279</v>
      </c>
      <c r="H111" s="64" t="n">
        <f aca="false">Scenarios!$B$15+Scenarios!$B$16*$D111+Scenarios!$B$17*(Scenarios!C$22+SUM($G111:G111))+$E111+Scenarios!$B$18*Draws!E84</f>
        <v>-3.96713701313872</v>
      </c>
      <c r="I111" s="64" t="n">
        <f aca="false">Scenarios!$B$15+Scenarios!$B$16*$D111+Scenarios!$B$17*(Scenarios!D$22+SUM($G111:H111))+$E111+Scenarios!$B$18*Draws!F84</f>
        <v>-0.85359479461731</v>
      </c>
      <c r="J111" s="64" t="n">
        <f aca="false">Scenarios!$B$15+Scenarios!$B$16*$D111+Scenarios!$B$17*(Scenarios!E$22+SUM($G111:I111))+$E111+Scenarios!$B$18*Draws!G84</f>
        <v>2.24659746462527</v>
      </c>
      <c r="K111" s="64" t="n">
        <f aca="false">Scenarios!$B$15+Scenarios!$B$16*$D111+Scenarios!$B$17*(Scenarios!F$22+SUM($G111:J111))+$E111+Scenarios!$B$18*Draws!H84</f>
        <v>-8.11323434301926</v>
      </c>
      <c r="L111" s="64" t="n">
        <f aca="false">Scenarios!$B$15+Scenarios!$B$16*$D111+Scenarios!$B$17*(Scenarios!G$22+SUM($G111:K111))+$E111+Scenarios!$B$18*Draws!I84</f>
        <v>-0.36617927763445</v>
      </c>
      <c r="M111" s="64" t="n">
        <f aca="false">Scenarios!$B$15+Scenarios!$B$16*$D111+Scenarios!$B$17*(Scenarios!H$22+SUM($G111:L111))+$E111+Scenarios!$B$18*Draws!J84</f>
        <v>-5.21838756608613</v>
      </c>
      <c r="N111" s="64" t="n">
        <f aca="false">Scenarios!$B$15+Scenarios!$B$16*$D111+Scenarios!$B$17*(Scenarios!I$22+SUM($G111:M111))+$E111+Scenarios!$B$18*Draws!K84</f>
        <v>0.14299640155722</v>
      </c>
      <c r="O111" s="64" t="n">
        <f aca="false">Scenarios!$B$15+Scenarios!$B$16*$D111+Scenarios!$B$17*(Scenarios!J$22+SUM($G111:N111))+$E111+Scenarios!$B$18*Draws!L84</f>
        <v>0.77716469558176</v>
      </c>
      <c r="P111" s="64" t="n">
        <f aca="false">Scenarios!$B$15+Scenarios!$B$16*$D111+Scenarios!$B$17*(Scenarios!K$22+SUM($G111:O111))+$E111+Scenarios!$B$18*Draws!M84</f>
        <v>-3.07695836145133</v>
      </c>
      <c r="Q111" s="64" t="n">
        <f aca="false">Scenarios!$B$15+Scenarios!$B$16*$D111+Scenarios!$B$17*(Scenarios!L$22+SUM($G111:P111))+$E111+Scenarios!$B$18*Draws!N84</f>
        <v>-3.41284724499603</v>
      </c>
      <c r="R111" s="64" t="n">
        <f aca="false">Scenarios!$B$15+Scenarios!$B$16*$D111+Scenarios!$B$17*(Scenarios!M$22+SUM($G111:Q111))+$E111+Scenarios!$B$18*Draws!O84</f>
        <v>-2.27326258973366</v>
      </c>
      <c r="S111" s="79" t="n">
        <f aca="false">SUM(G111:R111)</f>
        <v>-26.4023085832754</v>
      </c>
    </row>
    <row r="112" customFormat="false" ht="15" hidden="false" customHeight="false" outlineLevel="0" collapsed="false">
      <c r="A112" s="36" t="n">
        <v>81</v>
      </c>
      <c r="B112" s="36" t="n">
        <f aca="false">MATCH(Draws!B85,$B$16:$E$16,1)</f>
        <v>1</v>
      </c>
      <c r="C112" s="65" t="n">
        <f aca="false">MAX(-0.9,INDEX(Scenarios!$B$8:$E$8,B112)+INDEX(Scenarios!$B$9:$E$9,B112)*Draws!C85)</f>
        <v>0.06774845</v>
      </c>
      <c r="D112" s="65" t="n">
        <f aca="false">(1+C112)^(1/12)-1</f>
        <v>0.00547762924141426</v>
      </c>
      <c r="E112" s="64" t="n">
        <f aca="false">INDEX(Scenarios!$B$10:$E$10,B112)/12</f>
        <v>-1.25</v>
      </c>
      <c r="G112" s="64" t="n">
        <f aca="false">Scenarios!$B$15+Scenarios!$B$16*$D112+Scenarios!$B$17*(Scenarios!B$22)+$E112+Scenarios!$B$18*Draws!D85</f>
        <v>-3.14291980941061</v>
      </c>
      <c r="H112" s="64" t="n">
        <f aca="false">Scenarios!$B$15+Scenarios!$B$16*$D112+Scenarios!$B$17*(Scenarios!C$22+SUM($G112:G112))+$E112+Scenarios!$B$18*Draws!E85</f>
        <v>0.382931592920622</v>
      </c>
      <c r="I112" s="64" t="n">
        <f aca="false">Scenarios!$B$15+Scenarios!$B$16*$D112+Scenarios!$B$17*(Scenarios!D$22+SUM($G112:H112))+$E112+Scenarios!$B$18*Draws!F85</f>
        <v>-6.84434609047106</v>
      </c>
      <c r="J112" s="64" t="n">
        <f aca="false">Scenarios!$B$15+Scenarios!$B$16*$D112+Scenarios!$B$17*(Scenarios!E$22+SUM($G112:I112))+$E112+Scenarios!$B$18*Draws!G85</f>
        <v>-4.0731742186049</v>
      </c>
      <c r="K112" s="64" t="n">
        <f aca="false">Scenarios!$B$15+Scenarios!$B$16*$D112+Scenarios!$B$17*(Scenarios!F$22+SUM($G112:J112))+$E112+Scenarios!$B$18*Draws!H85</f>
        <v>-1.22207723383387</v>
      </c>
      <c r="L112" s="64" t="n">
        <f aca="false">Scenarios!$B$15+Scenarios!$B$16*$D112+Scenarios!$B$17*(Scenarios!G$22+SUM($G112:K112))+$E112+Scenarios!$B$18*Draws!I85</f>
        <v>-3.27637757958739</v>
      </c>
      <c r="M112" s="64" t="n">
        <f aca="false">Scenarios!$B$15+Scenarios!$B$16*$D112+Scenarios!$B$17*(Scenarios!H$22+SUM($G112:L112))+$E112+Scenarios!$B$18*Draws!J85</f>
        <v>-3.03339992043471</v>
      </c>
      <c r="N112" s="64" t="n">
        <f aca="false">Scenarios!$B$15+Scenarios!$B$16*$D112+Scenarios!$B$17*(Scenarios!I$22+SUM($G112:M112))+$E112+Scenarios!$B$18*Draws!K85</f>
        <v>-3.16036750190818</v>
      </c>
      <c r="O112" s="64" t="n">
        <f aca="false">Scenarios!$B$15+Scenarios!$B$16*$D112+Scenarios!$B$17*(Scenarios!J$22+SUM($G112:N112))+$E112+Scenarios!$B$18*Draws!L85</f>
        <v>0.32945504472127</v>
      </c>
      <c r="P112" s="64" t="n">
        <f aca="false">Scenarios!$B$15+Scenarios!$B$16*$D112+Scenarios!$B$17*(Scenarios!K$22+SUM($G112:O112))+$E112+Scenarios!$B$18*Draws!M85</f>
        <v>-0.445764796920832</v>
      </c>
      <c r="Q112" s="64" t="n">
        <f aca="false">Scenarios!$B$15+Scenarios!$B$16*$D112+Scenarios!$B$17*(Scenarios!L$22+SUM($G112:P112))+$E112+Scenarios!$B$18*Draws!N85</f>
        <v>-6.0853431290087</v>
      </c>
      <c r="R112" s="64" t="n">
        <f aca="false">Scenarios!$B$15+Scenarios!$B$16*$D112+Scenarios!$B$17*(Scenarios!M$22+SUM($G112:Q112))+$E112+Scenarios!$B$18*Draws!O85</f>
        <v>-5.67550434932363</v>
      </c>
      <c r="S112" s="79" t="n">
        <f aca="false">SUM(G112:R112)</f>
        <v>-36.246887991862</v>
      </c>
    </row>
    <row r="113" customFormat="false" ht="15" hidden="false" customHeight="false" outlineLevel="0" collapsed="false">
      <c r="A113" s="36" t="n">
        <v>82</v>
      </c>
      <c r="B113" s="36" t="n">
        <f aca="false">MATCH(Draws!B86,$B$16:$E$16,1)</f>
        <v>3</v>
      </c>
      <c r="C113" s="65" t="n">
        <f aca="false">MAX(-0.9,INDEX(Scenarios!$B$8:$E$8,B113)+INDEX(Scenarios!$B$9:$E$9,B113)*Draws!C86)</f>
        <v>0.15021848</v>
      </c>
      <c r="D113" s="65" t="n">
        <f aca="false">(1+C113)^(1/12)-1</f>
        <v>0.0117309328785702</v>
      </c>
      <c r="E113" s="64" t="n">
        <f aca="false">INDEX(Scenarios!$B$10:$E$10,B113)/12</f>
        <v>0.416666666666667</v>
      </c>
      <c r="G113" s="64" t="n">
        <f aca="false">Scenarios!$B$15+Scenarios!$B$16*$D113+Scenarios!$B$17*(Scenarios!B$22)+$E113+Scenarios!$B$18*Draws!D86</f>
        <v>-1.18238949669243</v>
      </c>
      <c r="H113" s="64" t="n">
        <f aca="false">Scenarios!$B$15+Scenarios!$B$16*$D113+Scenarios!$B$17*(Scenarios!C$22+SUM($G113:G113))+$E113+Scenarios!$B$18*Draws!E86</f>
        <v>1.62238468839619</v>
      </c>
      <c r="I113" s="64" t="n">
        <f aca="false">Scenarios!$B$15+Scenarios!$B$16*$D113+Scenarios!$B$17*(Scenarios!D$22+SUM($G113:H113))+$E113+Scenarios!$B$18*Draws!F86</f>
        <v>-0.980389050568785</v>
      </c>
      <c r="J113" s="64" t="n">
        <f aca="false">Scenarios!$B$15+Scenarios!$B$16*$D113+Scenarios!$B$17*(Scenarios!E$22+SUM($G113:I113))+$E113+Scenarios!$B$18*Draws!G86</f>
        <v>3.05612744598728</v>
      </c>
      <c r="K113" s="64" t="n">
        <f aca="false">Scenarios!$B$15+Scenarios!$B$16*$D113+Scenarios!$B$17*(Scenarios!F$22+SUM($G113:J113))+$E113+Scenarios!$B$18*Draws!H86</f>
        <v>4.55654049020299</v>
      </c>
      <c r="L113" s="64" t="n">
        <f aca="false">Scenarios!$B$15+Scenarios!$B$16*$D113+Scenarios!$B$17*(Scenarios!G$22+SUM($G113:K113))+$E113+Scenarios!$B$18*Draws!I86</f>
        <v>-2.12436145707009</v>
      </c>
      <c r="M113" s="64" t="n">
        <f aca="false">Scenarios!$B$15+Scenarios!$B$16*$D113+Scenarios!$B$17*(Scenarios!H$22+SUM($G113:L113))+$E113+Scenarios!$B$18*Draws!J86</f>
        <v>0.885902046766611</v>
      </c>
      <c r="N113" s="64" t="n">
        <f aca="false">Scenarios!$B$15+Scenarios!$B$16*$D113+Scenarios!$B$17*(Scenarios!I$22+SUM($G113:M113))+$E113+Scenarios!$B$18*Draws!K86</f>
        <v>3.41088480099884</v>
      </c>
      <c r="O113" s="64" t="n">
        <f aca="false">Scenarios!$B$15+Scenarios!$B$16*$D113+Scenarios!$B$17*(Scenarios!J$22+SUM($G113:N113))+$E113+Scenarios!$B$18*Draws!L86</f>
        <v>1.61703889778749</v>
      </c>
      <c r="P113" s="64" t="n">
        <f aca="false">Scenarios!$B$15+Scenarios!$B$16*$D113+Scenarios!$B$17*(Scenarios!K$22+SUM($G113:O113))+$E113+Scenarios!$B$18*Draws!M86</f>
        <v>1.89846274250461</v>
      </c>
      <c r="Q113" s="64" t="n">
        <f aca="false">Scenarios!$B$15+Scenarios!$B$16*$D113+Scenarios!$B$17*(Scenarios!L$22+SUM($G113:P113))+$E113+Scenarios!$B$18*Draws!N86</f>
        <v>-0.327701857723382</v>
      </c>
      <c r="R113" s="64" t="n">
        <f aca="false">Scenarios!$B$15+Scenarios!$B$16*$D113+Scenarios!$B$17*(Scenarios!M$22+SUM($G113:Q113))+$E113+Scenarios!$B$18*Draws!O86</f>
        <v>-0.4361085053936</v>
      </c>
      <c r="S113" s="79" t="n">
        <f aca="false">SUM(G113:R113)</f>
        <v>11.9963907451957</v>
      </c>
    </row>
    <row r="114" customFormat="false" ht="15" hidden="false" customHeight="false" outlineLevel="0" collapsed="false">
      <c r="A114" s="36" t="n">
        <v>83</v>
      </c>
      <c r="B114" s="36" t="n">
        <f aca="false">MATCH(Draws!B87,$B$16:$E$16,1)</f>
        <v>2</v>
      </c>
      <c r="C114" s="65" t="n">
        <f aca="false">MAX(-0.9,INDEX(Scenarios!$B$8:$E$8,B114)+INDEX(Scenarios!$B$9:$E$9,B114)*Draws!C87)</f>
        <v>-0.22465684</v>
      </c>
      <c r="D114" s="65" t="n">
        <f aca="false">(1+C114)^(1/12)-1</f>
        <v>-0.0209809030411094</v>
      </c>
      <c r="E114" s="64" t="n">
        <f aca="false">INDEX(Scenarios!$B$10:$E$10,B114)/12</f>
        <v>0.416666666666667</v>
      </c>
      <c r="G114" s="64" t="n">
        <f aca="false">Scenarios!$B$15+Scenarios!$B$16*$D114+Scenarios!$B$17*(Scenarios!B$22)+$E114+Scenarios!$B$18*Draws!D87</f>
        <v>1.3020779952255</v>
      </c>
      <c r="H114" s="64" t="n">
        <f aca="false">Scenarios!$B$15+Scenarios!$B$16*$D114+Scenarios!$B$17*(Scenarios!C$22+SUM($G114:G114))+$E114+Scenarios!$B$18*Draws!E87</f>
        <v>-4.18056218490061</v>
      </c>
      <c r="I114" s="64" t="n">
        <f aca="false">Scenarios!$B$15+Scenarios!$B$16*$D114+Scenarios!$B$17*(Scenarios!D$22+SUM($G114:H114))+$E114+Scenarios!$B$18*Draws!F87</f>
        <v>-1.78392525609525</v>
      </c>
      <c r="J114" s="64" t="n">
        <f aca="false">Scenarios!$B$15+Scenarios!$B$16*$D114+Scenarios!$B$17*(Scenarios!E$22+SUM($G114:I114))+$E114+Scenarios!$B$18*Draws!G87</f>
        <v>3.59083529914307</v>
      </c>
      <c r="K114" s="64" t="n">
        <f aca="false">Scenarios!$B$15+Scenarios!$B$16*$D114+Scenarios!$B$17*(Scenarios!F$22+SUM($G114:J114))+$E114+Scenarios!$B$18*Draws!H87</f>
        <v>-1.78176345396972</v>
      </c>
      <c r="L114" s="64" t="n">
        <f aca="false">Scenarios!$B$15+Scenarios!$B$16*$D114+Scenarios!$B$17*(Scenarios!G$22+SUM($G114:K114))+$E114+Scenarios!$B$18*Draws!I87</f>
        <v>-0.32634479374643</v>
      </c>
      <c r="M114" s="64" t="n">
        <f aca="false">Scenarios!$B$15+Scenarios!$B$16*$D114+Scenarios!$B$17*(Scenarios!H$22+SUM($G114:L114))+$E114+Scenarios!$B$18*Draws!J87</f>
        <v>1.65800263761608</v>
      </c>
      <c r="N114" s="64" t="n">
        <f aca="false">Scenarios!$B$15+Scenarios!$B$16*$D114+Scenarios!$B$17*(Scenarios!I$22+SUM($G114:M114))+$E114+Scenarios!$B$18*Draws!K87</f>
        <v>1.26265025095037</v>
      </c>
      <c r="O114" s="64" t="n">
        <f aca="false">Scenarios!$B$15+Scenarios!$B$16*$D114+Scenarios!$B$17*(Scenarios!J$22+SUM($G114:N114))+$E114+Scenarios!$B$18*Draws!L87</f>
        <v>-0.442511685470763</v>
      </c>
      <c r="P114" s="64" t="n">
        <f aca="false">Scenarios!$B$15+Scenarios!$B$16*$D114+Scenarios!$B$17*(Scenarios!K$22+SUM($G114:O114))+$E114+Scenarios!$B$18*Draws!M87</f>
        <v>-0.718747644875336</v>
      </c>
      <c r="Q114" s="64" t="n">
        <f aca="false">Scenarios!$B$15+Scenarios!$B$16*$D114+Scenarios!$B$17*(Scenarios!L$22+SUM($G114:P114))+$E114+Scenarios!$B$18*Draws!N87</f>
        <v>3.85327285757609</v>
      </c>
      <c r="R114" s="64" t="n">
        <f aca="false">Scenarios!$B$15+Scenarios!$B$16*$D114+Scenarios!$B$17*(Scenarios!M$22+SUM($G114:Q114))+$E114+Scenarios!$B$18*Draws!O87</f>
        <v>-2.52739114683032</v>
      </c>
      <c r="S114" s="79" t="n">
        <f aca="false">SUM(G114:R114)</f>
        <v>-0.0944071253773112</v>
      </c>
    </row>
    <row r="115" customFormat="false" ht="15" hidden="false" customHeight="false" outlineLevel="0" collapsed="false">
      <c r="A115" s="36" t="n">
        <v>84</v>
      </c>
      <c r="B115" s="36" t="n">
        <f aca="false">MATCH(Draws!B88,$B$16:$E$16,1)</f>
        <v>1</v>
      </c>
      <c r="C115" s="65" t="n">
        <f aca="false">MAX(-0.9,INDEX(Scenarios!$B$8:$E$8,B115)+INDEX(Scenarios!$B$9:$E$9,B115)*Draws!C88)</f>
        <v>-0.15111625</v>
      </c>
      <c r="D115" s="65" t="n">
        <f aca="false">(1+C115)^(1/12)-1</f>
        <v>-0.0135599761935521</v>
      </c>
      <c r="E115" s="64" t="n">
        <f aca="false">INDEX(Scenarios!$B$10:$E$10,B115)/12</f>
        <v>-1.25</v>
      </c>
      <c r="G115" s="64" t="n">
        <f aca="false">Scenarios!$B$15+Scenarios!$B$16*$D115+Scenarios!$B$17*(Scenarios!B$22)+$E115+Scenarios!$B$18*Draws!D88</f>
        <v>0.110975102033978</v>
      </c>
      <c r="H115" s="64" t="n">
        <f aca="false">Scenarios!$B$15+Scenarios!$B$16*$D115+Scenarios!$B$17*(Scenarios!C$22+SUM($G115:G115))+$E115+Scenarios!$B$18*Draws!E88</f>
        <v>0.541648089182703</v>
      </c>
      <c r="I115" s="64" t="n">
        <f aca="false">Scenarios!$B$15+Scenarios!$B$16*$D115+Scenarios!$B$17*(Scenarios!D$22+SUM($G115:H115))+$E115+Scenarios!$B$18*Draws!F88</f>
        <v>-5.37266754545788</v>
      </c>
      <c r="J115" s="64" t="n">
        <f aca="false">Scenarios!$B$15+Scenarios!$B$16*$D115+Scenarios!$B$17*(Scenarios!E$22+SUM($G115:I115))+$E115+Scenarios!$B$18*Draws!G88</f>
        <v>-0.414736564317268</v>
      </c>
      <c r="K115" s="64" t="n">
        <f aca="false">Scenarios!$B$15+Scenarios!$B$16*$D115+Scenarios!$B$17*(Scenarios!F$22+SUM($G115:J115))+$E115+Scenarios!$B$18*Draws!H88</f>
        <v>-1.93359467262971</v>
      </c>
      <c r="L115" s="64" t="n">
        <f aca="false">Scenarios!$B$15+Scenarios!$B$16*$D115+Scenarios!$B$17*(Scenarios!G$22+SUM($G115:K115))+$E115+Scenarios!$B$18*Draws!I88</f>
        <v>-2.75132334586543</v>
      </c>
      <c r="M115" s="64" t="n">
        <f aca="false">Scenarios!$B$15+Scenarios!$B$16*$D115+Scenarios!$B$17*(Scenarios!H$22+SUM($G115:L115))+$E115+Scenarios!$B$18*Draws!J88</f>
        <v>-1.98187392631255</v>
      </c>
      <c r="N115" s="64" t="n">
        <f aca="false">Scenarios!$B$15+Scenarios!$B$16*$D115+Scenarios!$B$17*(Scenarios!I$22+SUM($G115:M115))+$E115+Scenarios!$B$18*Draws!K88</f>
        <v>2.81157710936574</v>
      </c>
      <c r="O115" s="64" t="n">
        <f aca="false">Scenarios!$B$15+Scenarios!$B$16*$D115+Scenarios!$B$17*(Scenarios!J$22+SUM($G115:N115))+$E115+Scenarios!$B$18*Draws!L88</f>
        <v>0.168306430558159</v>
      </c>
      <c r="P115" s="64" t="n">
        <f aca="false">Scenarios!$B$15+Scenarios!$B$16*$D115+Scenarios!$B$17*(Scenarios!K$22+SUM($G115:O115))+$E115+Scenarios!$B$18*Draws!M88</f>
        <v>-0.33041455270817</v>
      </c>
      <c r="Q115" s="64" t="n">
        <f aca="false">Scenarios!$B$15+Scenarios!$B$16*$D115+Scenarios!$B$17*(Scenarios!L$22+SUM($G115:P115))+$E115+Scenarios!$B$18*Draws!N88</f>
        <v>-0.655755273620289</v>
      </c>
      <c r="R115" s="64" t="n">
        <f aca="false">Scenarios!$B$15+Scenarios!$B$16*$D115+Scenarios!$B$17*(Scenarios!M$22+SUM($G115:Q115))+$E115+Scenarios!$B$18*Draws!O88</f>
        <v>-3.55348641890721</v>
      </c>
      <c r="S115" s="79" t="n">
        <f aca="false">SUM(G115:R115)</f>
        <v>-13.3613455686779</v>
      </c>
    </row>
    <row r="116" customFormat="false" ht="15" hidden="false" customHeight="false" outlineLevel="0" collapsed="false">
      <c r="A116" s="36" t="n">
        <v>85</v>
      </c>
      <c r="B116" s="36" t="n">
        <f aca="false">MATCH(Draws!B89,$B$16:$E$16,1)</f>
        <v>1</v>
      </c>
      <c r="C116" s="65" t="n">
        <f aca="false">MAX(-0.9,INDEX(Scenarios!$B$8:$E$8,B116)+INDEX(Scenarios!$B$9:$E$9,B116)*Draws!C89)</f>
        <v>0.00886415</v>
      </c>
      <c r="D116" s="65" t="n">
        <f aca="false">(1+C116)^(1/12)-1</f>
        <v>0.000735694995174452</v>
      </c>
      <c r="E116" s="64" t="n">
        <f aca="false">INDEX(Scenarios!$B$10:$E$10,B116)/12</f>
        <v>-1.25</v>
      </c>
      <c r="G116" s="64" t="n">
        <f aca="false">Scenarios!$B$15+Scenarios!$B$16*$D116+Scenarios!$B$17*(Scenarios!B$22)+$E116+Scenarios!$B$18*Draws!D89</f>
        <v>-2.95435359070045</v>
      </c>
      <c r="H116" s="64" t="n">
        <f aca="false">Scenarios!$B$15+Scenarios!$B$16*$D116+Scenarios!$B$17*(Scenarios!C$22+SUM($G116:G116))+$E116+Scenarios!$B$18*Draws!E89</f>
        <v>-5.05861963171687</v>
      </c>
      <c r="I116" s="64" t="n">
        <f aca="false">Scenarios!$B$15+Scenarios!$B$16*$D116+Scenarios!$B$17*(Scenarios!D$22+SUM($G116:H116))+$E116+Scenarios!$B$18*Draws!F89</f>
        <v>-1.34095692429822</v>
      </c>
      <c r="J116" s="64" t="n">
        <f aca="false">Scenarios!$B$15+Scenarios!$B$16*$D116+Scenarios!$B$17*(Scenarios!E$22+SUM($G116:I116))+$E116+Scenarios!$B$18*Draws!G89</f>
        <v>0.461138095780717</v>
      </c>
      <c r="K116" s="64" t="n">
        <f aca="false">Scenarios!$B$15+Scenarios!$B$16*$D116+Scenarios!$B$17*(Scenarios!F$22+SUM($G116:J116))+$E116+Scenarios!$B$18*Draws!H89</f>
        <v>-3.00899945745441</v>
      </c>
      <c r="L116" s="64" t="n">
        <f aca="false">Scenarios!$B$15+Scenarios!$B$16*$D116+Scenarios!$B$17*(Scenarios!G$22+SUM($G116:K116))+$E116+Scenarios!$B$18*Draws!I89</f>
        <v>-4.55737384724541</v>
      </c>
      <c r="M116" s="64" t="n">
        <f aca="false">Scenarios!$B$15+Scenarios!$B$16*$D116+Scenarios!$B$17*(Scenarios!H$22+SUM($G116:L116))+$E116+Scenarios!$B$18*Draws!J89</f>
        <v>-4.3953647854074</v>
      </c>
      <c r="N116" s="64" t="n">
        <f aca="false">Scenarios!$B$15+Scenarios!$B$16*$D116+Scenarios!$B$17*(Scenarios!I$22+SUM($G116:M116))+$E116+Scenarios!$B$18*Draws!K89</f>
        <v>2.04392858465499</v>
      </c>
      <c r="O116" s="64" t="n">
        <f aca="false">Scenarios!$B$15+Scenarios!$B$16*$D116+Scenarios!$B$17*(Scenarios!J$22+SUM($G116:N116))+$E116+Scenarios!$B$18*Draws!L89</f>
        <v>-3.57397636146492</v>
      </c>
      <c r="P116" s="64" t="n">
        <f aca="false">Scenarios!$B$15+Scenarios!$B$16*$D116+Scenarios!$B$17*(Scenarios!K$22+SUM($G116:O116))+$E116+Scenarios!$B$18*Draws!M89</f>
        <v>-5.54445606254605</v>
      </c>
      <c r="Q116" s="64" t="n">
        <f aca="false">Scenarios!$B$15+Scenarios!$B$16*$D116+Scenarios!$B$17*(Scenarios!L$22+SUM($G116:P116))+$E116+Scenarios!$B$18*Draws!N89</f>
        <v>-6.63781154847791</v>
      </c>
      <c r="R116" s="64" t="n">
        <f aca="false">Scenarios!$B$15+Scenarios!$B$16*$D116+Scenarios!$B$17*(Scenarios!M$22+SUM($G116:Q116))+$E116+Scenarios!$B$18*Draws!O89</f>
        <v>-4.00684190758885</v>
      </c>
      <c r="S116" s="79" t="n">
        <f aca="false">SUM(G116:R116)</f>
        <v>-38.5736874364648</v>
      </c>
    </row>
    <row r="117" customFormat="false" ht="15" hidden="false" customHeight="false" outlineLevel="0" collapsed="false">
      <c r="A117" s="36" t="n">
        <v>86</v>
      </c>
      <c r="B117" s="36" t="n">
        <f aca="false">MATCH(Draws!B90,$B$16:$E$16,1)</f>
        <v>3</v>
      </c>
      <c r="C117" s="65" t="n">
        <f aca="false">MAX(-0.9,INDEX(Scenarios!$B$8:$E$8,B117)+INDEX(Scenarios!$B$9:$E$9,B117)*Draws!C90)</f>
        <v>0.35124944</v>
      </c>
      <c r="D117" s="65" t="n">
        <f aca="false">(1+C117)^(1/12)-1</f>
        <v>0.0254031027908004</v>
      </c>
      <c r="E117" s="64" t="n">
        <f aca="false">INDEX(Scenarios!$B$10:$E$10,B117)/12</f>
        <v>0.416666666666667</v>
      </c>
      <c r="G117" s="64" t="n">
        <f aca="false">Scenarios!$B$15+Scenarios!$B$16*$D117+Scenarios!$B$17*(Scenarios!B$22)+$E117+Scenarios!$B$18*Draws!D90</f>
        <v>2.96917401515474</v>
      </c>
      <c r="H117" s="64" t="n">
        <f aca="false">Scenarios!$B$15+Scenarios!$B$16*$D117+Scenarios!$B$17*(Scenarios!C$22+SUM($G117:G117))+$E117+Scenarios!$B$18*Draws!E90</f>
        <v>1.32499415503253</v>
      </c>
      <c r="I117" s="64" t="n">
        <f aca="false">Scenarios!$B$15+Scenarios!$B$16*$D117+Scenarios!$B$17*(Scenarios!D$22+SUM($G117:H117))+$E117+Scenarios!$B$18*Draws!F90</f>
        <v>-2.12345515880864</v>
      </c>
      <c r="J117" s="64" t="n">
        <f aca="false">Scenarios!$B$15+Scenarios!$B$16*$D117+Scenarios!$B$17*(Scenarios!E$22+SUM($G117:I117))+$E117+Scenarios!$B$18*Draws!G90</f>
        <v>2.20851116388099</v>
      </c>
      <c r="K117" s="64" t="n">
        <f aca="false">Scenarios!$B$15+Scenarios!$B$16*$D117+Scenarios!$B$17*(Scenarios!F$22+SUM($G117:J117))+$E117+Scenarios!$B$18*Draws!H90</f>
        <v>-0.569319923812158</v>
      </c>
      <c r="L117" s="64" t="n">
        <f aca="false">Scenarios!$B$15+Scenarios!$B$16*$D117+Scenarios!$B$17*(Scenarios!G$22+SUM($G117:K117))+$E117+Scenarios!$B$18*Draws!I90</f>
        <v>2.14110337810929</v>
      </c>
      <c r="M117" s="64" t="n">
        <f aca="false">Scenarios!$B$15+Scenarios!$B$16*$D117+Scenarios!$B$17*(Scenarios!H$22+SUM($G117:L117))+$E117+Scenarios!$B$18*Draws!J90</f>
        <v>6.77629849030586</v>
      </c>
      <c r="N117" s="64" t="n">
        <f aca="false">Scenarios!$B$15+Scenarios!$B$16*$D117+Scenarios!$B$17*(Scenarios!I$22+SUM($G117:M117))+$E117+Scenarios!$B$18*Draws!K90</f>
        <v>0.689670108047239</v>
      </c>
      <c r="O117" s="64" t="n">
        <f aca="false">Scenarios!$B$15+Scenarios!$B$16*$D117+Scenarios!$B$17*(Scenarios!J$22+SUM($G117:N117))+$E117+Scenarios!$B$18*Draws!L90</f>
        <v>-2.14288213433049</v>
      </c>
      <c r="P117" s="64" t="n">
        <f aca="false">Scenarios!$B$15+Scenarios!$B$16*$D117+Scenarios!$B$17*(Scenarios!K$22+SUM($G117:O117))+$E117+Scenarios!$B$18*Draws!M90</f>
        <v>6.56419384166579</v>
      </c>
      <c r="Q117" s="64" t="n">
        <f aca="false">Scenarios!$B$15+Scenarios!$B$16*$D117+Scenarios!$B$17*(Scenarios!L$22+SUM($G117:P117))+$E117+Scenarios!$B$18*Draws!N90</f>
        <v>1.0992860496356</v>
      </c>
      <c r="R117" s="64" t="n">
        <f aca="false">Scenarios!$B$15+Scenarios!$B$16*$D117+Scenarios!$B$17*(Scenarios!M$22+SUM($G117:Q117))+$E117+Scenarios!$B$18*Draws!O90</f>
        <v>1.25647898353913</v>
      </c>
      <c r="S117" s="79" t="n">
        <f aca="false">SUM(G117:R117)</f>
        <v>20.1940529684199</v>
      </c>
    </row>
    <row r="118" customFormat="false" ht="15" hidden="false" customHeight="false" outlineLevel="0" collapsed="false">
      <c r="A118" s="36" t="n">
        <v>87</v>
      </c>
      <c r="B118" s="36" t="n">
        <f aca="false">MATCH(Draws!B91,$B$16:$E$16,1)</f>
        <v>2</v>
      </c>
      <c r="C118" s="65" t="n">
        <f aca="false">MAX(-0.9,INDEX(Scenarios!$B$8:$E$8,B118)+INDEX(Scenarios!$B$9:$E$9,B118)*Draws!C91)</f>
        <v>-0.43925056</v>
      </c>
      <c r="D118" s="65" t="n">
        <f aca="false">(1+C118)^(1/12)-1</f>
        <v>-0.0470632612414843</v>
      </c>
      <c r="E118" s="64" t="n">
        <f aca="false">INDEX(Scenarios!$B$10:$E$10,B118)/12</f>
        <v>0.416666666666667</v>
      </c>
      <c r="G118" s="64" t="n">
        <f aca="false">Scenarios!$B$15+Scenarios!$B$16*$D118+Scenarios!$B$17*(Scenarios!B$22)+$E118+Scenarios!$B$18*Draws!D91</f>
        <v>0.293931585563725</v>
      </c>
      <c r="H118" s="64" t="n">
        <f aca="false">Scenarios!$B$15+Scenarios!$B$16*$D118+Scenarios!$B$17*(Scenarios!C$22+SUM($G118:G118))+$E118+Scenarios!$B$18*Draws!E91</f>
        <v>1.16380738006584</v>
      </c>
      <c r="I118" s="64" t="n">
        <f aca="false">Scenarios!$B$15+Scenarios!$B$16*$D118+Scenarios!$B$17*(Scenarios!D$22+SUM($G118:H118))+$E118+Scenarios!$B$18*Draws!F91</f>
        <v>-0.841702587367449</v>
      </c>
      <c r="J118" s="64" t="n">
        <f aca="false">Scenarios!$B$15+Scenarios!$B$16*$D118+Scenarios!$B$17*(Scenarios!E$22+SUM($G118:I118))+$E118+Scenarios!$B$18*Draws!G91</f>
        <v>1.57751253858498</v>
      </c>
      <c r="K118" s="64" t="n">
        <f aca="false">Scenarios!$B$15+Scenarios!$B$16*$D118+Scenarios!$B$17*(Scenarios!F$22+SUM($G118:J118))+$E118+Scenarios!$B$18*Draws!H91</f>
        <v>-2.50513640481264</v>
      </c>
      <c r="L118" s="64" t="n">
        <f aca="false">Scenarios!$B$15+Scenarios!$B$16*$D118+Scenarios!$B$17*(Scenarios!G$22+SUM($G118:K118))+$E118+Scenarios!$B$18*Draws!I91</f>
        <v>2.68184730325364</v>
      </c>
      <c r="M118" s="64" t="n">
        <f aca="false">Scenarios!$B$15+Scenarios!$B$16*$D118+Scenarios!$B$17*(Scenarios!H$22+SUM($G118:L118))+$E118+Scenarios!$B$18*Draws!J91</f>
        <v>1.51997775784517</v>
      </c>
      <c r="N118" s="64" t="n">
        <f aca="false">Scenarios!$B$15+Scenarios!$B$16*$D118+Scenarios!$B$17*(Scenarios!I$22+SUM($G118:M118))+$E118+Scenarios!$B$18*Draws!K91</f>
        <v>4.42604464787643</v>
      </c>
      <c r="O118" s="64" t="n">
        <f aca="false">Scenarios!$B$15+Scenarios!$B$16*$D118+Scenarios!$B$17*(Scenarios!J$22+SUM($G118:N118))+$E118+Scenarios!$B$18*Draws!L91</f>
        <v>-4.49364876819283</v>
      </c>
      <c r="P118" s="64" t="n">
        <f aca="false">Scenarios!$B$15+Scenarios!$B$16*$D118+Scenarios!$B$17*(Scenarios!K$22+SUM($G118:O118))+$E118+Scenarios!$B$18*Draws!M91</f>
        <v>-3.63424509652843</v>
      </c>
      <c r="Q118" s="64" t="n">
        <f aca="false">Scenarios!$B$15+Scenarios!$B$16*$D118+Scenarios!$B$17*(Scenarios!L$22+SUM($G118:P118))+$E118+Scenarios!$B$18*Draws!N91</f>
        <v>1.89243756048144</v>
      </c>
      <c r="R118" s="64" t="n">
        <f aca="false">Scenarios!$B$15+Scenarios!$B$16*$D118+Scenarios!$B$17*(Scenarios!M$22+SUM($G118:Q118))+$E118+Scenarios!$B$18*Draws!O91</f>
        <v>0.746292571235168</v>
      </c>
      <c r="S118" s="79" t="n">
        <f aca="false">SUM(G118:R118)</f>
        <v>2.82711848800504</v>
      </c>
    </row>
    <row r="119" customFormat="false" ht="15" hidden="false" customHeight="false" outlineLevel="0" collapsed="false">
      <c r="A119" s="36" t="n">
        <v>88</v>
      </c>
      <c r="B119" s="36" t="n">
        <f aca="false">MATCH(Draws!B92,$B$16:$E$16,1)</f>
        <v>3</v>
      </c>
      <c r="C119" s="65" t="n">
        <f aca="false">MAX(-0.9,INDEX(Scenarios!$B$8:$E$8,B119)+INDEX(Scenarios!$B$9:$E$9,B119)*Draws!C92)</f>
        <v>0.10005224</v>
      </c>
      <c r="D119" s="65" t="n">
        <f aca="false">(1+C119)^(1/12)-1</f>
        <v>0.00797812947609855</v>
      </c>
      <c r="E119" s="64" t="n">
        <f aca="false">INDEX(Scenarios!$B$10:$E$10,B119)/12</f>
        <v>0.416666666666667</v>
      </c>
      <c r="G119" s="64" t="n">
        <f aca="false">Scenarios!$B$15+Scenarios!$B$16*$D119+Scenarios!$B$17*(Scenarios!B$22)+$E119+Scenarios!$B$18*Draws!D92</f>
        <v>-0.385264796314478</v>
      </c>
      <c r="H119" s="64" t="n">
        <f aca="false">Scenarios!$B$15+Scenarios!$B$16*$D119+Scenarios!$B$17*(Scenarios!C$22+SUM($G119:G119))+$E119+Scenarios!$B$18*Draws!E92</f>
        <v>1.88984994632949</v>
      </c>
      <c r="I119" s="64" t="n">
        <f aca="false">Scenarios!$B$15+Scenarios!$B$16*$D119+Scenarios!$B$17*(Scenarios!D$22+SUM($G119:H119))+$E119+Scenarios!$B$18*Draws!F92</f>
        <v>2.65707379867475</v>
      </c>
      <c r="J119" s="64" t="n">
        <f aca="false">Scenarios!$B$15+Scenarios!$B$16*$D119+Scenarios!$B$17*(Scenarios!E$22+SUM($G119:I119))+$E119+Scenarios!$B$18*Draws!G92</f>
        <v>0.575787187795025</v>
      </c>
      <c r="K119" s="64" t="n">
        <f aca="false">Scenarios!$B$15+Scenarios!$B$16*$D119+Scenarios!$B$17*(Scenarios!F$22+SUM($G119:J119))+$E119+Scenarios!$B$18*Draws!H92</f>
        <v>0.0330456179599536</v>
      </c>
      <c r="L119" s="64" t="n">
        <f aca="false">Scenarios!$B$15+Scenarios!$B$16*$D119+Scenarios!$B$17*(Scenarios!G$22+SUM($G119:K119))+$E119+Scenarios!$B$18*Draws!I92</f>
        <v>1.6073340032317</v>
      </c>
      <c r="M119" s="64" t="n">
        <f aca="false">Scenarios!$B$15+Scenarios!$B$16*$D119+Scenarios!$B$17*(Scenarios!H$22+SUM($G119:L119))+$E119+Scenarios!$B$18*Draws!J92</f>
        <v>0.549886208007329</v>
      </c>
      <c r="N119" s="64" t="n">
        <f aca="false">Scenarios!$B$15+Scenarios!$B$16*$D119+Scenarios!$B$17*(Scenarios!I$22+SUM($G119:M119))+$E119+Scenarios!$B$18*Draws!K92</f>
        <v>6.04293890008431</v>
      </c>
      <c r="O119" s="64" t="n">
        <f aca="false">Scenarios!$B$15+Scenarios!$B$16*$D119+Scenarios!$B$17*(Scenarios!J$22+SUM($G119:N119))+$E119+Scenarios!$B$18*Draws!L92</f>
        <v>0.171429411018437</v>
      </c>
      <c r="P119" s="64" t="n">
        <f aca="false">Scenarios!$B$15+Scenarios!$B$16*$D119+Scenarios!$B$17*(Scenarios!K$22+SUM($G119:O119))+$E119+Scenarios!$B$18*Draws!M92</f>
        <v>1.29222748961184</v>
      </c>
      <c r="Q119" s="64" t="n">
        <f aca="false">Scenarios!$B$15+Scenarios!$B$16*$D119+Scenarios!$B$17*(Scenarios!L$22+SUM($G119:P119))+$E119+Scenarios!$B$18*Draws!N92</f>
        <v>0.651356616948695</v>
      </c>
      <c r="R119" s="64" t="n">
        <f aca="false">Scenarios!$B$15+Scenarios!$B$16*$D119+Scenarios!$B$17*(Scenarios!M$22+SUM($G119:Q119))+$E119+Scenarios!$B$18*Draws!O92</f>
        <v>5.57286096783918</v>
      </c>
      <c r="S119" s="79" t="n">
        <f aca="false">SUM(G119:R119)</f>
        <v>20.6585253511862</v>
      </c>
    </row>
    <row r="120" customFormat="false" ht="15" hidden="false" customHeight="false" outlineLevel="0" collapsed="false">
      <c r="A120" s="36" t="n">
        <v>89</v>
      </c>
      <c r="B120" s="36" t="n">
        <f aca="false">MATCH(Draws!B93,$B$16:$E$16,1)</f>
        <v>3</v>
      </c>
      <c r="C120" s="65" t="n">
        <f aca="false">MAX(-0.9,INDEX(Scenarios!$B$8:$E$8,B120)+INDEX(Scenarios!$B$9:$E$9,B120)*Draws!C93)</f>
        <v>0.147749</v>
      </c>
      <c r="D120" s="65" t="n">
        <f aca="false">(1+C120)^(1/12)-1</f>
        <v>0.0115497418509143</v>
      </c>
      <c r="E120" s="64" t="n">
        <f aca="false">INDEX(Scenarios!$B$10:$E$10,B120)/12</f>
        <v>0.416666666666667</v>
      </c>
      <c r="G120" s="64" t="n">
        <f aca="false">Scenarios!$B$15+Scenarios!$B$16*$D120+Scenarios!$B$17*(Scenarios!B$22)+$E120+Scenarios!$B$18*Draws!D93</f>
        <v>1.85442414499594</v>
      </c>
      <c r="H120" s="64" t="n">
        <f aca="false">Scenarios!$B$15+Scenarios!$B$16*$D120+Scenarios!$B$17*(Scenarios!C$22+SUM($G120:G120))+$E120+Scenarios!$B$18*Draws!E93</f>
        <v>-0.605751227921562</v>
      </c>
      <c r="I120" s="64" t="n">
        <f aca="false">Scenarios!$B$15+Scenarios!$B$16*$D120+Scenarios!$B$17*(Scenarios!D$22+SUM($G120:H120))+$E120+Scenarios!$B$18*Draws!F93</f>
        <v>-1.60489521908876</v>
      </c>
      <c r="J120" s="64" t="n">
        <f aca="false">Scenarios!$B$15+Scenarios!$B$16*$D120+Scenarios!$B$17*(Scenarios!E$22+SUM($G120:I120))+$E120+Scenarios!$B$18*Draws!G93</f>
        <v>-5.94537383085698</v>
      </c>
      <c r="K120" s="64" t="n">
        <f aca="false">Scenarios!$B$15+Scenarios!$B$16*$D120+Scenarios!$B$17*(Scenarios!F$22+SUM($G120:J120))+$E120+Scenarios!$B$18*Draws!H93</f>
        <v>-0.805898239715277</v>
      </c>
      <c r="L120" s="64" t="n">
        <f aca="false">Scenarios!$B$15+Scenarios!$B$16*$D120+Scenarios!$B$17*(Scenarios!G$22+SUM($G120:K120))+$E120+Scenarios!$B$18*Draws!I93</f>
        <v>4.42661469871152</v>
      </c>
      <c r="M120" s="64" t="n">
        <f aca="false">Scenarios!$B$15+Scenarios!$B$16*$D120+Scenarios!$B$17*(Scenarios!H$22+SUM($G120:L120))+$E120+Scenarios!$B$18*Draws!J93</f>
        <v>-1.55753603096051</v>
      </c>
      <c r="N120" s="64" t="n">
        <f aca="false">Scenarios!$B$15+Scenarios!$B$16*$D120+Scenarios!$B$17*(Scenarios!I$22+SUM($G120:M120))+$E120+Scenarios!$B$18*Draws!K93</f>
        <v>-7.53842730466672</v>
      </c>
      <c r="O120" s="64" t="n">
        <f aca="false">Scenarios!$B$15+Scenarios!$B$16*$D120+Scenarios!$B$17*(Scenarios!J$22+SUM($G120:N120))+$E120+Scenarios!$B$18*Draws!L93</f>
        <v>1.09876714375259</v>
      </c>
      <c r="P120" s="64" t="n">
        <f aca="false">Scenarios!$B$15+Scenarios!$B$16*$D120+Scenarios!$B$17*(Scenarios!K$22+SUM($G120:O120))+$E120+Scenarios!$B$18*Draws!M93</f>
        <v>-3.01331947632647</v>
      </c>
      <c r="Q120" s="64" t="n">
        <f aca="false">Scenarios!$B$15+Scenarios!$B$16*$D120+Scenarios!$B$17*(Scenarios!L$22+SUM($G120:P120))+$E120+Scenarios!$B$18*Draws!N93</f>
        <v>-4.86644694626695</v>
      </c>
      <c r="R120" s="64" t="n">
        <f aca="false">Scenarios!$B$15+Scenarios!$B$16*$D120+Scenarios!$B$17*(Scenarios!M$22+SUM($G120:Q120))+$E120+Scenarios!$B$18*Draws!O93</f>
        <v>-1.51954553573227</v>
      </c>
      <c r="S120" s="79" t="n">
        <f aca="false">SUM(G120:R120)</f>
        <v>-20.0773878240755</v>
      </c>
    </row>
    <row r="121" customFormat="false" ht="15" hidden="false" customHeight="false" outlineLevel="0" collapsed="false">
      <c r="A121" s="36" t="n">
        <v>90</v>
      </c>
      <c r="B121" s="36" t="n">
        <f aca="false">MATCH(Draws!B94,$B$16:$E$16,1)</f>
        <v>4</v>
      </c>
      <c r="C121" s="65" t="n">
        <f aca="false">MAX(-0.9,INDEX(Scenarios!$B$8:$E$8,B121)+INDEX(Scenarios!$B$9:$E$9,B121)*Draws!C94)</f>
        <v>-0.00296640000000001</v>
      </c>
      <c r="D121" s="65" t="n">
        <f aca="false">(1+C121)^(1/12)-1</f>
        <v>-0.000247536731464604</v>
      </c>
      <c r="E121" s="64" t="n">
        <f aca="false">INDEX(Scenarios!$B$10:$E$10,B121)/12</f>
        <v>-1.25</v>
      </c>
      <c r="G121" s="64" t="n">
        <f aca="false">Scenarios!$B$15+Scenarios!$B$16*$D121+Scenarios!$B$17*(Scenarios!B$22)+$E121+Scenarios!$B$18*Draws!D94</f>
        <v>0.311856699092688</v>
      </c>
      <c r="H121" s="64" t="n">
        <f aca="false">Scenarios!$B$15+Scenarios!$B$16*$D121+Scenarios!$B$17*(Scenarios!C$22+SUM($G121:G121))+$E121+Scenarios!$B$18*Draws!E94</f>
        <v>-1.94552307121543</v>
      </c>
      <c r="I121" s="64" t="n">
        <f aca="false">Scenarios!$B$15+Scenarios!$B$16*$D121+Scenarios!$B$17*(Scenarios!D$22+SUM($G121:H121))+$E121+Scenarios!$B$18*Draws!F94</f>
        <v>-0.824793612255405</v>
      </c>
      <c r="J121" s="64" t="n">
        <f aca="false">Scenarios!$B$15+Scenarios!$B$16*$D121+Scenarios!$B$17*(Scenarios!E$22+SUM($G121:I121))+$E121+Scenarios!$B$18*Draws!G94</f>
        <v>-4.09962780743122</v>
      </c>
      <c r="K121" s="64" t="n">
        <f aca="false">Scenarios!$B$15+Scenarios!$B$16*$D121+Scenarios!$B$17*(Scenarios!F$22+SUM($G121:J121))+$E121+Scenarios!$B$18*Draws!H94</f>
        <v>-2.95586519025056</v>
      </c>
      <c r="L121" s="64" t="n">
        <f aca="false">Scenarios!$B$15+Scenarios!$B$16*$D121+Scenarios!$B$17*(Scenarios!G$22+SUM($G121:K121))+$E121+Scenarios!$B$18*Draws!I94</f>
        <v>-3.78872700095299</v>
      </c>
      <c r="M121" s="64" t="n">
        <f aca="false">Scenarios!$B$15+Scenarios!$B$16*$D121+Scenarios!$B$17*(Scenarios!H$22+SUM($G121:L121))+$E121+Scenarios!$B$18*Draws!J94</f>
        <v>-1.45761436116739</v>
      </c>
      <c r="N121" s="64" t="n">
        <f aca="false">Scenarios!$B$15+Scenarios!$B$16*$D121+Scenarios!$B$17*(Scenarios!I$22+SUM($G121:M121))+$E121+Scenarios!$B$18*Draws!K94</f>
        <v>-8.19301706254836</v>
      </c>
      <c r="O121" s="64" t="n">
        <f aca="false">Scenarios!$B$15+Scenarios!$B$16*$D121+Scenarios!$B$17*(Scenarios!J$22+SUM($G121:N121))+$E121+Scenarios!$B$18*Draws!L94</f>
        <v>-2.3715979554085</v>
      </c>
      <c r="P121" s="64" t="n">
        <f aca="false">Scenarios!$B$15+Scenarios!$B$16*$D121+Scenarios!$B$17*(Scenarios!K$22+SUM($G121:O121))+$E121+Scenarios!$B$18*Draws!M94</f>
        <v>0.321675220996065</v>
      </c>
      <c r="Q121" s="64" t="n">
        <f aca="false">Scenarios!$B$15+Scenarios!$B$16*$D121+Scenarios!$B$17*(Scenarios!L$22+SUM($G121:P121))+$E121+Scenarios!$B$18*Draws!N94</f>
        <v>2.01948225519752</v>
      </c>
      <c r="R121" s="64" t="n">
        <f aca="false">Scenarios!$B$15+Scenarios!$B$16*$D121+Scenarios!$B$17*(Scenarios!M$22+SUM($G121:Q121))+$E121+Scenarios!$B$18*Draws!O94</f>
        <v>-0.101392087417328</v>
      </c>
      <c r="S121" s="79" t="n">
        <f aca="false">SUM(G121:R121)</f>
        <v>-23.0851439733609</v>
      </c>
    </row>
    <row r="122" customFormat="false" ht="15" hidden="false" customHeight="false" outlineLevel="0" collapsed="false">
      <c r="A122" s="36" t="n">
        <v>91</v>
      </c>
      <c r="B122" s="36" t="n">
        <f aca="false">MATCH(Draws!B95,$B$16:$E$16,1)</f>
        <v>4</v>
      </c>
      <c r="C122" s="65" t="n">
        <f aca="false">MAX(-0.9,INDEX(Scenarios!$B$8:$E$8,B122)+INDEX(Scenarios!$B$9:$E$9,B122)*Draws!C95)</f>
        <v>0.16746744</v>
      </c>
      <c r="D122" s="65" t="n">
        <f aca="false">(1+C122)^(1/12)-1</f>
        <v>0.0129866722427332</v>
      </c>
      <c r="E122" s="64" t="n">
        <f aca="false">INDEX(Scenarios!$B$10:$E$10,B122)/12</f>
        <v>-1.25</v>
      </c>
      <c r="G122" s="64" t="n">
        <f aca="false">Scenarios!$B$15+Scenarios!$B$16*$D122+Scenarios!$B$17*(Scenarios!B$22)+$E122+Scenarios!$B$18*Draws!D95</f>
        <v>-7.08008718977388</v>
      </c>
      <c r="H122" s="64" t="n">
        <f aca="false">Scenarios!$B$15+Scenarios!$B$16*$D122+Scenarios!$B$17*(Scenarios!C$22+SUM($G122:G122))+$E122+Scenarios!$B$18*Draws!E95</f>
        <v>-2.32569822556974</v>
      </c>
      <c r="I122" s="64" t="n">
        <f aca="false">Scenarios!$B$15+Scenarios!$B$16*$D122+Scenarios!$B$17*(Scenarios!D$22+SUM($G122:H122))+$E122+Scenarios!$B$18*Draws!F95</f>
        <v>-8.06593366001917</v>
      </c>
      <c r="J122" s="64" t="n">
        <f aca="false">Scenarios!$B$15+Scenarios!$B$16*$D122+Scenarios!$B$17*(Scenarios!E$22+SUM($G122:I122))+$E122+Scenarios!$B$18*Draws!G95</f>
        <v>-5.34983698196181</v>
      </c>
      <c r="K122" s="64" t="n">
        <f aca="false">Scenarios!$B$15+Scenarios!$B$16*$D122+Scenarios!$B$17*(Scenarios!F$22+SUM($G122:J122))+$E122+Scenarios!$B$18*Draws!H95</f>
        <v>-3.82215806771572</v>
      </c>
      <c r="L122" s="64" t="n">
        <f aca="false">Scenarios!$B$15+Scenarios!$B$16*$D122+Scenarios!$B$17*(Scenarios!G$22+SUM($G122:K122))+$E122+Scenarios!$B$18*Draws!I95</f>
        <v>-3.61859302941937</v>
      </c>
      <c r="M122" s="64" t="n">
        <f aca="false">Scenarios!$B$15+Scenarios!$B$16*$D122+Scenarios!$B$17*(Scenarios!H$22+SUM($G122:L122))+$E122+Scenarios!$B$18*Draws!J95</f>
        <v>-0.349000984212057</v>
      </c>
      <c r="N122" s="64" t="n">
        <f aca="false">Scenarios!$B$15+Scenarios!$B$16*$D122+Scenarios!$B$17*(Scenarios!I$22+SUM($G122:M122))+$E122+Scenarios!$B$18*Draws!K95</f>
        <v>-3.38698154501521</v>
      </c>
      <c r="O122" s="64" t="n">
        <f aca="false">Scenarios!$B$15+Scenarios!$B$16*$D122+Scenarios!$B$17*(Scenarios!J$22+SUM($G122:N122))+$E122+Scenarios!$B$18*Draws!L95</f>
        <v>-5.97528818626542</v>
      </c>
      <c r="P122" s="64" t="n">
        <f aca="false">Scenarios!$B$15+Scenarios!$B$16*$D122+Scenarios!$B$17*(Scenarios!K$22+SUM($G122:O122))+$E122+Scenarios!$B$18*Draws!M95</f>
        <v>-4.2194453312778</v>
      </c>
      <c r="Q122" s="64" t="n">
        <f aca="false">Scenarios!$B$15+Scenarios!$B$16*$D122+Scenarios!$B$17*(Scenarios!L$22+SUM($G122:P122))+$E122+Scenarios!$B$18*Draws!N95</f>
        <v>-5.27747816020642</v>
      </c>
      <c r="R122" s="64" t="n">
        <f aca="false">Scenarios!$B$15+Scenarios!$B$16*$D122+Scenarios!$B$17*(Scenarios!M$22+SUM($G122:Q122))+$E122+Scenarios!$B$18*Draws!O95</f>
        <v>-0.338487805256483</v>
      </c>
      <c r="S122" s="79" t="n">
        <f aca="false">SUM(G122:R122)</f>
        <v>-49.8089891666931</v>
      </c>
    </row>
    <row r="123" customFormat="false" ht="15" hidden="false" customHeight="false" outlineLevel="0" collapsed="false">
      <c r="A123" s="36" t="n">
        <v>92</v>
      </c>
      <c r="B123" s="36" t="n">
        <f aca="false">MATCH(Draws!B96,$B$16:$E$16,1)</f>
        <v>1</v>
      </c>
      <c r="C123" s="65" t="n">
        <f aca="false">MAX(-0.9,INDEX(Scenarios!$B$8:$E$8,B123)+INDEX(Scenarios!$B$9:$E$9,B123)*Draws!C96)</f>
        <v>-0.1723396</v>
      </c>
      <c r="D123" s="65" t="n">
        <f aca="false">(1+C123)^(1/12)-1</f>
        <v>-0.0156391150192023</v>
      </c>
      <c r="E123" s="64" t="n">
        <f aca="false">INDEX(Scenarios!$B$10:$E$10,B123)/12</f>
        <v>-1.25</v>
      </c>
      <c r="G123" s="64" t="n">
        <f aca="false">Scenarios!$B$15+Scenarios!$B$16*$D123+Scenarios!$B$17*(Scenarios!B$22)+$E123+Scenarios!$B$18*Draws!D96</f>
        <v>-4.35241308846261</v>
      </c>
      <c r="H123" s="64" t="n">
        <f aca="false">Scenarios!$B$15+Scenarios!$B$16*$D123+Scenarios!$B$17*(Scenarios!C$22+SUM($G123:G123))+$E123+Scenarios!$B$18*Draws!E96</f>
        <v>-0.703677594525324</v>
      </c>
      <c r="I123" s="64" t="n">
        <f aca="false">Scenarios!$B$15+Scenarios!$B$16*$D123+Scenarios!$B$17*(Scenarios!D$22+SUM($G123:H123))+$E123+Scenarios!$B$18*Draws!F96</f>
        <v>-5.44454648516952</v>
      </c>
      <c r="J123" s="64" t="n">
        <f aca="false">Scenarios!$B$15+Scenarios!$B$16*$D123+Scenarios!$B$17*(Scenarios!E$22+SUM($G123:I123))+$E123+Scenarios!$B$18*Draws!G96</f>
        <v>-2.13779636218446</v>
      </c>
      <c r="K123" s="64" t="n">
        <f aca="false">Scenarios!$B$15+Scenarios!$B$16*$D123+Scenarios!$B$17*(Scenarios!F$22+SUM($G123:J123))+$E123+Scenarios!$B$18*Draws!H96</f>
        <v>-3.2964858630114</v>
      </c>
      <c r="L123" s="64" t="n">
        <f aca="false">Scenarios!$B$15+Scenarios!$B$16*$D123+Scenarios!$B$17*(Scenarios!G$22+SUM($G123:K123))+$E123+Scenarios!$B$18*Draws!I96</f>
        <v>-3.89884816177171</v>
      </c>
      <c r="M123" s="64" t="n">
        <f aca="false">Scenarios!$B$15+Scenarios!$B$16*$D123+Scenarios!$B$17*(Scenarios!H$22+SUM($G123:L123))+$E123+Scenarios!$B$18*Draws!J96</f>
        <v>-7.63577954611835</v>
      </c>
      <c r="N123" s="64" t="n">
        <f aca="false">Scenarios!$B$15+Scenarios!$B$16*$D123+Scenarios!$B$17*(Scenarios!I$22+SUM($G123:M123))+$E123+Scenarios!$B$18*Draws!K96</f>
        <v>-2.95843813389618</v>
      </c>
      <c r="O123" s="64" t="n">
        <f aca="false">Scenarios!$B$15+Scenarios!$B$16*$D123+Scenarios!$B$17*(Scenarios!J$22+SUM($G123:N123))+$E123+Scenarios!$B$18*Draws!L96</f>
        <v>-4.35771105993186</v>
      </c>
      <c r="P123" s="64" t="n">
        <f aca="false">Scenarios!$B$15+Scenarios!$B$16*$D123+Scenarios!$B$17*(Scenarios!K$22+SUM($G123:O123))+$E123+Scenarios!$B$18*Draws!M96</f>
        <v>-2.45721209477704</v>
      </c>
      <c r="Q123" s="64" t="n">
        <f aca="false">Scenarios!$B$15+Scenarios!$B$16*$D123+Scenarios!$B$17*(Scenarios!L$22+SUM($G123:P123))+$E123+Scenarios!$B$18*Draws!N96</f>
        <v>-7.42006414646163</v>
      </c>
      <c r="R123" s="64" t="n">
        <f aca="false">Scenarios!$B$15+Scenarios!$B$16*$D123+Scenarios!$B$17*(Scenarios!M$22+SUM($G123:Q123))+$E123+Scenarios!$B$18*Draws!O96</f>
        <v>-2.1950648814561</v>
      </c>
      <c r="S123" s="79" t="n">
        <f aca="false">SUM(G123:R123)</f>
        <v>-46.8580374177662</v>
      </c>
    </row>
    <row r="124" customFormat="false" ht="15" hidden="false" customHeight="false" outlineLevel="0" collapsed="false">
      <c r="A124" s="36" t="n">
        <v>93</v>
      </c>
      <c r="B124" s="36" t="n">
        <f aca="false">MATCH(Draws!B97,$B$16:$E$16,1)</f>
        <v>4</v>
      </c>
      <c r="C124" s="65" t="n">
        <f aca="false">MAX(-0.9,INDEX(Scenarios!$B$8:$E$8,B124)+INDEX(Scenarios!$B$9:$E$9,B124)*Draws!C97)</f>
        <v>0.22773672</v>
      </c>
      <c r="D124" s="65" t="n">
        <f aca="false">(1+C124)^(1/12)-1</f>
        <v>0.0172447030699927</v>
      </c>
      <c r="E124" s="64" t="n">
        <f aca="false">INDEX(Scenarios!$B$10:$E$10,B124)/12</f>
        <v>-1.25</v>
      </c>
      <c r="G124" s="64" t="n">
        <f aca="false">Scenarios!$B$15+Scenarios!$B$16*$D124+Scenarios!$B$17*(Scenarios!B$22)+$E124+Scenarios!$B$18*Draws!D97</f>
        <v>1.40964097806516</v>
      </c>
      <c r="H124" s="64" t="n">
        <f aca="false">Scenarios!$B$15+Scenarios!$B$16*$D124+Scenarios!$B$17*(Scenarios!C$22+SUM($G124:G124))+$E124+Scenarios!$B$18*Draws!E97</f>
        <v>-3.635171369043</v>
      </c>
      <c r="I124" s="64" t="n">
        <f aca="false">Scenarios!$B$15+Scenarios!$B$16*$D124+Scenarios!$B$17*(Scenarios!D$22+SUM($G124:H124))+$E124+Scenarios!$B$18*Draws!F97</f>
        <v>-4.2605072909924</v>
      </c>
      <c r="J124" s="64" t="n">
        <f aca="false">Scenarios!$B$15+Scenarios!$B$16*$D124+Scenarios!$B$17*(Scenarios!E$22+SUM($G124:I124))+$E124+Scenarios!$B$18*Draws!G97</f>
        <v>0.0760154801793149</v>
      </c>
      <c r="K124" s="64" t="n">
        <f aca="false">Scenarios!$B$15+Scenarios!$B$16*$D124+Scenarios!$B$17*(Scenarios!F$22+SUM($G124:J124))+$E124+Scenarios!$B$18*Draws!H97</f>
        <v>-5.32724158692405</v>
      </c>
      <c r="L124" s="64" t="n">
        <f aca="false">Scenarios!$B$15+Scenarios!$B$16*$D124+Scenarios!$B$17*(Scenarios!G$22+SUM($G124:K124))+$E124+Scenarios!$B$18*Draws!I97</f>
        <v>-4.49664207426293</v>
      </c>
      <c r="M124" s="64" t="n">
        <f aca="false">Scenarios!$B$15+Scenarios!$B$16*$D124+Scenarios!$B$17*(Scenarios!H$22+SUM($G124:L124))+$E124+Scenarios!$B$18*Draws!J97</f>
        <v>-2.91737036854723</v>
      </c>
      <c r="N124" s="64" t="n">
        <f aca="false">Scenarios!$B$15+Scenarios!$B$16*$D124+Scenarios!$B$17*(Scenarios!I$22+SUM($G124:M124))+$E124+Scenarios!$B$18*Draws!K97</f>
        <v>-5.13754713923497</v>
      </c>
      <c r="O124" s="64" t="n">
        <f aca="false">Scenarios!$B$15+Scenarios!$B$16*$D124+Scenarios!$B$17*(Scenarios!J$22+SUM($G124:N124))+$E124+Scenarios!$B$18*Draws!L97</f>
        <v>1.8586954480307</v>
      </c>
      <c r="P124" s="64" t="n">
        <f aca="false">Scenarios!$B$15+Scenarios!$B$16*$D124+Scenarios!$B$17*(Scenarios!K$22+SUM($G124:O124))+$E124+Scenarios!$B$18*Draws!M97</f>
        <v>0.548167736236919</v>
      </c>
      <c r="Q124" s="64" t="n">
        <f aca="false">Scenarios!$B$15+Scenarios!$B$16*$D124+Scenarios!$B$17*(Scenarios!L$22+SUM($G124:P124))+$E124+Scenarios!$B$18*Draws!N97</f>
        <v>-8.07287610022127</v>
      </c>
      <c r="R124" s="64" t="n">
        <f aca="false">Scenarios!$B$15+Scenarios!$B$16*$D124+Scenarios!$B$17*(Scenarios!M$22+SUM($G124:Q124))+$E124+Scenarios!$B$18*Draws!O97</f>
        <v>-8.17730855098899</v>
      </c>
      <c r="S124" s="79" t="n">
        <f aca="false">SUM(G124:R124)</f>
        <v>-38.1321448377028</v>
      </c>
    </row>
    <row r="125" customFormat="false" ht="15" hidden="false" customHeight="false" outlineLevel="0" collapsed="false">
      <c r="A125" s="36" t="n">
        <v>94</v>
      </c>
      <c r="B125" s="36" t="n">
        <f aca="false">MATCH(Draws!B98,$B$16:$E$16,1)</f>
        <v>4</v>
      </c>
      <c r="C125" s="65" t="n">
        <f aca="false">MAX(-0.9,INDEX(Scenarios!$B$8:$E$8,B125)+INDEX(Scenarios!$B$9:$E$9,B125)*Draws!C98)</f>
        <v>0.0714528</v>
      </c>
      <c r="D125" s="65" t="n">
        <f aca="false">(1+C125)^(1/12)-1</f>
        <v>0.00576786080277625</v>
      </c>
      <c r="E125" s="64" t="n">
        <f aca="false">INDEX(Scenarios!$B$10:$E$10,B125)/12</f>
        <v>-1.25</v>
      </c>
      <c r="G125" s="64" t="n">
        <f aca="false">Scenarios!$B$15+Scenarios!$B$16*$D125+Scenarios!$B$17*(Scenarios!B$22)+$E125+Scenarios!$B$18*Draws!D98</f>
        <v>-1.23974846531297</v>
      </c>
      <c r="H125" s="64" t="n">
        <f aca="false">Scenarios!$B$15+Scenarios!$B$16*$D125+Scenarios!$B$17*(Scenarios!C$22+SUM($G125:G125))+$E125+Scenarios!$B$18*Draws!E98</f>
        <v>-0.775911769826634</v>
      </c>
      <c r="I125" s="64" t="n">
        <f aca="false">Scenarios!$B$15+Scenarios!$B$16*$D125+Scenarios!$B$17*(Scenarios!D$22+SUM($G125:H125))+$E125+Scenarios!$B$18*Draws!F98</f>
        <v>1.27746652569436</v>
      </c>
      <c r="J125" s="64" t="n">
        <f aca="false">Scenarios!$B$15+Scenarios!$B$16*$D125+Scenarios!$B$17*(Scenarios!E$22+SUM($G125:I125))+$E125+Scenarios!$B$18*Draws!G98</f>
        <v>-1.55266750565682</v>
      </c>
      <c r="K125" s="64" t="n">
        <f aca="false">Scenarios!$B$15+Scenarios!$B$16*$D125+Scenarios!$B$17*(Scenarios!F$22+SUM($G125:J125))+$E125+Scenarios!$B$18*Draws!H98</f>
        <v>-5.40462644334398</v>
      </c>
      <c r="L125" s="64" t="n">
        <f aca="false">Scenarios!$B$15+Scenarios!$B$16*$D125+Scenarios!$B$17*(Scenarios!G$22+SUM($G125:K125))+$E125+Scenarios!$B$18*Draws!I98</f>
        <v>-1.04529037996807</v>
      </c>
      <c r="M125" s="64" t="n">
        <f aca="false">Scenarios!$B$15+Scenarios!$B$16*$D125+Scenarios!$B$17*(Scenarios!H$22+SUM($G125:L125))+$E125+Scenarios!$B$18*Draws!J98</f>
        <v>-5.09809913756936</v>
      </c>
      <c r="N125" s="64" t="n">
        <f aca="false">Scenarios!$B$15+Scenarios!$B$16*$D125+Scenarios!$B$17*(Scenarios!I$22+SUM($G125:M125))+$E125+Scenarios!$B$18*Draws!K98</f>
        <v>-4.2953619838603</v>
      </c>
      <c r="O125" s="64" t="n">
        <f aca="false">Scenarios!$B$15+Scenarios!$B$16*$D125+Scenarios!$B$17*(Scenarios!J$22+SUM($G125:N125))+$E125+Scenarios!$B$18*Draws!L98</f>
        <v>-6.35136741042641</v>
      </c>
      <c r="P125" s="64" t="n">
        <f aca="false">Scenarios!$B$15+Scenarios!$B$16*$D125+Scenarios!$B$17*(Scenarios!K$22+SUM($G125:O125))+$E125+Scenarios!$B$18*Draws!M98</f>
        <v>-4.80047842648601</v>
      </c>
      <c r="Q125" s="64" t="n">
        <f aca="false">Scenarios!$B$15+Scenarios!$B$16*$D125+Scenarios!$B$17*(Scenarios!L$22+SUM($G125:P125))+$E125+Scenarios!$B$18*Draws!N98</f>
        <v>-4.38480244883857</v>
      </c>
      <c r="R125" s="64" t="n">
        <f aca="false">Scenarios!$B$15+Scenarios!$B$16*$D125+Scenarios!$B$17*(Scenarios!M$22+SUM($G125:Q125))+$E125+Scenarios!$B$18*Draws!O98</f>
        <v>-4.27691122764189</v>
      </c>
      <c r="S125" s="79" t="n">
        <f aca="false">SUM(G125:R125)</f>
        <v>-37.9477986732367</v>
      </c>
    </row>
    <row r="126" customFormat="false" ht="15" hidden="false" customHeight="false" outlineLevel="0" collapsed="false">
      <c r="A126" s="36" t="n">
        <v>95</v>
      </c>
      <c r="B126" s="36" t="n">
        <f aca="false">MATCH(Draws!B99,$B$16:$E$16,1)</f>
        <v>3</v>
      </c>
      <c r="C126" s="65" t="n">
        <f aca="false">MAX(-0.9,INDEX(Scenarios!$B$8:$E$8,B126)+INDEX(Scenarios!$B$9:$E$9,B126)*Draws!C99)</f>
        <v>0.41236112</v>
      </c>
      <c r="D126" s="65" t="n">
        <f aca="false">(1+C126)^(1/12)-1</f>
        <v>0.0291898143989418</v>
      </c>
      <c r="E126" s="64" t="n">
        <f aca="false">INDEX(Scenarios!$B$10:$E$10,B126)/12</f>
        <v>0.416666666666667</v>
      </c>
      <c r="G126" s="64" t="n">
        <f aca="false">Scenarios!$B$15+Scenarios!$B$16*$D126+Scenarios!$B$17*(Scenarios!B$22)+$E126+Scenarios!$B$18*Draws!D99</f>
        <v>-0.21798187596248</v>
      </c>
      <c r="H126" s="64" t="n">
        <f aca="false">Scenarios!$B$15+Scenarios!$B$16*$D126+Scenarios!$B$17*(Scenarios!C$22+SUM($G126:G126))+$E126+Scenarios!$B$18*Draws!E99</f>
        <v>0.473942997694088</v>
      </c>
      <c r="I126" s="64" t="n">
        <f aca="false">Scenarios!$B$15+Scenarios!$B$16*$D126+Scenarios!$B$17*(Scenarios!D$22+SUM($G126:H126))+$E126+Scenarios!$B$18*Draws!F99</f>
        <v>0.0819099656162846</v>
      </c>
      <c r="J126" s="64" t="n">
        <f aca="false">Scenarios!$B$15+Scenarios!$B$16*$D126+Scenarios!$B$17*(Scenarios!E$22+SUM($G126:I126))+$E126+Scenarios!$B$18*Draws!G99</f>
        <v>4.13354871655487</v>
      </c>
      <c r="K126" s="64" t="n">
        <f aca="false">Scenarios!$B$15+Scenarios!$B$16*$D126+Scenarios!$B$17*(Scenarios!F$22+SUM($G126:J126))+$E126+Scenarios!$B$18*Draws!H99</f>
        <v>-2.68176858308046</v>
      </c>
      <c r="L126" s="64" t="n">
        <f aca="false">Scenarios!$B$15+Scenarios!$B$16*$D126+Scenarios!$B$17*(Scenarios!G$22+SUM($G126:K126))+$E126+Scenarios!$B$18*Draws!I99</f>
        <v>2.37133216021607</v>
      </c>
      <c r="M126" s="64" t="n">
        <f aca="false">Scenarios!$B$15+Scenarios!$B$16*$D126+Scenarios!$B$17*(Scenarios!H$22+SUM($G126:L126))+$E126+Scenarios!$B$18*Draws!J99</f>
        <v>-1.6083985353944</v>
      </c>
      <c r="N126" s="64" t="n">
        <f aca="false">Scenarios!$B$15+Scenarios!$B$16*$D126+Scenarios!$B$17*(Scenarios!I$22+SUM($G126:M126))+$E126+Scenarios!$B$18*Draws!K99</f>
        <v>0.416151828726008</v>
      </c>
      <c r="O126" s="64" t="n">
        <f aca="false">Scenarios!$B$15+Scenarios!$B$16*$D126+Scenarios!$B$17*(Scenarios!J$22+SUM($G126:N126))+$E126+Scenarios!$B$18*Draws!L99</f>
        <v>2.37684258032414</v>
      </c>
      <c r="P126" s="64" t="n">
        <f aca="false">Scenarios!$B$15+Scenarios!$B$16*$D126+Scenarios!$B$17*(Scenarios!K$22+SUM($G126:O126))+$E126+Scenarios!$B$18*Draws!M99</f>
        <v>-2.62422784726555</v>
      </c>
      <c r="Q126" s="64" t="n">
        <f aca="false">Scenarios!$B$15+Scenarios!$B$16*$D126+Scenarios!$B$17*(Scenarios!L$22+SUM($G126:P126))+$E126+Scenarios!$B$18*Draws!N99</f>
        <v>-0.252796462689742</v>
      </c>
      <c r="R126" s="64" t="n">
        <f aca="false">Scenarios!$B$15+Scenarios!$B$16*$D126+Scenarios!$B$17*(Scenarios!M$22+SUM($G126:Q126))+$E126+Scenarios!$B$18*Draws!O99</f>
        <v>0.962768867005698</v>
      </c>
      <c r="S126" s="79" t="n">
        <f aca="false">SUM(G126:R126)</f>
        <v>3.43132381174453</v>
      </c>
    </row>
    <row r="127" customFormat="false" ht="15" hidden="false" customHeight="false" outlineLevel="0" collapsed="false">
      <c r="A127" s="36" t="n">
        <v>96</v>
      </c>
      <c r="B127" s="36" t="n">
        <f aca="false">MATCH(Draws!B100,$B$16:$E$16,1)</f>
        <v>3</v>
      </c>
      <c r="C127" s="65" t="n">
        <f aca="false">MAX(-0.9,INDEX(Scenarios!$B$8:$E$8,B127)+INDEX(Scenarios!$B$9:$E$9,B127)*Draws!C100)</f>
        <v>0.26054072</v>
      </c>
      <c r="D127" s="65" t="n">
        <f aca="false">(1+C127)^(1/12)-1</f>
        <v>0.0194824171219938</v>
      </c>
      <c r="E127" s="64" t="n">
        <f aca="false">INDEX(Scenarios!$B$10:$E$10,B127)/12</f>
        <v>0.416666666666667</v>
      </c>
      <c r="G127" s="64" t="n">
        <f aca="false">Scenarios!$B$15+Scenarios!$B$16*$D127+Scenarios!$B$17*(Scenarios!B$22)+$E127+Scenarios!$B$18*Draws!D100</f>
        <v>-1.27026364398916</v>
      </c>
      <c r="H127" s="64" t="n">
        <f aca="false">Scenarios!$B$15+Scenarios!$B$16*$D127+Scenarios!$B$17*(Scenarios!C$22+SUM($G127:G127))+$E127+Scenarios!$B$18*Draws!E100</f>
        <v>6.96127509534284</v>
      </c>
      <c r="I127" s="64" t="n">
        <f aca="false">Scenarios!$B$15+Scenarios!$B$16*$D127+Scenarios!$B$17*(Scenarios!D$22+SUM($G127:H127))+$E127+Scenarios!$B$18*Draws!F100</f>
        <v>4.82054799812573</v>
      </c>
      <c r="J127" s="64" t="n">
        <f aca="false">Scenarios!$B$15+Scenarios!$B$16*$D127+Scenarios!$B$17*(Scenarios!E$22+SUM($G127:I127))+$E127+Scenarios!$B$18*Draws!G100</f>
        <v>-5.89462657587532</v>
      </c>
      <c r="K127" s="64" t="n">
        <f aca="false">Scenarios!$B$15+Scenarios!$B$16*$D127+Scenarios!$B$17*(Scenarios!F$22+SUM($G127:J127))+$E127+Scenarios!$B$18*Draws!H100</f>
        <v>0.0466241667783805</v>
      </c>
      <c r="L127" s="64" t="n">
        <f aca="false">Scenarios!$B$15+Scenarios!$B$16*$D127+Scenarios!$B$17*(Scenarios!G$22+SUM($G127:K127))+$E127+Scenarios!$B$18*Draws!I100</f>
        <v>1.77943431695421</v>
      </c>
      <c r="M127" s="64" t="n">
        <f aca="false">Scenarios!$B$15+Scenarios!$B$16*$D127+Scenarios!$B$17*(Scenarios!H$22+SUM($G127:L127))+$E127+Scenarios!$B$18*Draws!J100</f>
        <v>1.55842945554455</v>
      </c>
      <c r="N127" s="64" t="n">
        <f aca="false">Scenarios!$B$15+Scenarios!$B$16*$D127+Scenarios!$B$17*(Scenarios!I$22+SUM($G127:M127))+$E127+Scenarios!$B$18*Draws!K100</f>
        <v>4.62137851817766</v>
      </c>
      <c r="O127" s="64" t="n">
        <f aca="false">Scenarios!$B$15+Scenarios!$B$16*$D127+Scenarios!$B$17*(Scenarios!J$22+SUM($G127:N127))+$E127+Scenarios!$B$18*Draws!L100</f>
        <v>-6.50536184547146</v>
      </c>
      <c r="P127" s="64" t="n">
        <f aca="false">Scenarios!$B$15+Scenarios!$B$16*$D127+Scenarios!$B$17*(Scenarios!K$22+SUM($G127:O127))+$E127+Scenarios!$B$18*Draws!M100</f>
        <v>-2.02469818616887</v>
      </c>
      <c r="Q127" s="64" t="n">
        <f aca="false">Scenarios!$B$15+Scenarios!$B$16*$D127+Scenarios!$B$17*(Scenarios!L$22+SUM($G127:P127))+$E127+Scenarios!$B$18*Draws!N100</f>
        <v>4.86279197172453</v>
      </c>
      <c r="R127" s="64" t="n">
        <f aca="false">Scenarios!$B$15+Scenarios!$B$16*$D127+Scenarios!$B$17*(Scenarios!M$22+SUM($G127:Q127))+$E127+Scenarios!$B$18*Draws!O100</f>
        <v>4.34339519857525</v>
      </c>
      <c r="S127" s="79" t="n">
        <f aca="false">SUM(G127:R127)</f>
        <v>13.2989264697183</v>
      </c>
    </row>
    <row r="128" customFormat="false" ht="15" hidden="false" customHeight="false" outlineLevel="0" collapsed="false">
      <c r="A128" s="36" t="n">
        <v>97</v>
      </c>
      <c r="B128" s="36" t="n">
        <f aca="false">MATCH(Draws!B101,$B$16:$E$16,1)</f>
        <v>2</v>
      </c>
      <c r="C128" s="65" t="n">
        <f aca="false">MAX(-0.9,INDEX(Scenarios!$B$8:$E$8,B128)+INDEX(Scenarios!$B$9:$E$9,B128)*Draws!C101)</f>
        <v>0.02425724</v>
      </c>
      <c r="D128" s="65" t="n">
        <f aca="false">(1+C128)^(1/12)-1</f>
        <v>0.00199930478379651</v>
      </c>
      <c r="E128" s="64" t="n">
        <f aca="false">INDEX(Scenarios!$B$10:$E$10,B128)/12</f>
        <v>0.416666666666667</v>
      </c>
      <c r="G128" s="64" t="n">
        <f aca="false">Scenarios!$B$15+Scenarios!$B$16*$D128+Scenarios!$B$17*(Scenarios!B$22)+$E128+Scenarios!$B$18*Draws!D101</f>
        <v>3.50447749618014</v>
      </c>
      <c r="H128" s="64" t="n">
        <f aca="false">Scenarios!$B$15+Scenarios!$B$16*$D128+Scenarios!$B$17*(Scenarios!C$22+SUM($G128:G128))+$E128+Scenarios!$B$18*Draws!E101</f>
        <v>-4.30811149146754</v>
      </c>
      <c r="I128" s="64" t="n">
        <f aca="false">Scenarios!$B$15+Scenarios!$B$16*$D128+Scenarios!$B$17*(Scenarios!D$22+SUM($G128:H128))+$E128+Scenarios!$B$18*Draws!F101</f>
        <v>1.91238769565298</v>
      </c>
      <c r="J128" s="64" t="n">
        <f aca="false">Scenarios!$B$15+Scenarios!$B$16*$D128+Scenarios!$B$17*(Scenarios!E$22+SUM($G128:I128))+$E128+Scenarios!$B$18*Draws!G101</f>
        <v>-1.41355563429525</v>
      </c>
      <c r="K128" s="64" t="n">
        <f aca="false">Scenarios!$B$15+Scenarios!$B$16*$D128+Scenarios!$B$17*(Scenarios!F$22+SUM($G128:J128))+$E128+Scenarios!$B$18*Draws!H101</f>
        <v>-0.246512730041892</v>
      </c>
      <c r="L128" s="64" t="n">
        <f aca="false">Scenarios!$B$15+Scenarios!$B$16*$D128+Scenarios!$B$17*(Scenarios!G$22+SUM($G128:K128))+$E128+Scenarios!$B$18*Draws!I101</f>
        <v>-0.125364510442135</v>
      </c>
      <c r="M128" s="64" t="n">
        <f aca="false">Scenarios!$B$15+Scenarios!$B$16*$D128+Scenarios!$B$17*(Scenarios!H$22+SUM($G128:L128))+$E128+Scenarios!$B$18*Draws!J101</f>
        <v>-1.27246690030255</v>
      </c>
      <c r="N128" s="64" t="n">
        <f aca="false">Scenarios!$B$15+Scenarios!$B$16*$D128+Scenarios!$B$17*(Scenarios!I$22+SUM($G128:M128))+$E128+Scenarios!$B$18*Draws!K101</f>
        <v>-1.27877208526195</v>
      </c>
      <c r="O128" s="64" t="n">
        <f aca="false">Scenarios!$B$15+Scenarios!$B$16*$D128+Scenarios!$B$17*(Scenarios!J$22+SUM($G128:N128))+$E128+Scenarios!$B$18*Draws!L101</f>
        <v>2.36009861882448</v>
      </c>
      <c r="P128" s="64" t="n">
        <f aca="false">Scenarios!$B$15+Scenarios!$B$16*$D128+Scenarios!$B$17*(Scenarios!K$22+SUM($G128:O128))+$E128+Scenarios!$B$18*Draws!M101</f>
        <v>-1.21300564875614</v>
      </c>
      <c r="Q128" s="64" t="n">
        <f aca="false">Scenarios!$B$15+Scenarios!$B$16*$D128+Scenarios!$B$17*(Scenarios!L$22+SUM($G128:P128))+$E128+Scenarios!$B$18*Draws!N101</f>
        <v>0.665740124314993</v>
      </c>
      <c r="R128" s="64" t="n">
        <f aca="false">Scenarios!$B$15+Scenarios!$B$16*$D128+Scenarios!$B$17*(Scenarios!M$22+SUM($G128:Q128))+$E128+Scenarios!$B$18*Draws!O101</f>
        <v>1.58733150192949</v>
      </c>
      <c r="S128" s="79" t="n">
        <f aca="false">SUM(G128:R128)</f>
        <v>0.172246436334641</v>
      </c>
    </row>
    <row r="129" customFormat="false" ht="15" hidden="false" customHeight="false" outlineLevel="0" collapsed="false">
      <c r="A129" s="36" t="n">
        <v>98</v>
      </c>
      <c r="B129" s="36" t="n">
        <f aca="false">MATCH(Draws!B102,$B$16:$E$16,1)</f>
        <v>4</v>
      </c>
      <c r="C129" s="65" t="n">
        <f aca="false">MAX(-0.9,INDEX(Scenarios!$B$8:$E$8,B129)+INDEX(Scenarios!$B$9:$E$9,B129)*Draws!C102)</f>
        <v>0.08600664</v>
      </c>
      <c r="D129" s="65" t="n">
        <f aca="false">(1+C129)^(1/12)-1</f>
        <v>0.00689930258776705</v>
      </c>
      <c r="E129" s="64" t="n">
        <f aca="false">INDEX(Scenarios!$B$10:$E$10,B129)/12</f>
        <v>-1.25</v>
      </c>
      <c r="G129" s="64" t="n">
        <f aca="false">Scenarios!$B$15+Scenarios!$B$16*$D129+Scenarios!$B$17*(Scenarios!B$22)+$E129+Scenarios!$B$18*Draws!D102</f>
        <v>-3.3398851692856</v>
      </c>
      <c r="H129" s="64" t="n">
        <f aca="false">Scenarios!$B$15+Scenarios!$B$16*$D129+Scenarios!$B$17*(Scenarios!C$22+SUM($G129:G129))+$E129+Scenarios!$B$18*Draws!E102</f>
        <v>0.436300280071607</v>
      </c>
      <c r="I129" s="64" t="n">
        <f aca="false">Scenarios!$B$15+Scenarios!$B$16*$D129+Scenarios!$B$17*(Scenarios!D$22+SUM($G129:H129))+$E129+Scenarios!$B$18*Draws!F102</f>
        <v>-7.18024244942056</v>
      </c>
      <c r="J129" s="64" t="n">
        <f aca="false">Scenarios!$B$15+Scenarios!$B$16*$D129+Scenarios!$B$17*(Scenarios!E$22+SUM($G129:I129))+$E129+Scenarios!$B$18*Draws!G102</f>
        <v>-4.52784014933279</v>
      </c>
      <c r="K129" s="64" t="n">
        <f aca="false">Scenarios!$B$15+Scenarios!$B$16*$D129+Scenarios!$B$17*(Scenarios!F$22+SUM($G129:J129))+$E129+Scenarios!$B$18*Draws!H102</f>
        <v>-6.63807783040043</v>
      </c>
      <c r="L129" s="64" t="n">
        <f aca="false">Scenarios!$B$15+Scenarios!$B$16*$D129+Scenarios!$B$17*(Scenarios!G$22+SUM($G129:K129))+$E129+Scenarios!$B$18*Draws!I102</f>
        <v>-2.15170174011046</v>
      </c>
      <c r="M129" s="64" t="n">
        <f aca="false">Scenarios!$B$15+Scenarios!$B$16*$D129+Scenarios!$B$17*(Scenarios!H$22+SUM($G129:L129))+$E129+Scenarios!$B$18*Draws!J102</f>
        <v>4.78827860400679</v>
      </c>
      <c r="N129" s="64" t="n">
        <f aca="false">Scenarios!$B$15+Scenarios!$B$16*$D129+Scenarios!$B$17*(Scenarios!I$22+SUM($G129:M129))+$E129+Scenarios!$B$18*Draws!K102</f>
        <v>-5.53919612488372</v>
      </c>
      <c r="O129" s="64" t="n">
        <f aca="false">Scenarios!$B$15+Scenarios!$B$16*$D129+Scenarios!$B$17*(Scenarios!J$22+SUM($G129:N129))+$E129+Scenarios!$B$18*Draws!L102</f>
        <v>1.11373855176594</v>
      </c>
      <c r="P129" s="64" t="n">
        <f aca="false">Scenarios!$B$15+Scenarios!$B$16*$D129+Scenarios!$B$17*(Scenarios!K$22+SUM($G129:O129))+$E129+Scenarios!$B$18*Draws!M102</f>
        <v>1.59636235078427</v>
      </c>
      <c r="Q129" s="64" t="n">
        <f aca="false">Scenarios!$B$15+Scenarios!$B$16*$D129+Scenarios!$B$17*(Scenarios!L$22+SUM($G129:P129))+$E129+Scenarios!$B$18*Draws!N102</f>
        <v>-8.1328705263095</v>
      </c>
      <c r="R129" s="64" t="n">
        <f aca="false">Scenarios!$B$15+Scenarios!$B$16*$D129+Scenarios!$B$17*(Scenarios!M$22+SUM($G129:Q129))+$E129+Scenarios!$B$18*Draws!O102</f>
        <v>-6.15980585036477</v>
      </c>
      <c r="S129" s="79" t="n">
        <f aca="false">SUM(G129:R129)</f>
        <v>-35.7349400534792</v>
      </c>
    </row>
    <row r="130" customFormat="false" ht="15" hidden="false" customHeight="false" outlineLevel="0" collapsed="false">
      <c r="A130" s="36" t="n">
        <v>99</v>
      </c>
      <c r="B130" s="36" t="n">
        <f aca="false">MATCH(Draws!B103,$B$16:$E$16,1)</f>
        <v>1</v>
      </c>
      <c r="C130" s="65" t="n">
        <f aca="false">MAX(-0.9,INDEX(Scenarios!$B$8:$E$8,B130)+INDEX(Scenarios!$B$9:$E$9,B130)*Draws!C103)</f>
        <v>0.04682675</v>
      </c>
      <c r="D130" s="65" t="n">
        <f aca="false">(1+C130)^(1/12)-1</f>
        <v>0.00382090155472792</v>
      </c>
      <c r="E130" s="64" t="n">
        <f aca="false">INDEX(Scenarios!$B$10:$E$10,B130)/12</f>
        <v>-1.25</v>
      </c>
      <c r="G130" s="64" t="n">
        <f aca="false">Scenarios!$B$15+Scenarios!$B$16*$D130+Scenarios!$B$17*(Scenarios!B$22)+$E130+Scenarios!$B$18*Draws!D103</f>
        <v>-5.30487777360229</v>
      </c>
      <c r="H130" s="64" t="n">
        <f aca="false">Scenarios!$B$15+Scenarios!$B$16*$D130+Scenarios!$B$17*(Scenarios!C$22+SUM($G130:G130))+$E130+Scenarios!$B$18*Draws!E103</f>
        <v>-2.07677179466354</v>
      </c>
      <c r="I130" s="64" t="n">
        <f aca="false">Scenarios!$B$15+Scenarios!$B$16*$D130+Scenarios!$B$17*(Scenarios!D$22+SUM($G130:H130))+$E130+Scenarios!$B$18*Draws!F103</f>
        <v>0.897323857611867</v>
      </c>
      <c r="J130" s="64" t="n">
        <f aca="false">Scenarios!$B$15+Scenarios!$B$16*$D130+Scenarios!$B$17*(Scenarios!E$22+SUM($G130:I130))+$E130+Scenarios!$B$18*Draws!G103</f>
        <v>-0.69060482129768</v>
      </c>
      <c r="K130" s="64" t="n">
        <f aca="false">Scenarios!$B$15+Scenarios!$B$16*$D130+Scenarios!$B$17*(Scenarios!F$22+SUM($G130:J130))+$E130+Scenarios!$B$18*Draws!H103</f>
        <v>-3.27546661445221</v>
      </c>
      <c r="L130" s="64" t="n">
        <f aca="false">Scenarios!$B$15+Scenarios!$B$16*$D130+Scenarios!$B$17*(Scenarios!G$22+SUM($G130:K130))+$E130+Scenarios!$B$18*Draws!I103</f>
        <v>-0.794234331979681</v>
      </c>
      <c r="M130" s="64" t="n">
        <f aca="false">Scenarios!$B$15+Scenarios!$B$16*$D130+Scenarios!$B$17*(Scenarios!H$22+SUM($G130:L130))+$E130+Scenarios!$B$18*Draws!J103</f>
        <v>-1.13568225065437</v>
      </c>
      <c r="N130" s="64" t="n">
        <f aca="false">Scenarios!$B$15+Scenarios!$B$16*$D130+Scenarios!$B$17*(Scenarios!I$22+SUM($G130:M130))+$E130+Scenarios!$B$18*Draws!K103</f>
        <v>-5.43392623140125</v>
      </c>
      <c r="O130" s="64" t="n">
        <f aca="false">Scenarios!$B$15+Scenarios!$B$16*$D130+Scenarios!$B$17*(Scenarios!J$22+SUM($G130:N130))+$E130+Scenarios!$B$18*Draws!L103</f>
        <v>-3.6389570531512</v>
      </c>
      <c r="P130" s="64" t="n">
        <f aca="false">Scenarios!$B$15+Scenarios!$B$16*$D130+Scenarios!$B$17*(Scenarios!K$22+SUM($G130:O130))+$E130+Scenarios!$B$18*Draws!M103</f>
        <v>-0.980561976627273</v>
      </c>
      <c r="Q130" s="64" t="n">
        <f aca="false">Scenarios!$B$15+Scenarios!$B$16*$D130+Scenarios!$B$17*(Scenarios!L$22+SUM($G130:P130))+$E130+Scenarios!$B$18*Draws!N103</f>
        <v>-2.61264572154017</v>
      </c>
      <c r="R130" s="64" t="n">
        <f aca="false">Scenarios!$B$15+Scenarios!$B$16*$D130+Scenarios!$B$17*(Scenarios!M$22+SUM($G130:Q130))+$E130+Scenarios!$B$18*Draws!O103</f>
        <v>-1.50194349410663</v>
      </c>
      <c r="S130" s="79" t="n">
        <f aca="false">SUM(G130:R130)</f>
        <v>-26.5483482058644</v>
      </c>
    </row>
    <row r="131" customFormat="false" ht="15" hidden="false" customHeight="false" outlineLevel="0" collapsed="false">
      <c r="A131" s="36" t="n">
        <v>100</v>
      </c>
      <c r="B131" s="36" t="n">
        <f aca="false">MATCH(Draws!B104,$B$16:$E$16,1)</f>
        <v>3</v>
      </c>
      <c r="C131" s="65" t="n">
        <f aca="false">MAX(-0.9,INDEX(Scenarios!$B$8:$E$8,B131)+INDEX(Scenarios!$B$9:$E$9,B131)*Draws!C104)</f>
        <v>0.30680996</v>
      </c>
      <c r="D131" s="65" t="n">
        <f aca="false">(1+C131)^(1/12)-1</f>
        <v>0.0225495681814687</v>
      </c>
      <c r="E131" s="64" t="n">
        <f aca="false">INDEX(Scenarios!$B$10:$E$10,B131)/12</f>
        <v>0.416666666666667</v>
      </c>
      <c r="G131" s="64" t="n">
        <f aca="false">Scenarios!$B$15+Scenarios!$B$16*$D131+Scenarios!$B$17*(Scenarios!B$22)+$E131+Scenarios!$B$18*Draws!D104</f>
        <v>-7.17450837587137</v>
      </c>
      <c r="H131" s="64" t="n">
        <f aca="false">Scenarios!$B$15+Scenarios!$B$16*$D131+Scenarios!$B$17*(Scenarios!C$22+SUM($G131:G131))+$E131+Scenarios!$B$18*Draws!E104</f>
        <v>3.13043059006186</v>
      </c>
      <c r="I131" s="64" t="n">
        <f aca="false">Scenarios!$B$15+Scenarios!$B$16*$D131+Scenarios!$B$17*(Scenarios!D$22+SUM($G131:H131))+$E131+Scenarios!$B$18*Draws!F104</f>
        <v>-5.83289541094591</v>
      </c>
      <c r="J131" s="64" t="n">
        <f aca="false">Scenarios!$B$15+Scenarios!$B$16*$D131+Scenarios!$B$17*(Scenarios!E$22+SUM($G131:I131))+$E131+Scenarios!$B$18*Draws!G104</f>
        <v>-0.699596517254971</v>
      </c>
      <c r="K131" s="64" t="n">
        <f aca="false">Scenarios!$B$15+Scenarios!$B$16*$D131+Scenarios!$B$17*(Scenarios!F$22+SUM($G131:J131))+$E131+Scenarios!$B$18*Draws!H104</f>
        <v>-0.452719590546774</v>
      </c>
      <c r="L131" s="64" t="n">
        <f aca="false">Scenarios!$B$15+Scenarios!$B$16*$D131+Scenarios!$B$17*(Scenarios!G$22+SUM($G131:K131))+$E131+Scenarios!$B$18*Draws!I104</f>
        <v>-0.738870511105302</v>
      </c>
      <c r="M131" s="64" t="n">
        <f aca="false">Scenarios!$B$15+Scenarios!$B$16*$D131+Scenarios!$B$17*(Scenarios!H$22+SUM($G131:L131))+$E131+Scenarios!$B$18*Draws!J104</f>
        <v>0.414716022400611</v>
      </c>
      <c r="N131" s="64" t="n">
        <f aca="false">Scenarios!$B$15+Scenarios!$B$16*$D131+Scenarios!$B$17*(Scenarios!I$22+SUM($G131:M131))+$E131+Scenarios!$B$18*Draws!K104</f>
        <v>-1.45814761631889</v>
      </c>
      <c r="O131" s="64" t="n">
        <f aca="false">Scenarios!$B$15+Scenarios!$B$16*$D131+Scenarios!$B$17*(Scenarios!J$22+SUM($G131:N131))+$E131+Scenarios!$B$18*Draws!L104</f>
        <v>-1.75631056626131</v>
      </c>
      <c r="P131" s="64" t="n">
        <f aca="false">Scenarios!$B$15+Scenarios!$B$16*$D131+Scenarios!$B$17*(Scenarios!K$22+SUM($G131:O131))+$E131+Scenarios!$B$18*Draws!M104</f>
        <v>-0.223624019129655</v>
      </c>
      <c r="Q131" s="64" t="n">
        <f aca="false">Scenarios!$B$15+Scenarios!$B$16*$D131+Scenarios!$B$17*(Scenarios!L$22+SUM($G131:P131))+$E131+Scenarios!$B$18*Draws!N104</f>
        <v>0.385495759866899</v>
      </c>
      <c r="R131" s="64" t="n">
        <f aca="false">Scenarios!$B$15+Scenarios!$B$16*$D131+Scenarios!$B$17*(Scenarios!M$22+SUM($G131:Q131))+$E131+Scenarios!$B$18*Draws!O104</f>
        <v>-1.77682324443485</v>
      </c>
      <c r="S131" s="79" t="n">
        <f aca="false">SUM(G131:R131)</f>
        <v>-16.1828534795397</v>
      </c>
    </row>
    <row r="132" customFormat="false" ht="15" hidden="false" customHeight="false" outlineLevel="0" collapsed="false">
      <c r="A132" s="36" t="n">
        <v>101</v>
      </c>
      <c r="B132" s="36" t="n">
        <f aca="false">MATCH(Draws!B105,$B$16:$E$16,1)</f>
        <v>4</v>
      </c>
      <c r="C132" s="65" t="n">
        <f aca="false">MAX(-0.9,INDEX(Scenarios!$B$8:$E$8,B132)+INDEX(Scenarios!$B$9:$E$9,B132)*Draws!C105)</f>
        <v>0.18798084</v>
      </c>
      <c r="D132" s="65" t="n">
        <f aca="false">(1+C132)^(1/12)-1</f>
        <v>0.0144581129594676</v>
      </c>
      <c r="E132" s="64" t="n">
        <f aca="false">INDEX(Scenarios!$B$10:$E$10,B132)/12</f>
        <v>-1.25</v>
      </c>
      <c r="G132" s="64" t="n">
        <f aca="false">Scenarios!$B$15+Scenarios!$B$16*$D132+Scenarios!$B$17*(Scenarios!B$22)+$E132+Scenarios!$B$18*Draws!D105</f>
        <v>-4.78368944213964</v>
      </c>
      <c r="H132" s="64" t="n">
        <f aca="false">Scenarios!$B$15+Scenarios!$B$16*$D132+Scenarios!$B$17*(Scenarios!C$22+SUM($G132:G132))+$E132+Scenarios!$B$18*Draws!E105</f>
        <v>-4.22100010863983</v>
      </c>
      <c r="I132" s="64" t="n">
        <f aca="false">Scenarios!$B$15+Scenarios!$B$16*$D132+Scenarios!$B$17*(Scenarios!D$22+SUM($G132:H132))+$E132+Scenarios!$B$18*Draws!F105</f>
        <v>-3.35583341519131</v>
      </c>
      <c r="J132" s="64" t="n">
        <f aca="false">Scenarios!$B$15+Scenarios!$B$16*$D132+Scenarios!$B$17*(Scenarios!E$22+SUM($G132:I132))+$E132+Scenarios!$B$18*Draws!G105</f>
        <v>-1.4648402249694</v>
      </c>
      <c r="K132" s="64" t="n">
        <f aca="false">Scenarios!$B$15+Scenarios!$B$16*$D132+Scenarios!$B$17*(Scenarios!F$22+SUM($G132:J132))+$E132+Scenarios!$B$18*Draws!H105</f>
        <v>-3.69493213561738</v>
      </c>
      <c r="L132" s="64" t="n">
        <f aca="false">Scenarios!$B$15+Scenarios!$B$16*$D132+Scenarios!$B$17*(Scenarios!G$22+SUM($G132:K132))+$E132+Scenarios!$B$18*Draws!I105</f>
        <v>-1.40104579326799</v>
      </c>
      <c r="M132" s="64" t="n">
        <f aca="false">Scenarios!$B$15+Scenarios!$B$16*$D132+Scenarios!$B$17*(Scenarios!H$22+SUM($G132:L132))+$E132+Scenarios!$B$18*Draws!J105</f>
        <v>2.12991301813133</v>
      </c>
      <c r="N132" s="64" t="n">
        <f aca="false">Scenarios!$B$15+Scenarios!$B$16*$D132+Scenarios!$B$17*(Scenarios!I$22+SUM($G132:M132))+$E132+Scenarios!$B$18*Draws!K105</f>
        <v>-3.30491092539537</v>
      </c>
      <c r="O132" s="64" t="n">
        <f aca="false">Scenarios!$B$15+Scenarios!$B$16*$D132+Scenarios!$B$17*(Scenarios!J$22+SUM($G132:N132))+$E132+Scenarios!$B$18*Draws!L105</f>
        <v>1.60329563816376</v>
      </c>
      <c r="P132" s="64" t="n">
        <f aca="false">Scenarios!$B$15+Scenarios!$B$16*$D132+Scenarios!$B$17*(Scenarios!K$22+SUM($G132:O132))+$E132+Scenarios!$B$18*Draws!M105</f>
        <v>-5.54754138582688</v>
      </c>
      <c r="Q132" s="64" t="n">
        <f aca="false">Scenarios!$B$15+Scenarios!$B$16*$D132+Scenarios!$B$17*(Scenarios!L$22+SUM($G132:P132))+$E132+Scenarios!$B$18*Draws!N105</f>
        <v>-0.571047207913925</v>
      </c>
      <c r="R132" s="64" t="n">
        <f aca="false">Scenarios!$B$15+Scenarios!$B$16*$D132+Scenarios!$B$17*(Scenarios!M$22+SUM($G132:Q132))+$E132+Scenarios!$B$18*Draws!O105</f>
        <v>-2.71714960068763</v>
      </c>
      <c r="S132" s="79" t="n">
        <f aca="false">SUM(G132:R132)</f>
        <v>-27.3287815833543</v>
      </c>
    </row>
    <row r="133" customFormat="false" ht="15" hidden="false" customHeight="false" outlineLevel="0" collapsed="false">
      <c r="A133" s="36" t="n">
        <v>102</v>
      </c>
      <c r="B133" s="36" t="n">
        <f aca="false">MATCH(Draws!B106,$B$16:$E$16,1)</f>
        <v>1</v>
      </c>
      <c r="C133" s="65" t="n">
        <f aca="false">MAX(-0.9,INDEX(Scenarios!$B$8:$E$8,B133)+INDEX(Scenarios!$B$9:$E$9,B133)*Draws!C106)</f>
        <v>0.3644591</v>
      </c>
      <c r="D133" s="65" t="n">
        <f aca="false">(1+C133)^(1/12)-1</f>
        <v>0.0262347350684011</v>
      </c>
      <c r="E133" s="64" t="n">
        <f aca="false">INDEX(Scenarios!$B$10:$E$10,B133)/12</f>
        <v>-1.25</v>
      </c>
      <c r="G133" s="64" t="n">
        <f aca="false">Scenarios!$B$15+Scenarios!$B$16*$D133+Scenarios!$B$17*(Scenarios!B$22)+$E133+Scenarios!$B$18*Draws!D106</f>
        <v>-3.61877073341059</v>
      </c>
      <c r="H133" s="64" t="n">
        <f aca="false">Scenarios!$B$15+Scenarios!$B$16*$D133+Scenarios!$B$17*(Scenarios!C$22+SUM($G133:G133))+$E133+Scenarios!$B$18*Draws!E106</f>
        <v>-4.6367041272819</v>
      </c>
      <c r="I133" s="64" t="n">
        <f aca="false">Scenarios!$B$15+Scenarios!$B$16*$D133+Scenarios!$B$17*(Scenarios!D$22+SUM($G133:H133))+$E133+Scenarios!$B$18*Draws!F106</f>
        <v>0.393551553066453</v>
      </c>
      <c r="J133" s="64" t="n">
        <f aca="false">Scenarios!$B$15+Scenarios!$B$16*$D133+Scenarios!$B$17*(Scenarios!E$22+SUM($G133:I133))+$E133+Scenarios!$B$18*Draws!G106</f>
        <v>-1.16345059236066</v>
      </c>
      <c r="K133" s="64" t="n">
        <f aca="false">Scenarios!$B$15+Scenarios!$B$16*$D133+Scenarios!$B$17*(Scenarios!F$22+SUM($G133:J133))+$E133+Scenarios!$B$18*Draws!H106</f>
        <v>-2.23248891106581</v>
      </c>
      <c r="L133" s="64" t="n">
        <f aca="false">Scenarios!$B$15+Scenarios!$B$16*$D133+Scenarios!$B$17*(Scenarios!G$22+SUM($G133:K133))+$E133+Scenarios!$B$18*Draws!I106</f>
        <v>-8.54987339115219</v>
      </c>
      <c r="M133" s="64" t="n">
        <f aca="false">Scenarios!$B$15+Scenarios!$B$16*$D133+Scenarios!$B$17*(Scenarios!H$22+SUM($G133:L133))+$E133+Scenarios!$B$18*Draws!J106</f>
        <v>-1.00838443567862</v>
      </c>
      <c r="N133" s="64" t="n">
        <f aca="false">Scenarios!$B$15+Scenarios!$B$16*$D133+Scenarios!$B$17*(Scenarios!I$22+SUM($G133:M133))+$E133+Scenarios!$B$18*Draws!K106</f>
        <v>-2.27164946284356</v>
      </c>
      <c r="O133" s="64" t="n">
        <f aca="false">Scenarios!$B$15+Scenarios!$B$16*$D133+Scenarios!$B$17*(Scenarios!J$22+SUM($G133:N133))+$E133+Scenarios!$B$18*Draws!L106</f>
        <v>-1.62758969721689</v>
      </c>
      <c r="P133" s="64" t="n">
        <f aca="false">Scenarios!$B$15+Scenarios!$B$16*$D133+Scenarios!$B$17*(Scenarios!K$22+SUM($G133:O133))+$E133+Scenarios!$B$18*Draws!M106</f>
        <v>-4.14005722124276</v>
      </c>
      <c r="Q133" s="64" t="n">
        <f aca="false">Scenarios!$B$15+Scenarios!$B$16*$D133+Scenarios!$B$17*(Scenarios!L$22+SUM($G133:P133))+$E133+Scenarios!$B$18*Draws!N106</f>
        <v>1.20751335784025</v>
      </c>
      <c r="R133" s="64" t="n">
        <f aca="false">Scenarios!$B$15+Scenarios!$B$16*$D133+Scenarios!$B$17*(Scenarios!M$22+SUM($G133:Q133))+$E133+Scenarios!$B$18*Draws!O106</f>
        <v>-2.16700507464408</v>
      </c>
      <c r="S133" s="79" t="n">
        <f aca="false">SUM(G133:R133)</f>
        <v>-29.8149087359903</v>
      </c>
    </row>
    <row r="134" customFormat="false" ht="15" hidden="false" customHeight="false" outlineLevel="0" collapsed="false">
      <c r="A134" s="36" t="n">
        <v>103</v>
      </c>
      <c r="B134" s="36" t="n">
        <f aca="false">MATCH(Draws!B107,$B$16:$E$16,1)</f>
        <v>3</v>
      </c>
      <c r="C134" s="65" t="n">
        <f aca="false">MAX(-0.9,INDEX(Scenarios!$B$8:$E$8,B134)+INDEX(Scenarios!$B$9:$E$9,B134)*Draws!C107)</f>
        <v>0.16772864</v>
      </c>
      <c r="D134" s="65" t="n">
        <f aca="false">(1+C134)^(1/12)-1</f>
        <v>0.0130055567801297</v>
      </c>
      <c r="E134" s="64" t="n">
        <f aca="false">INDEX(Scenarios!$B$10:$E$10,B134)/12</f>
        <v>0.416666666666667</v>
      </c>
      <c r="G134" s="64" t="n">
        <f aca="false">Scenarios!$B$15+Scenarios!$B$16*$D134+Scenarios!$B$17*(Scenarios!B$22)+$E134+Scenarios!$B$18*Draws!D107</f>
        <v>-5.08336385566705</v>
      </c>
      <c r="H134" s="64" t="n">
        <f aca="false">Scenarios!$B$15+Scenarios!$B$16*$D134+Scenarios!$B$17*(Scenarios!C$22+SUM($G134:G134))+$E134+Scenarios!$B$18*Draws!E107</f>
        <v>-1.5927025437908</v>
      </c>
      <c r="I134" s="64" t="n">
        <f aca="false">Scenarios!$B$15+Scenarios!$B$16*$D134+Scenarios!$B$17*(Scenarios!D$22+SUM($G134:H134))+$E134+Scenarios!$B$18*Draws!F107</f>
        <v>-3.98941731795707</v>
      </c>
      <c r="J134" s="64" t="n">
        <f aca="false">Scenarios!$B$15+Scenarios!$B$16*$D134+Scenarios!$B$17*(Scenarios!E$22+SUM($G134:I134))+$E134+Scenarios!$B$18*Draws!G107</f>
        <v>2.69098130078915</v>
      </c>
      <c r="K134" s="64" t="n">
        <f aca="false">Scenarios!$B$15+Scenarios!$B$16*$D134+Scenarios!$B$17*(Scenarios!F$22+SUM($G134:J134))+$E134+Scenarios!$B$18*Draws!H107</f>
        <v>-0.342909692434731</v>
      </c>
      <c r="L134" s="64" t="n">
        <f aca="false">Scenarios!$B$15+Scenarios!$B$16*$D134+Scenarios!$B$17*(Scenarios!G$22+SUM($G134:K134))+$E134+Scenarios!$B$18*Draws!I107</f>
        <v>-2.13130623160515</v>
      </c>
      <c r="M134" s="64" t="n">
        <f aca="false">Scenarios!$B$15+Scenarios!$B$16*$D134+Scenarios!$B$17*(Scenarios!H$22+SUM($G134:L134))+$E134+Scenarios!$B$18*Draws!J107</f>
        <v>-0.798015671646775</v>
      </c>
      <c r="N134" s="64" t="n">
        <f aca="false">Scenarios!$B$15+Scenarios!$B$16*$D134+Scenarios!$B$17*(Scenarios!I$22+SUM($G134:M134))+$E134+Scenarios!$B$18*Draws!K107</f>
        <v>3.75022729852617</v>
      </c>
      <c r="O134" s="64" t="n">
        <f aca="false">Scenarios!$B$15+Scenarios!$B$16*$D134+Scenarios!$B$17*(Scenarios!J$22+SUM($G134:N134))+$E134+Scenarios!$B$18*Draws!L107</f>
        <v>0.571843399303275</v>
      </c>
      <c r="P134" s="64" t="n">
        <f aca="false">Scenarios!$B$15+Scenarios!$B$16*$D134+Scenarios!$B$17*(Scenarios!K$22+SUM($G134:O134))+$E134+Scenarios!$B$18*Draws!M107</f>
        <v>0.0888357571883445</v>
      </c>
      <c r="Q134" s="64" t="n">
        <f aca="false">Scenarios!$B$15+Scenarios!$B$16*$D134+Scenarios!$B$17*(Scenarios!L$22+SUM($G134:P134))+$E134+Scenarios!$B$18*Draws!N107</f>
        <v>5.03788199707903</v>
      </c>
      <c r="R134" s="64" t="n">
        <f aca="false">Scenarios!$B$15+Scenarios!$B$16*$D134+Scenarios!$B$17*(Scenarios!M$22+SUM($G134:Q134))+$E134+Scenarios!$B$18*Draws!O107</f>
        <v>1.3784569701377</v>
      </c>
      <c r="S134" s="79" t="n">
        <f aca="false">SUM(G134:R134)</f>
        <v>-0.419488590077918</v>
      </c>
    </row>
    <row r="135" customFormat="false" ht="15" hidden="false" customHeight="false" outlineLevel="0" collapsed="false">
      <c r="A135" s="36" t="n">
        <v>104</v>
      </c>
      <c r="B135" s="36" t="n">
        <f aca="false">MATCH(Draws!B108,$B$16:$E$16,1)</f>
        <v>2</v>
      </c>
      <c r="C135" s="65" t="n">
        <f aca="false">MAX(-0.9,INDEX(Scenarios!$B$8:$E$8,B135)+INDEX(Scenarios!$B$9:$E$9,B135)*Draws!C108)</f>
        <v>-0.145339</v>
      </c>
      <c r="D135" s="65" t="n">
        <f aca="false">(1+C135)^(1/12)-1</f>
        <v>-0.0130022623094025</v>
      </c>
      <c r="E135" s="64" t="n">
        <f aca="false">INDEX(Scenarios!$B$10:$E$10,B135)/12</f>
        <v>0.416666666666667</v>
      </c>
      <c r="G135" s="64" t="n">
        <f aca="false">Scenarios!$B$15+Scenarios!$B$16*$D135+Scenarios!$B$17*(Scenarios!B$22)+$E135+Scenarios!$B$18*Draws!D108</f>
        <v>-2.31616579122783</v>
      </c>
      <c r="H135" s="64" t="n">
        <f aca="false">Scenarios!$B$15+Scenarios!$B$16*$D135+Scenarios!$B$17*(Scenarios!C$22+SUM($G135:G135))+$E135+Scenarios!$B$18*Draws!E108</f>
        <v>-2.47691020670298</v>
      </c>
      <c r="I135" s="64" t="n">
        <f aca="false">Scenarios!$B$15+Scenarios!$B$16*$D135+Scenarios!$B$17*(Scenarios!D$22+SUM($G135:H135))+$E135+Scenarios!$B$18*Draws!F108</f>
        <v>0.850708129855956</v>
      </c>
      <c r="J135" s="64" t="n">
        <f aca="false">Scenarios!$B$15+Scenarios!$B$16*$D135+Scenarios!$B$17*(Scenarios!E$22+SUM($G135:I135))+$E135+Scenarios!$B$18*Draws!G108</f>
        <v>-1.36333126278238</v>
      </c>
      <c r="K135" s="64" t="n">
        <f aca="false">Scenarios!$B$15+Scenarios!$B$16*$D135+Scenarios!$B$17*(Scenarios!F$22+SUM($G135:J135))+$E135+Scenarios!$B$18*Draws!H108</f>
        <v>-0.425158779070255</v>
      </c>
      <c r="L135" s="64" t="n">
        <f aca="false">Scenarios!$B$15+Scenarios!$B$16*$D135+Scenarios!$B$17*(Scenarios!G$22+SUM($G135:K135))+$E135+Scenarios!$B$18*Draws!I108</f>
        <v>-1.04805199766113</v>
      </c>
      <c r="M135" s="64" t="n">
        <f aca="false">Scenarios!$B$15+Scenarios!$B$16*$D135+Scenarios!$B$17*(Scenarios!H$22+SUM($G135:L135))+$E135+Scenarios!$B$18*Draws!J108</f>
        <v>-0.638700366734057</v>
      </c>
      <c r="N135" s="64" t="n">
        <f aca="false">Scenarios!$B$15+Scenarios!$B$16*$D135+Scenarios!$B$17*(Scenarios!I$22+SUM($G135:M135))+$E135+Scenarios!$B$18*Draws!K108</f>
        <v>-0.880495325716789</v>
      </c>
      <c r="O135" s="64" t="n">
        <f aca="false">Scenarios!$B$15+Scenarios!$B$16*$D135+Scenarios!$B$17*(Scenarios!J$22+SUM($G135:N135))+$E135+Scenarios!$B$18*Draws!L108</f>
        <v>-3.90640050188612</v>
      </c>
      <c r="P135" s="64" t="n">
        <f aca="false">Scenarios!$B$15+Scenarios!$B$16*$D135+Scenarios!$B$17*(Scenarios!K$22+SUM($G135:O135))+$E135+Scenarios!$B$18*Draws!M108</f>
        <v>2.94820011239908</v>
      </c>
      <c r="Q135" s="64" t="n">
        <f aca="false">Scenarios!$B$15+Scenarios!$B$16*$D135+Scenarios!$B$17*(Scenarios!L$22+SUM($G135:P135))+$E135+Scenarios!$B$18*Draws!N108</f>
        <v>-2.22825655157082</v>
      </c>
      <c r="R135" s="64" t="n">
        <f aca="false">Scenarios!$B$15+Scenarios!$B$16*$D135+Scenarios!$B$17*(Scenarios!M$22+SUM($G135:Q135))+$E135+Scenarios!$B$18*Draws!O108</f>
        <v>-3.78514457819377</v>
      </c>
      <c r="S135" s="79" t="n">
        <f aca="false">SUM(G135:R135)</f>
        <v>-15.2697071192911</v>
      </c>
    </row>
    <row r="136" customFormat="false" ht="15" hidden="false" customHeight="false" outlineLevel="0" collapsed="false">
      <c r="A136" s="36" t="n">
        <v>105</v>
      </c>
      <c r="B136" s="36" t="n">
        <f aca="false">MATCH(Draws!B109,$B$16:$E$16,1)</f>
        <v>4</v>
      </c>
      <c r="C136" s="65" t="n">
        <f aca="false">MAX(-0.9,INDEX(Scenarios!$B$8:$E$8,B136)+INDEX(Scenarios!$B$9:$E$9,B136)*Draws!C109)</f>
        <v>0.15566028</v>
      </c>
      <c r="D136" s="65" t="n">
        <f aca="false">(1+C136)^(1/12)-1</f>
        <v>0.0121289539868976</v>
      </c>
      <c r="E136" s="64" t="n">
        <f aca="false">INDEX(Scenarios!$B$10:$E$10,B136)/12</f>
        <v>-1.25</v>
      </c>
      <c r="G136" s="64" t="n">
        <f aca="false">Scenarios!$B$15+Scenarios!$B$16*$D136+Scenarios!$B$17*(Scenarios!B$22)+$E136+Scenarios!$B$18*Draws!D109</f>
        <v>-4.33977211631008</v>
      </c>
      <c r="H136" s="64" t="n">
        <f aca="false">Scenarios!$B$15+Scenarios!$B$16*$D136+Scenarios!$B$17*(Scenarios!C$22+SUM($G136:G136))+$E136+Scenarios!$B$18*Draws!E109</f>
        <v>0.699813787100622</v>
      </c>
      <c r="I136" s="64" t="n">
        <f aca="false">Scenarios!$B$15+Scenarios!$B$16*$D136+Scenarios!$B$17*(Scenarios!D$22+SUM($G136:H136))+$E136+Scenarios!$B$18*Draws!F109</f>
        <v>-0.847591220130299</v>
      </c>
      <c r="J136" s="64" t="n">
        <f aca="false">Scenarios!$B$15+Scenarios!$B$16*$D136+Scenarios!$B$17*(Scenarios!E$22+SUM($G136:I136))+$E136+Scenarios!$B$18*Draws!G109</f>
        <v>-4.04698024678446</v>
      </c>
      <c r="K136" s="64" t="n">
        <f aca="false">Scenarios!$B$15+Scenarios!$B$16*$D136+Scenarios!$B$17*(Scenarios!F$22+SUM($G136:J136))+$E136+Scenarios!$B$18*Draws!H109</f>
        <v>-5.13738540770367</v>
      </c>
      <c r="L136" s="64" t="n">
        <f aca="false">Scenarios!$B$15+Scenarios!$B$16*$D136+Scenarios!$B$17*(Scenarios!G$22+SUM($G136:K136))+$E136+Scenarios!$B$18*Draws!I109</f>
        <v>-0.660601635608554</v>
      </c>
      <c r="M136" s="64" t="n">
        <f aca="false">Scenarios!$B$15+Scenarios!$B$16*$D136+Scenarios!$B$17*(Scenarios!H$22+SUM($G136:L136))+$E136+Scenarios!$B$18*Draws!J109</f>
        <v>-4.04871775324569</v>
      </c>
      <c r="N136" s="64" t="n">
        <f aca="false">Scenarios!$B$15+Scenarios!$B$16*$D136+Scenarios!$B$17*(Scenarios!I$22+SUM($G136:M136))+$E136+Scenarios!$B$18*Draws!K109</f>
        <v>-5.90511063193456</v>
      </c>
      <c r="O136" s="64" t="n">
        <f aca="false">Scenarios!$B$15+Scenarios!$B$16*$D136+Scenarios!$B$17*(Scenarios!J$22+SUM($G136:N136))+$E136+Scenarios!$B$18*Draws!L109</f>
        <v>-6.72829317351774</v>
      </c>
      <c r="P136" s="64" t="n">
        <f aca="false">Scenarios!$B$15+Scenarios!$B$16*$D136+Scenarios!$B$17*(Scenarios!K$22+SUM($G136:O136))+$E136+Scenarios!$B$18*Draws!M109</f>
        <v>-0.677588062690453</v>
      </c>
      <c r="Q136" s="64" t="n">
        <f aca="false">Scenarios!$B$15+Scenarios!$B$16*$D136+Scenarios!$B$17*(Scenarios!L$22+SUM($G136:P136))+$E136+Scenarios!$B$18*Draws!N109</f>
        <v>-6.99914577708865</v>
      </c>
      <c r="R136" s="64" t="n">
        <f aca="false">Scenarios!$B$15+Scenarios!$B$16*$D136+Scenarios!$B$17*(Scenarios!M$22+SUM($G136:Q136))+$E136+Scenarios!$B$18*Draws!O109</f>
        <v>-6.10430517483038</v>
      </c>
      <c r="S136" s="79" t="n">
        <f aca="false">SUM(G136:R136)</f>
        <v>-44.7956774127439</v>
      </c>
    </row>
    <row r="137" customFormat="false" ht="15" hidden="false" customHeight="false" outlineLevel="0" collapsed="false">
      <c r="A137" s="36" t="n">
        <v>106</v>
      </c>
      <c r="B137" s="36" t="n">
        <f aca="false">MATCH(Draws!B110,$B$16:$E$16,1)</f>
        <v>1</v>
      </c>
      <c r="C137" s="65" t="n">
        <f aca="false">MAX(-0.9,INDEX(Scenarios!$B$8:$E$8,B137)+INDEX(Scenarios!$B$9:$E$9,B137)*Draws!C110)</f>
        <v>0.14825795</v>
      </c>
      <c r="D137" s="65" t="n">
        <f aca="false">(1+C137)^(1/12)-1</f>
        <v>0.0115871138167469</v>
      </c>
      <c r="E137" s="64" t="n">
        <f aca="false">INDEX(Scenarios!$B$10:$E$10,B137)/12</f>
        <v>-1.25</v>
      </c>
      <c r="G137" s="64" t="n">
        <f aca="false">Scenarios!$B$15+Scenarios!$B$16*$D137+Scenarios!$B$17*(Scenarios!B$22)+$E137+Scenarios!$B$18*Draws!D110</f>
        <v>-0.387156431258218</v>
      </c>
      <c r="H137" s="64" t="n">
        <f aca="false">Scenarios!$B$15+Scenarios!$B$16*$D137+Scenarios!$B$17*(Scenarios!C$22+SUM($G137:G137))+$E137+Scenarios!$B$18*Draws!E110</f>
        <v>-5.74859488538263</v>
      </c>
      <c r="I137" s="64" t="n">
        <f aca="false">Scenarios!$B$15+Scenarios!$B$16*$D137+Scenarios!$B$17*(Scenarios!D$22+SUM($G137:H137))+$E137+Scenarios!$B$18*Draws!F110</f>
        <v>-4.37048153407651</v>
      </c>
      <c r="J137" s="64" t="n">
        <f aca="false">Scenarios!$B$15+Scenarios!$B$16*$D137+Scenarios!$B$17*(Scenarios!E$22+SUM($G137:I137))+$E137+Scenarios!$B$18*Draws!G110</f>
        <v>-0.0820983388125467</v>
      </c>
      <c r="K137" s="64" t="n">
        <f aca="false">Scenarios!$B$15+Scenarios!$B$16*$D137+Scenarios!$B$17*(Scenarios!F$22+SUM($G137:J137))+$E137+Scenarios!$B$18*Draws!H110</f>
        <v>-2.2688662727462</v>
      </c>
      <c r="L137" s="64" t="n">
        <f aca="false">Scenarios!$B$15+Scenarios!$B$16*$D137+Scenarios!$B$17*(Scenarios!G$22+SUM($G137:K137))+$E137+Scenarios!$B$18*Draws!I110</f>
        <v>-3.64886935706042</v>
      </c>
      <c r="M137" s="64" t="n">
        <f aca="false">Scenarios!$B$15+Scenarios!$B$16*$D137+Scenarios!$B$17*(Scenarios!H$22+SUM($G137:L137))+$E137+Scenarios!$B$18*Draws!J110</f>
        <v>-1.95181784405965</v>
      </c>
      <c r="N137" s="64" t="n">
        <f aca="false">Scenarios!$B$15+Scenarios!$B$16*$D137+Scenarios!$B$17*(Scenarios!I$22+SUM($G137:M137))+$E137+Scenarios!$B$18*Draws!K110</f>
        <v>-1.07262672887453</v>
      </c>
      <c r="O137" s="64" t="n">
        <f aca="false">Scenarios!$B$15+Scenarios!$B$16*$D137+Scenarios!$B$17*(Scenarios!J$22+SUM($G137:N137))+$E137+Scenarios!$B$18*Draws!L110</f>
        <v>-5.0212523767141</v>
      </c>
      <c r="P137" s="64" t="n">
        <f aca="false">Scenarios!$B$15+Scenarios!$B$16*$D137+Scenarios!$B$17*(Scenarios!K$22+SUM($G137:O137))+$E137+Scenarios!$B$18*Draws!M110</f>
        <v>-5.0987850316281</v>
      </c>
      <c r="Q137" s="64" t="n">
        <f aca="false">Scenarios!$B$15+Scenarios!$B$16*$D137+Scenarios!$B$17*(Scenarios!L$22+SUM($G137:P137))+$E137+Scenarios!$B$18*Draws!N110</f>
        <v>0.334365976451179</v>
      </c>
      <c r="R137" s="64" t="n">
        <f aca="false">Scenarios!$B$15+Scenarios!$B$16*$D137+Scenarios!$B$17*(Scenarios!M$22+SUM($G137:Q137))+$E137+Scenarios!$B$18*Draws!O110</f>
        <v>2.25108651348173</v>
      </c>
      <c r="S137" s="79" t="n">
        <f aca="false">SUM(G137:R137)</f>
        <v>-27.06509631068</v>
      </c>
    </row>
    <row r="138" customFormat="false" ht="15" hidden="false" customHeight="false" outlineLevel="0" collapsed="false">
      <c r="A138" s="36" t="n">
        <v>107</v>
      </c>
      <c r="B138" s="36" t="n">
        <f aca="false">MATCH(Draws!B111,$B$16:$E$16,1)</f>
        <v>3</v>
      </c>
      <c r="C138" s="65" t="n">
        <f aca="false">MAX(-0.9,INDEX(Scenarios!$B$8:$E$8,B138)+INDEX(Scenarios!$B$9:$E$9,B138)*Draws!C111)</f>
        <v>0.3043796</v>
      </c>
      <c r="D138" s="65" t="n">
        <f aca="false">(1+C138)^(1/12)-1</f>
        <v>0.0223909577420642</v>
      </c>
      <c r="E138" s="64" t="n">
        <f aca="false">INDEX(Scenarios!$B$10:$E$10,B138)/12</f>
        <v>0.416666666666667</v>
      </c>
      <c r="G138" s="64" t="n">
        <f aca="false">Scenarios!$B$15+Scenarios!$B$16*$D138+Scenarios!$B$17*(Scenarios!B$22)+$E138+Scenarios!$B$18*Draws!D111</f>
        <v>-1.21377475397494</v>
      </c>
      <c r="H138" s="64" t="n">
        <f aca="false">Scenarios!$B$15+Scenarios!$B$16*$D138+Scenarios!$B$17*(Scenarios!C$22+SUM($G138:G138))+$E138+Scenarios!$B$18*Draws!E111</f>
        <v>-2.58132260669024</v>
      </c>
      <c r="I138" s="64" t="n">
        <f aca="false">Scenarios!$B$15+Scenarios!$B$16*$D138+Scenarios!$B$17*(Scenarios!D$22+SUM($G138:H138))+$E138+Scenarios!$B$18*Draws!F111</f>
        <v>-0.577664326152587</v>
      </c>
      <c r="J138" s="64" t="n">
        <f aca="false">Scenarios!$B$15+Scenarios!$B$16*$D138+Scenarios!$B$17*(Scenarios!E$22+SUM($G138:I138))+$E138+Scenarios!$B$18*Draws!G111</f>
        <v>2.26604669314765</v>
      </c>
      <c r="K138" s="64" t="n">
        <f aca="false">Scenarios!$B$15+Scenarios!$B$16*$D138+Scenarios!$B$17*(Scenarios!F$22+SUM($G138:J138))+$E138+Scenarios!$B$18*Draws!H111</f>
        <v>2.82281557681467</v>
      </c>
      <c r="L138" s="64" t="n">
        <f aca="false">Scenarios!$B$15+Scenarios!$B$16*$D138+Scenarios!$B$17*(Scenarios!G$22+SUM($G138:K138))+$E138+Scenarios!$B$18*Draws!I111</f>
        <v>0.0454856892279391</v>
      </c>
      <c r="M138" s="64" t="n">
        <f aca="false">Scenarios!$B$15+Scenarios!$B$16*$D138+Scenarios!$B$17*(Scenarios!H$22+SUM($G138:L138))+$E138+Scenarios!$B$18*Draws!J111</f>
        <v>1.4418072579635</v>
      </c>
      <c r="N138" s="64" t="n">
        <f aca="false">Scenarios!$B$15+Scenarios!$B$16*$D138+Scenarios!$B$17*(Scenarios!I$22+SUM($G138:M138))+$E138+Scenarios!$B$18*Draws!K111</f>
        <v>-3.35605414552846</v>
      </c>
      <c r="O138" s="64" t="n">
        <f aca="false">Scenarios!$B$15+Scenarios!$B$16*$D138+Scenarios!$B$17*(Scenarios!J$22+SUM($G138:N138))+$E138+Scenarios!$B$18*Draws!L111</f>
        <v>0.27288062348569</v>
      </c>
      <c r="P138" s="64" t="n">
        <f aca="false">Scenarios!$B$15+Scenarios!$B$16*$D138+Scenarios!$B$17*(Scenarios!K$22+SUM($G138:O138))+$E138+Scenarios!$B$18*Draws!M111</f>
        <v>4.53007043448714</v>
      </c>
      <c r="Q138" s="64" t="n">
        <f aca="false">Scenarios!$B$15+Scenarios!$B$16*$D138+Scenarios!$B$17*(Scenarios!L$22+SUM($G138:P138))+$E138+Scenarios!$B$18*Draws!N111</f>
        <v>0.243083542956917</v>
      </c>
      <c r="R138" s="64" t="n">
        <f aca="false">Scenarios!$B$15+Scenarios!$B$16*$D138+Scenarios!$B$17*(Scenarios!M$22+SUM($G138:Q138))+$E138+Scenarios!$B$18*Draws!O111</f>
        <v>2.03672471915833</v>
      </c>
      <c r="S138" s="79" t="n">
        <f aca="false">SUM(G138:R138)</f>
        <v>5.93009870489561</v>
      </c>
    </row>
    <row r="139" customFormat="false" ht="15" hidden="false" customHeight="false" outlineLevel="0" collapsed="false">
      <c r="A139" s="36" t="n">
        <v>108</v>
      </c>
      <c r="B139" s="36" t="n">
        <f aca="false">MATCH(Draws!B112,$B$16:$E$16,1)</f>
        <v>4</v>
      </c>
      <c r="C139" s="65" t="n">
        <f aca="false">MAX(-0.9,INDEX(Scenarios!$B$8:$E$8,B139)+INDEX(Scenarios!$B$9:$E$9,B139)*Draws!C112)</f>
        <v>0.2539146</v>
      </c>
      <c r="D139" s="65" t="n">
        <f aca="false">(1+C139)^(1/12)-1</f>
        <v>0.0190347558746229</v>
      </c>
      <c r="E139" s="64" t="n">
        <f aca="false">INDEX(Scenarios!$B$10:$E$10,B139)/12</f>
        <v>-1.25</v>
      </c>
      <c r="G139" s="64" t="n">
        <f aca="false">Scenarios!$B$15+Scenarios!$B$16*$D139+Scenarios!$B$17*(Scenarios!B$22)+$E139+Scenarios!$B$18*Draws!D112</f>
        <v>-0.199638871946524</v>
      </c>
      <c r="H139" s="64" t="n">
        <f aca="false">Scenarios!$B$15+Scenarios!$B$16*$D139+Scenarios!$B$17*(Scenarios!C$22+SUM($G139:G139))+$E139+Scenarios!$B$18*Draws!E112</f>
        <v>-2.14529590677705</v>
      </c>
      <c r="I139" s="64" t="n">
        <f aca="false">Scenarios!$B$15+Scenarios!$B$16*$D139+Scenarios!$B$17*(Scenarios!D$22+SUM($G139:H139))+$E139+Scenarios!$B$18*Draws!F112</f>
        <v>-3.91910390301378</v>
      </c>
      <c r="J139" s="64" t="n">
        <f aca="false">Scenarios!$B$15+Scenarios!$B$16*$D139+Scenarios!$B$17*(Scenarios!E$22+SUM($G139:I139))+$E139+Scenarios!$B$18*Draws!G112</f>
        <v>-8.26503058648652</v>
      </c>
      <c r="K139" s="64" t="n">
        <f aca="false">Scenarios!$B$15+Scenarios!$B$16*$D139+Scenarios!$B$17*(Scenarios!F$22+SUM($G139:J139))+$E139+Scenarios!$B$18*Draws!H112</f>
        <v>-6.00335044995509</v>
      </c>
      <c r="L139" s="64" t="n">
        <f aca="false">Scenarios!$B$15+Scenarios!$B$16*$D139+Scenarios!$B$17*(Scenarios!G$22+SUM($G139:K139))+$E139+Scenarios!$B$18*Draws!I112</f>
        <v>-3.40586711454105</v>
      </c>
      <c r="M139" s="64" t="n">
        <f aca="false">Scenarios!$B$15+Scenarios!$B$16*$D139+Scenarios!$B$17*(Scenarios!H$22+SUM($G139:L139))+$E139+Scenarios!$B$18*Draws!J112</f>
        <v>-0.492358065923391</v>
      </c>
      <c r="N139" s="64" t="n">
        <f aca="false">Scenarios!$B$15+Scenarios!$B$16*$D139+Scenarios!$B$17*(Scenarios!I$22+SUM($G139:M139))+$E139+Scenarios!$B$18*Draws!K112</f>
        <v>-1.75328398953523</v>
      </c>
      <c r="O139" s="64" t="n">
        <f aca="false">Scenarios!$B$15+Scenarios!$B$16*$D139+Scenarios!$B$17*(Scenarios!J$22+SUM($G139:N139))+$E139+Scenarios!$B$18*Draws!L112</f>
        <v>0.941864513180833</v>
      </c>
      <c r="P139" s="64" t="n">
        <f aca="false">Scenarios!$B$15+Scenarios!$B$16*$D139+Scenarios!$B$17*(Scenarios!K$22+SUM($G139:O139))+$E139+Scenarios!$B$18*Draws!M112</f>
        <v>-5.51921307689047</v>
      </c>
      <c r="Q139" s="64" t="n">
        <f aca="false">Scenarios!$B$15+Scenarios!$B$16*$D139+Scenarios!$B$17*(Scenarios!L$22+SUM($G139:P139))+$E139+Scenarios!$B$18*Draws!N112</f>
        <v>-7.40673692557049</v>
      </c>
      <c r="R139" s="64" t="n">
        <f aca="false">Scenarios!$B$15+Scenarios!$B$16*$D139+Scenarios!$B$17*(Scenarios!M$22+SUM($G139:Q139))+$E139+Scenarios!$B$18*Draws!O112</f>
        <v>-1.11052650745145</v>
      </c>
      <c r="S139" s="79" t="n">
        <f aca="false">SUM(G139:R139)</f>
        <v>-39.2785408849102</v>
      </c>
    </row>
    <row r="140" customFormat="false" ht="15" hidden="false" customHeight="false" outlineLevel="0" collapsed="false">
      <c r="A140" s="36" t="n">
        <v>109</v>
      </c>
      <c r="B140" s="36" t="n">
        <f aca="false">MATCH(Draws!B113,$B$16:$E$16,1)</f>
        <v>3</v>
      </c>
      <c r="C140" s="65" t="n">
        <f aca="false">MAX(-0.9,INDEX(Scenarios!$B$8:$E$8,B140)+INDEX(Scenarios!$B$9:$E$9,B140)*Draws!C113)</f>
        <v>0.409619</v>
      </c>
      <c r="D140" s="65" t="n">
        <f aca="false">(1+C140)^(1/12)-1</f>
        <v>0.0290231504354859</v>
      </c>
      <c r="E140" s="64" t="n">
        <f aca="false">INDEX(Scenarios!$B$10:$E$10,B140)/12</f>
        <v>0.416666666666667</v>
      </c>
      <c r="G140" s="64" t="n">
        <f aca="false">Scenarios!$B$15+Scenarios!$B$16*$D140+Scenarios!$B$17*(Scenarios!B$22)+$E140+Scenarios!$B$18*Draws!D113</f>
        <v>-0.0318370195399758</v>
      </c>
      <c r="H140" s="64" t="n">
        <f aca="false">Scenarios!$B$15+Scenarios!$B$16*$D140+Scenarios!$B$17*(Scenarios!C$22+SUM($G140:G140))+$E140+Scenarios!$B$18*Draws!E113</f>
        <v>-2.03477687714826</v>
      </c>
      <c r="I140" s="64" t="n">
        <f aca="false">Scenarios!$B$15+Scenarios!$B$16*$D140+Scenarios!$B$17*(Scenarios!D$22+SUM($G140:H140))+$E140+Scenarios!$B$18*Draws!F113</f>
        <v>1.87353578254123</v>
      </c>
      <c r="J140" s="64" t="n">
        <f aca="false">Scenarios!$B$15+Scenarios!$B$16*$D140+Scenarios!$B$17*(Scenarios!E$22+SUM($G140:I140))+$E140+Scenarios!$B$18*Draws!G113</f>
        <v>3.54048692585838</v>
      </c>
      <c r="K140" s="64" t="n">
        <f aca="false">Scenarios!$B$15+Scenarios!$B$16*$D140+Scenarios!$B$17*(Scenarios!F$22+SUM($G140:J140))+$E140+Scenarios!$B$18*Draws!H113</f>
        <v>-3.52378233359417</v>
      </c>
      <c r="L140" s="64" t="n">
        <f aca="false">Scenarios!$B$15+Scenarios!$B$16*$D140+Scenarios!$B$17*(Scenarios!G$22+SUM($G140:K140))+$E140+Scenarios!$B$18*Draws!I113</f>
        <v>-0.765481968114563</v>
      </c>
      <c r="M140" s="64" t="n">
        <f aca="false">Scenarios!$B$15+Scenarios!$B$16*$D140+Scenarios!$B$17*(Scenarios!H$22+SUM($G140:L140))+$E140+Scenarios!$B$18*Draws!J113</f>
        <v>3.1434797033882</v>
      </c>
      <c r="N140" s="64" t="n">
        <f aca="false">Scenarios!$B$15+Scenarios!$B$16*$D140+Scenarios!$B$17*(Scenarios!I$22+SUM($G140:M140))+$E140+Scenarios!$B$18*Draws!K113</f>
        <v>1.36232219301529</v>
      </c>
      <c r="O140" s="64" t="n">
        <f aca="false">Scenarios!$B$15+Scenarios!$B$16*$D140+Scenarios!$B$17*(Scenarios!J$22+SUM($G140:N140))+$E140+Scenarios!$B$18*Draws!L113</f>
        <v>-1.18469934022247</v>
      </c>
      <c r="P140" s="64" t="n">
        <f aca="false">Scenarios!$B$15+Scenarios!$B$16*$D140+Scenarios!$B$17*(Scenarios!K$22+SUM($G140:O140))+$E140+Scenarios!$B$18*Draws!M113</f>
        <v>0.0264096553182139</v>
      </c>
      <c r="Q140" s="64" t="n">
        <f aca="false">Scenarios!$B$15+Scenarios!$B$16*$D140+Scenarios!$B$17*(Scenarios!L$22+SUM($G140:P140))+$E140+Scenarios!$B$18*Draws!N113</f>
        <v>-1.69288983710369</v>
      </c>
      <c r="R140" s="64" t="n">
        <f aca="false">Scenarios!$B$15+Scenarios!$B$16*$D140+Scenarios!$B$17*(Scenarios!M$22+SUM($G140:Q140))+$E140+Scenarios!$B$18*Draws!O113</f>
        <v>-3.16662843092041</v>
      </c>
      <c r="S140" s="79" t="n">
        <f aca="false">SUM(G140:R140)</f>
        <v>-2.45386154652223</v>
      </c>
    </row>
    <row r="141" customFormat="false" ht="15" hidden="false" customHeight="false" outlineLevel="0" collapsed="false">
      <c r="A141" s="36" t="n">
        <v>110</v>
      </c>
      <c r="B141" s="36" t="n">
        <f aca="false">MATCH(Draws!B114,$B$16:$E$16,1)</f>
        <v>1</v>
      </c>
      <c r="C141" s="65" t="n">
        <f aca="false">MAX(-0.9,INDEX(Scenarios!$B$8:$E$8,B141)+INDEX(Scenarios!$B$9:$E$9,B141)*Draws!C114)</f>
        <v>0.09256205</v>
      </c>
      <c r="D141" s="65" t="n">
        <f aca="false">(1+C141)^(1/12)-1</f>
        <v>0.00740439821394268</v>
      </c>
      <c r="E141" s="64" t="n">
        <f aca="false">INDEX(Scenarios!$B$10:$E$10,B141)/12</f>
        <v>-1.25</v>
      </c>
      <c r="G141" s="64" t="n">
        <f aca="false">Scenarios!$B$15+Scenarios!$B$16*$D141+Scenarios!$B$17*(Scenarios!B$22)+$E141+Scenarios!$B$18*Draws!D114</f>
        <v>-6.14260546532881</v>
      </c>
      <c r="H141" s="64" t="n">
        <f aca="false">Scenarios!$B$15+Scenarios!$B$16*$D141+Scenarios!$B$17*(Scenarios!C$22+SUM($G141:G141))+$E141+Scenarios!$B$18*Draws!E114</f>
        <v>-3.20755212595546</v>
      </c>
      <c r="I141" s="64" t="n">
        <f aca="false">Scenarios!$B$15+Scenarios!$B$16*$D141+Scenarios!$B$17*(Scenarios!D$22+SUM($G141:H141))+$E141+Scenarios!$B$18*Draws!F114</f>
        <v>-5.44915445031245</v>
      </c>
      <c r="J141" s="64" t="n">
        <f aca="false">Scenarios!$B$15+Scenarios!$B$16*$D141+Scenarios!$B$17*(Scenarios!E$22+SUM($G141:I141))+$E141+Scenarios!$B$18*Draws!G114</f>
        <v>-1.8129411466984</v>
      </c>
      <c r="K141" s="64" t="n">
        <f aca="false">Scenarios!$B$15+Scenarios!$B$16*$D141+Scenarios!$B$17*(Scenarios!F$22+SUM($G141:J141))+$E141+Scenarios!$B$18*Draws!H114</f>
        <v>-4.14298308206814</v>
      </c>
      <c r="L141" s="64" t="n">
        <f aca="false">Scenarios!$B$15+Scenarios!$B$16*$D141+Scenarios!$B$17*(Scenarios!G$22+SUM($G141:K141))+$E141+Scenarios!$B$18*Draws!I114</f>
        <v>-3.51366670958294</v>
      </c>
      <c r="M141" s="64" t="n">
        <f aca="false">Scenarios!$B$15+Scenarios!$B$16*$D141+Scenarios!$B$17*(Scenarios!H$22+SUM($G141:L141))+$E141+Scenarios!$B$18*Draws!J114</f>
        <v>-6.86608332139743</v>
      </c>
      <c r="N141" s="64" t="n">
        <f aca="false">Scenarios!$B$15+Scenarios!$B$16*$D141+Scenarios!$B$17*(Scenarios!I$22+SUM($G141:M141))+$E141+Scenarios!$B$18*Draws!K114</f>
        <v>-2.21418689147778</v>
      </c>
      <c r="O141" s="64" t="n">
        <f aca="false">Scenarios!$B$15+Scenarios!$B$16*$D141+Scenarios!$B$17*(Scenarios!J$22+SUM($G141:N141))+$E141+Scenarios!$B$18*Draws!L114</f>
        <v>-3.91222780026347</v>
      </c>
      <c r="P141" s="64" t="n">
        <f aca="false">Scenarios!$B$15+Scenarios!$B$16*$D141+Scenarios!$B$17*(Scenarios!K$22+SUM($G141:O141))+$E141+Scenarios!$B$18*Draws!M114</f>
        <v>-5.15174383573503</v>
      </c>
      <c r="Q141" s="64" t="n">
        <f aca="false">Scenarios!$B$15+Scenarios!$B$16*$D141+Scenarios!$B$17*(Scenarios!L$22+SUM($G141:P141))+$E141+Scenarios!$B$18*Draws!N114</f>
        <v>-2.22001767042997</v>
      </c>
      <c r="R141" s="64" t="n">
        <f aca="false">Scenarios!$B$15+Scenarios!$B$16*$D141+Scenarios!$B$17*(Scenarios!M$22+SUM($G141:Q141))+$E141+Scenarios!$B$18*Draws!O114</f>
        <v>-0.839663267672635</v>
      </c>
      <c r="S141" s="79" t="n">
        <f aca="false">SUM(G141:R141)</f>
        <v>-45.4728257669225</v>
      </c>
    </row>
    <row r="142" customFormat="false" ht="15" hidden="false" customHeight="false" outlineLevel="0" collapsed="false">
      <c r="A142" s="36" t="n">
        <v>111</v>
      </c>
      <c r="B142" s="36" t="n">
        <f aca="false">MATCH(Draws!B115,$B$16:$E$16,1)</f>
        <v>3</v>
      </c>
      <c r="C142" s="65" t="n">
        <f aca="false">MAX(-0.9,INDEX(Scenarios!$B$8:$E$8,B142)+INDEX(Scenarios!$B$9:$E$9,B142)*Draws!C115)</f>
        <v>0.39486944</v>
      </c>
      <c r="D142" s="65" t="n">
        <f aca="false">(1+C142)^(1/12)-1</f>
        <v>0.0281215523459248</v>
      </c>
      <c r="E142" s="64" t="n">
        <f aca="false">INDEX(Scenarios!$B$10:$E$10,B142)/12</f>
        <v>0.416666666666667</v>
      </c>
      <c r="G142" s="64" t="n">
        <f aca="false">Scenarios!$B$15+Scenarios!$B$16*$D142+Scenarios!$B$17*(Scenarios!B$22)+$E142+Scenarios!$B$18*Draws!D115</f>
        <v>-0.12308072544693</v>
      </c>
      <c r="H142" s="64" t="n">
        <f aca="false">Scenarios!$B$15+Scenarios!$B$16*$D142+Scenarios!$B$17*(Scenarios!C$22+SUM($G142:G142))+$E142+Scenarios!$B$18*Draws!E115</f>
        <v>-0.00292949317249064</v>
      </c>
      <c r="I142" s="64" t="n">
        <f aca="false">Scenarios!$B$15+Scenarios!$B$16*$D142+Scenarios!$B$17*(Scenarios!D$22+SUM($G142:H142))+$E142+Scenarios!$B$18*Draws!F115</f>
        <v>-3.0579344350915</v>
      </c>
      <c r="J142" s="64" t="n">
        <f aca="false">Scenarios!$B$15+Scenarios!$B$16*$D142+Scenarios!$B$17*(Scenarios!E$22+SUM($G142:I142))+$E142+Scenarios!$B$18*Draws!G115</f>
        <v>-2.30166028283869</v>
      </c>
      <c r="K142" s="64" t="n">
        <f aca="false">Scenarios!$B$15+Scenarios!$B$16*$D142+Scenarios!$B$17*(Scenarios!F$22+SUM($G142:J142))+$E142+Scenarios!$B$18*Draws!H115</f>
        <v>2.46480077643519</v>
      </c>
      <c r="L142" s="64" t="n">
        <f aca="false">Scenarios!$B$15+Scenarios!$B$16*$D142+Scenarios!$B$17*(Scenarios!G$22+SUM($G142:K142))+$E142+Scenarios!$B$18*Draws!I115</f>
        <v>-1.23316964745884</v>
      </c>
      <c r="M142" s="64" t="n">
        <f aca="false">Scenarios!$B$15+Scenarios!$B$16*$D142+Scenarios!$B$17*(Scenarios!H$22+SUM($G142:L142))+$E142+Scenarios!$B$18*Draws!J115</f>
        <v>5.10804093400654</v>
      </c>
      <c r="N142" s="64" t="n">
        <f aca="false">Scenarios!$B$15+Scenarios!$B$16*$D142+Scenarios!$B$17*(Scenarios!I$22+SUM($G142:M142))+$E142+Scenarios!$B$18*Draws!K115</f>
        <v>-2.75294253470927</v>
      </c>
      <c r="O142" s="64" t="n">
        <f aca="false">Scenarios!$B$15+Scenarios!$B$16*$D142+Scenarios!$B$17*(Scenarios!J$22+SUM($G142:N142))+$E142+Scenarios!$B$18*Draws!L115</f>
        <v>0.28918147445329</v>
      </c>
      <c r="P142" s="64" t="n">
        <f aca="false">Scenarios!$B$15+Scenarios!$B$16*$D142+Scenarios!$B$17*(Scenarios!K$22+SUM($G142:O142))+$E142+Scenarios!$B$18*Draws!M115</f>
        <v>0.127638170739432</v>
      </c>
      <c r="Q142" s="64" t="n">
        <f aca="false">Scenarios!$B$15+Scenarios!$B$16*$D142+Scenarios!$B$17*(Scenarios!L$22+SUM($G142:P142))+$E142+Scenarios!$B$18*Draws!N115</f>
        <v>-1.29185840091906</v>
      </c>
      <c r="R142" s="64" t="n">
        <f aca="false">Scenarios!$B$15+Scenarios!$B$16*$D142+Scenarios!$B$17*(Scenarios!M$22+SUM($G142:Q142))+$E142+Scenarios!$B$18*Draws!O115</f>
        <v>-0.190960181173339</v>
      </c>
      <c r="S142" s="79" t="n">
        <f aca="false">SUM(G142:R142)</f>
        <v>-2.96487434517567</v>
      </c>
    </row>
    <row r="143" customFormat="false" ht="15" hidden="false" customHeight="false" outlineLevel="0" collapsed="false">
      <c r="A143" s="36" t="n">
        <v>112</v>
      </c>
      <c r="B143" s="36" t="n">
        <f aca="false">MATCH(Draws!B116,$B$16:$E$16,1)</f>
        <v>1</v>
      </c>
      <c r="C143" s="65" t="n">
        <f aca="false">MAX(-0.9,INDEX(Scenarios!$B$8:$E$8,B143)+INDEX(Scenarios!$B$9:$E$9,B143)*Draws!C116)</f>
        <v>0.0179465</v>
      </c>
      <c r="D143" s="65" t="n">
        <f aca="false">(1+C143)^(1/12)-1</f>
        <v>0.0014833793469875</v>
      </c>
      <c r="E143" s="64" t="n">
        <f aca="false">INDEX(Scenarios!$B$10:$E$10,B143)/12</f>
        <v>-1.25</v>
      </c>
      <c r="G143" s="64" t="n">
        <f aca="false">Scenarios!$B$15+Scenarios!$B$16*$D143+Scenarios!$B$17*(Scenarios!B$22)+$E143+Scenarios!$B$18*Draws!D116</f>
        <v>-2.26493087949318</v>
      </c>
      <c r="H143" s="64" t="n">
        <f aca="false">Scenarios!$B$15+Scenarios!$B$16*$D143+Scenarios!$B$17*(Scenarios!C$22+SUM($G143:G143))+$E143+Scenarios!$B$18*Draws!E116</f>
        <v>-3.03548597001738</v>
      </c>
      <c r="I143" s="64" t="n">
        <f aca="false">Scenarios!$B$15+Scenarios!$B$16*$D143+Scenarios!$B$17*(Scenarios!D$22+SUM($G143:H143))+$E143+Scenarios!$B$18*Draws!F116</f>
        <v>-0.0131577662827107</v>
      </c>
      <c r="J143" s="64" t="n">
        <f aca="false">Scenarios!$B$15+Scenarios!$B$16*$D143+Scenarios!$B$17*(Scenarios!E$22+SUM($G143:I143))+$E143+Scenarios!$B$18*Draws!G116</f>
        <v>4.09839345147888</v>
      </c>
      <c r="K143" s="64" t="n">
        <f aca="false">Scenarios!$B$15+Scenarios!$B$16*$D143+Scenarios!$B$17*(Scenarios!F$22+SUM($G143:J143))+$E143+Scenarios!$B$18*Draws!H116</f>
        <v>-0.556633792412286</v>
      </c>
      <c r="L143" s="64" t="n">
        <f aca="false">Scenarios!$B$15+Scenarios!$B$16*$D143+Scenarios!$B$17*(Scenarios!G$22+SUM($G143:K143))+$E143+Scenarios!$B$18*Draws!I116</f>
        <v>-0.966683651951826</v>
      </c>
      <c r="M143" s="64" t="n">
        <f aca="false">Scenarios!$B$15+Scenarios!$B$16*$D143+Scenarios!$B$17*(Scenarios!H$22+SUM($G143:L143))+$E143+Scenarios!$B$18*Draws!J116</f>
        <v>-4.48411993350336</v>
      </c>
      <c r="N143" s="64" t="n">
        <f aca="false">Scenarios!$B$15+Scenarios!$B$16*$D143+Scenarios!$B$17*(Scenarios!I$22+SUM($G143:M143))+$E143+Scenarios!$B$18*Draws!K116</f>
        <v>-3.32091022984251</v>
      </c>
      <c r="O143" s="64" t="n">
        <f aca="false">Scenarios!$B$15+Scenarios!$B$16*$D143+Scenarios!$B$17*(Scenarios!J$22+SUM($G143:N143))+$E143+Scenarios!$B$18*Draws!L116</f>
        <v>-6.36106830010273</v>
      </c>
      <c r="P143" s="64" t="n">
        <f aca="false">Scenarios!$B$15+Scenarios!$B$16*$D143+Scenarios!$B$17*(Scenarios!K$22+SUM($G143:O143))+$E143+Scenarios!$B$18*Draws!M116</f>
        <v>-0.811010409082519</v>
      </c>
      <c r="Q143" s="64" t="n">
        <f aca="false">Scenarios!$B$15+Scenarios!$B$16*$D143+Scenarios!$B$17*(Scenarios!L$22+SUM($G143:P143))+$E143+Scenarios!$B$18*Draws!N116</f>
        <v>-6.29906776521321</v>
      </c>
      <c r="R143" s="64" t="n">
        <f aca="false">Scenarios!$B$15+Scenarios!$B$16*$D143+Scenarios!$B$17*(Scenarios!M$22+SUM($G143:Q143))+$E143+Scenarios!$B$18*Draws!O116</f>
        <v>-0.546059543348594</v>
      </c>
      <c r="S143" s="79" t="n">
        <f aca="false">SUM(G143:R143)</f>
        <v>-24.5607347897714</v>
      </c>
    </row>
    <row r="144" customFormat="false" ht="15" hidden="false" customHeight="false" outlineLevel="0" collapsed="false">
      <c r="A144" s="36" t="n">
        <v>113</v>
      </c>
      <c r="B144" s="36" t="n">
        <f aca="false">MATCH(Draws!B117,$B$16:$E$16,1)</f>
        <v>3</v>
      </c>
      <c r="C144" s="65" t="n">
        <f aca="false">MAX(-0.9,INDEX(Scenarios!$B$8:$E$8,B144)+INDEX(Scenarios!$B$9:$E$9,B144)*Draws!C117)</f>
        <v>0.10884836</v>
      </c>
      <c r="D144" s="65" t="n">
        <f aca="false">(1+C144)^(1/12)-1</f>
        <v>0.00864733767539838</v>
      </c>
      <c r="E144" s="64" t="n">
        <f aca="false">INDEX(Scenarios!$B$10:$E$10,B144)/12</f>
        <v>0.416666666666667</v>
      </c>
      <c r="G144" s="64" t="n">
        <f aca="false">Scenarios!$B$15+Scenarios!$B$16*$D144+Scenarios!$B$17*(Scenarios!B$22)+$E144+Scenarios!$B$18*Draws!D117</f>
        <v>0.097365973159121</v>
      </c>
      <c r="H144" s="64" t="n">
        <f aca="false">Scenarios!$B$15+Scenarios!$B$16*$D144+Scenarios!$B$17*(Scenarios!C$22+SUM($G144:G144))+$E144+Scenarios!$B$18*Draws!E117</f>
        <v>0.561068330044964</v>
      </c>
      <c r="I144" s="64" t="n">
        <f aca="false">Scenarios!$B$15+Scenarios!$B$16*$D144+Scenarios!$B$17*(Scenarios!D$22+SUM($G144:H144))+$E144+Scenarios!$B$18*Draws!F117</f>
        <v>-5.83203851484483</v>
      </c>
      <c r="J144" s="64" t="n">
        <f aca="false">Scenarios!$B$15+Scenarios!$B$16*$D144+Scenarios!$B$17*(Scenarios!E$22+SUM($G144:I144))+$E144+Scenarios!$B$18*Draws!G117</f>
        <v>-2.9503172933345</v>
      </c>
      <c r="K144" s="64" t="n">
        <f aca="false">Scenarios!$B$15+Scenarios!$B$16*$D144+Scenarios!$B$17*(Scenarios!F$22+SUM($G144:J144))+$E144+Scenarios!$B$18*Draws!H117</f>
        <v>-0.054178987956191</v>
      </c>
      <c r="L144" s="64" t="n">
        <f aca="false">Scenarios!$B$15+Scenarios!$B$16*$D144+Scenarios!$B$17*(Scenarios!G$22+SUM($G144:K144))+$E144+Scenarios!$B$18*Draws!I117</f>
        <v>0.817826475515318</v>
      </c>
      <c r="M144" s="64" t="n">
        <f aca="false">Scenarios!$B$15+Scenarios!$B$16*$D144+Scenarios!$B$17*(Scenarios!H$22+SUM($G144:L144))+$E144+Scenarios!$B$18*Draws!J117</f>
        <v>2.00202815839191</v>
      </c>
      <c r="N144" s="64" t="n">
        <f aca="false">Scenarios!$B$15+Scenarios!$B$16*$D144+Scenarios!$B$17*(Scenarios!I$22+SUM($G144:M144))+$E144+Scenarios!$B$18*Draws!K117</f>
        <v>-0.862390718525782</v>
      </c>
      <c r="O144" s="64" t="n">
        <f aca="false">Scenarios!$B$15+Scenarios!$B$16*$D144+Scenarios!$B$17*(Scenarios!J$22+SUM($G144:N144))+$E144+Scenarios!$B$18*Draws!L117</f>
        <v>-0.000344784809474585</v>
      </c>
      <c r="P144" s="64" t="n">
        <f aca="false">Scenarios!$B$15+Scenarios!$B$16*$D144+Scenarios!$B$17*(Scenarios!K$22+SUM($G144:O144))+$E144+Scenarios!$B$18*Draws!M117</f>
        <v>5.00752804213163</v>
      </c>
      <c r="Q144" s="64" t="n">
        <f aca="false">Scenarios!$B$15+Scenarios!$B$16*$D144+Scenarios!$B$17*(Scenarios!L$22+SUM($G144:P144))+$E144+Scenarios!$B$18*Draws!N117</f>
        <v>0.783353449945122</v>
      </c>
      <c r="R144" s="64" t="n">
        <f aca="false">Scenarios!$B$15+Scenarios!$B$16*$D144+Scenarios!$B$17*(Scenarios!M$22+SUM($G144:Q144))+$E144+Scenarios!$B$18*Draws!O117</f>
        <v>2.67027368389535</v>
      </c>
      <c r="S144" s="79" t="n">
        <f aca="false">SUM(G144:R144)</f>
        <v>2.24017381361264</v>
      </c>
    </row>
    <row r="145" customFormat="false" ht="15" hidden="false" customHeight="false" outlineLevel="0" collapsed="false">
      <c r="A145" s="36" t="n">
        <v>114</v>
      </c>
      <c r="B145" s="36" t="n">
        <f aca="false">MATCH(Draws!B118,$B$16:$E$16,1)</f>
        <v>1</v>
      </c>
      <c r="C145" s="65" t="n">
        <f aca="false">MAX(-0.9,INDEX(Scenarios!$B$8:$E$8,B145)+INDEX(Scenarios!$B$9:$E$9,B145)*Draws!C118)</f>
        <v>0.0105185</v>
      </c>
      <c r="D145" s="65" t="n">
        <f aca="false">(1+C145)^(1/12)-1</f>
        <v>0.000872344059475783</v>
      </c>
      <c r="E145" s="64" t="n">
        <f aca="false">INDEX(Scenarios!$B$10:$E$10,B145)/12</f>
        <v>-1.25</v>
      </c>
      <c r="G145" s="64" t="n">
        <f aca="false">Scenarios!$B$15+Scenarios!$B$16*$D145+Scenarios!$B$17*(Scenarios!B$22)+$E145+Scenarios!$B$18*Draws!D118</f>
        <v>-6.76468358880398</v>
      </c>
      <c r="H145" s="64" t="n">
        <f aca="false">Scenarios!$B$15+Scenarios!$B$16*$D145+Scenarios!$B$17*(Scenarios!C$22+SUM($G145:G145))+$E145+Scenarios!$B$18*Draws!E118</f>
        <v>-1.68345645067828</v>
      </c>
      <c r="I145" s="64" t="n">
        <f aca="false">Scenarios!$B$15+Scenarios!$B$16*$D145+Scenarios!$B$17*(Scenarios!D$22+SUM($G145:H145))+$E145+Scenarios!$B$18*Draws!F118</f>
        <v>-1.43301542618968</v>
      </c>
      <c r="J145" s="64" t="n">
        <f aca="false">Scenarios!$B$15+Scenarios!$B$16*$D145+Scenarios!$B$17*(Scenarios!E$22+SUM($G145:I145))+$E145+Scenarios!$B$18*Draws!G118</f>
        <v>-0.244060906622852</v>
      </c>
      <c r="K145" s="64" t="n">
        <f aca="false">Scenarios!$B$15+Scenarios!$B$16*$D145+Scenarios!$B$17*(Scenarios!F$22+SUM($G145:J145))+$E145+Scenarios!$B$18*Draws!H118</f>
        <v>-5.36560215574011</v>
      </c>
      <c r="L145" s="64" t="n">
        <f aca="false">Scenarios!$B$15+Scenarios!$B$16*$D145+Scenarios!$B$17*(Scenarios!G$22+SUM($G145:K145))+$E145+Scenarios!$B$18*Draws!I118</f>
        <v>-4.52635097017031</v>
      </c>
      <c r="M145" s="64" t="n">
        <f aca="false">Scenarios!$B$15+Scenarios!$B$16*$D145+Scenarios!$B$17*(Scenarios!H$22+SUM($G145:L145))+$E145+Scenarios!$B$18*Draws!J118</f>
        <v>-8.39209680785151</v>
      </c>
      <c r="N145" s="64" t="n">
        <f aca="false">Scenarios!$B$15+Scenarios!$B$16*$D145+Scenarios!$B$17*(Scenarios!I$22+SUM($G145:M145))+$E145+Scenarios!$B$18*Draws!K118</f>
        <v>-1.21257422792033</v>
      </c>
      <c r="O145" s="64" t="n">
        <f aca="false">Scenarios!$B$15+Scenarios!$B$16*$D145+Scenarios!$B$17*(Scenarios!J$22+SUM($G145:N145))+$E145+Scenarios!$B$18*Draws!L118</f>
        <v>-0.357255004328888</v>
      </c>
      <c r="P145" s="64" t="n">
        <f aca="false">Scenarios!$B$15+Scenarios!$B$16*$D145+Scenarios!$B$17*(Scenarios!K$22+SUM($G145:O145))+$E145+Scenarios!$B$18*Draws!M118</f>
        <v>-4.49779743568895</v>
      </c>
      <c r="Q145" s="64" t="n">
        <f aca="false">Scenarios!$B$15+Scenarios!$B$16*$D145+Scenarios!$B$17*(Scenarios!L$22+SUM($G145:P145))+$E145+Scenarios!$B$18*Draws!N118</f>
        <v>-4.1965122584278</v>
      </c>
      <c r="R145" s="64" t="n">
        <f aca="false">Scenarios!$B$15+Scenarios!$B$16*$D145+Scenarios!$B$17*(Scenarios!M$22+SUM($G145:Q145))+$E145+Scenarios!$B$18*Draws!O118</f>
        <v>-3.60260338060349</v>
      </c>
      <c r="S145" s="79" t="n">
        <f aca="false">SUM(G145:R145)</f>
        <v>-42.2760086130262</v>
      </c>
    </row>
    <row r="146" customFormat="false" ht="15" hidden="false" customHeight="false" outlineLevel="0" collapsed="false">
      <c r="A146" s="36" t="n">
        <v>115</v>
      </c>
      <c r="B146" s="36" t="n">
        <f aca="false">MATCH(Draws!B119,$B$16:$E$16,1)</f>
        <v>1</v>
      </c>
      <c r="C146" s="65" t="n">
        <f aca="false">MAX(-0.9,INDEX(Scenarios!$B$8:$E$8,B146)+INDEX(Scenarios!$B$9:$E$9,B146)*Draws!C119)</f>
        <v>0.2885477</v>
      </c>
      <c r="D146" s="65" t="n">
        <f aca="false">(1+C146)^(1/12)-1</f>
        <v>0.0213510546155855</v>
      </c>
      <c r="E146" s="64" t="n">
        <f aca="false">INDEX(Scenarios!$B$10:$E$10,B146)/12</f>
        <v>-1.25</v>
      </c>
      <c r="G146" s="64" t="n">
        <f aca="false">Scenarios!$B$15+Scenarios!$B$16*$D146+Scenarios!$B$17*(Scenarios!B$22)+$E146+Scenarios!$B$18*Draws!D119</f>
        <v>0.17017105618672</v>
      </c>
      <c r="H146" s="64" t="n">
        <f aca="false">Scenarios!$B$15+Scenarios!$B$16*$D146+Scenarios!$B$17*(Scenarios!C$22+SUM($G146:G146))+$E146+Scenarios!$B$18*Draws!E119</f>
        <v>0.828721270320048</v>
      </c>
      <c r="I146" s="64" t="n">
        <f aca="false">Scenarios!$B$15+Scenarios!$B$16*$D146+Scenarios!$B$17*(Scenarios!D$22+SUM($G146:H146))+$E146+Scenarios!$B$18*Draws!F119</f>
        <v>-2.52384546127757</v>
      </c>
      <c r="J146" s="64" t="n">
        <f aca="false">Scenarios!$B$15+Scenarios!$B$16*$D146+Scenarios!$B$17*(Scenarios!E$22+SUM($G146:I146))+$E146+Scenarios!$B$18*Draws!G119</f>
        <v>-3.26944112753445</v>
      </c>
      <c r="K146" s="64" t="n">
        <f aca="false">Scenarios!$B$15+Scenarios!$B$16*$D146+Scenarios!$B$17*(Scenarios!F$22+SUM($G146:J146))+$E146+Scenarios!$B$18*Draws!H119</f>
        <v>0.681060008666987</v>
      </c>
      <c r="L146" s="64" t="n">
        <f aca="false">Scenarios!$B$15+Scenarios!$B$16*$D146+Scenarios!$B$17*(Scenarios!G$22+SUM($G146:K146))+$E146+Scenarios!$B$18*Draws!I119</f>
        <v>-6.23677460857193</v>
      </c>
      <c r="M146" s="64" t="n">
        <f aca="false">Scenarios!$B$15+Scenarios!$B$16*$D146+Scenarios!$B$17*(Scenarios!H$22+SUM($G146:L146))+$E146+Scenarios!$B$18*Draws!J119</f>
        <v>-0.331232195881477</v>
      </c>
      <c r="N146" s="64" t="n">
        <f aca="false">Scenarios!$B$15+Scenarios!$B$16*$D146+Scenarios!$B$17*(Scenarios!I$22+SUM($G146:M146))+$E146+Scenarios!$B$18*Draws!K119</f>
        <v>-5.11917746244878</v>
      </c>
      <c r="O146" s="64" t="n">
        <f aca="false">Scenarios!$B$15+Scenarios!$B$16*$D146+Scenarios!$B$17*(Scenarios!J$22+SUM($G146:N146))+$E146+Scenarios!$B$18*Draws!L119</f>
        <v>0.544282296848808</v>
      </c>
      <c r="P146" s="64" t="n">
        <f aca="false">Scenarios!$B$15+Scenarios!$B$16*$D146+Scenarios!$B$17*(Scenarios!K$22+SUM($G146:O146))+$E146+Scenarios!$B$18*Draws!M119</f>
        <v>-0.276751450694335</v>
      </c>
      <c r="Q146" s="64" t="n">
        <f aca="false">Scenarios!$B$15+Scenarios!$B$16*$D146+Scenarios!$B$17*(Scenarios!L$22+SUM($G146:P146))+$E146+Scenarios!$B$18*Draws!N119</f>
        <v>-4.21552378520741</v>
      </c>
      <c r="R146" s="64" t="n">
        <f aca="false">Scenarios!$B$15+Scenarios!$B$16*$D146+Scenarios!$B$17*(Scenarios!M$22+SUM($G146:Q146))+$E146+Scenarios!$B$18*Draws!O119</f>
        <v>-1.2282322809869</v>
      </c>
      <c r="S146" s="79" t="n">
        <f aca="false">SUM(G146:R146)</f>
        <v>-20.9767437405803</v>
      </c>
    </row>
    <row r="147" customFormat="false" ht="15" hidden="false" customHeight="false" outlineLevel="0" collapsed="false">
      <c r="A147" s="36" t="n">
        <v>116</v>
      </c>
      <c r="B147" s="36" t="n">
        <f aca="false">MATCH(Draws!B120,$B$16:$E$16,1)</f>
        <v>1</v>
      </c>
      <c r="C147" s="65" t="n">
        <f aca="false">MAX(-0.9,INDEX(Scenarios!$B$8:$E$8,B147)+INDEX(Scenarios!$B$9:$E$9,B147)*Draws!C120)</f>
        <v>-0.12015565</v>
      </c>
      <c r="D147" s="65" t="n">
        <f aca="false">(1+C147)^(1/12)-1</f>
        <v>-0.0106108256168509</v>
      </c>
      <c r="E147" s="64" t="n">
        <f aca="false">INDEX(Scenarios!$B$10:$E$10,B147)/12</f>
        <v>-1.25</v>
      </c>
      <c r="G147" s="64" t="n">
        <f aca="false">Scenarios!$B$15+Scenarios!$B$16*$D147+Scenarios!$B$17*(Scenarios!B$22)+$E147+Scenarios!$B$18*Draws!D120</f>
        <v>-5.74511757621178</v>
      </c>
      <c r="H147" s="64" t="n">
        <f aca="false">Scenarios!$B$15+Scenarios!$B$16*$D147+Scenarios!$B$17*(Scenarios!C$22+SUM($G147:G147))+$E147+Scenarios!$B$18*Draws!E120</f>
        <v>-4.19728165949838</v>
      </c>
      <c r="I147" s="64" t="n">
        <f aca="false">Scenarios!$B$15+Scenarios!$B$16*$D147+Scenarios!$B$17*(Scenarios!D$22+SUM($G147:H147))+$E147+Scenarios!$B$18*Draws!F120</f>
        <v>-5.26881360776746</v>
      </c>
      <c r="J147" s="64" t="n">
        <f aca="false">Scenarios!$B$15+Scenarios!$B$16*$D147+Scenarios!$B$17*(Scenarios!E$22+SUM($G147:I147))+$E147+Scenarios!$B$18*Draws!G120</f>
        <v>-0.573255375461531</v>
      </c>
      <c r="K147" s="64" t="n">
        <f aca="false">Scenarios!$B$15+Scenarios!$B$16*$D147+Scenarios!$B$17*(Scenarios!F$22+SUM($G147:J147))+$E147+Scenarios!$B$18*Draws!H120</f>
        <v>2.27765739491283</v>
      </c>
      <c r="L147" s="64" t="n">
        <f aca="false">Scenarios!$B$15+Scenarios!$B$16*$D147+Scenarios!$B$17*(Scenarios!G$22+SUM($G147:K147))+$E147+Scenarios!$B$18*Draws!I120</f>
        <v>-2.73578886817631</v>
      </c>
      <c r="M147" s="64" t="n">
        <f aca="false">Scenarios!$B$15+Scenarios!$B$16*$D147+Scenarios!$B$17*(Scenarios!H$22+SUM($G147:L147))+$E147+Scenarios!$B$18*Draws!J120</f>
        <v>-2.59907511866586</v>
      </c>
      <c r="N147" s="64" t="n">
        <f aca="false">Scenarios!$B$15+Scenarios!$B$16*$D147+Scenarios!$B$17*(Scenarios!I$22+SUM($G147:M147))+$E147+Scenarios!$B$18*Draws!K120</f>
        <v>-0.527129941384096</v>
      </c>
      <c r="O147" s="64" t="n">
        <f aca="false">Scenarios!$B$15+Scenarios!$B$16*$D147+Scenarios!$B$17*(Scenarios!J$22+SUM($G147:N147))+$E147+Scenarios!$B$18*Draws!L120</f>
        <v>-3.22339313105678</v>
      </c>
      <c r="P147" s="64" t="n">
        <f aca="false">Scenarios!$B$15+Scenarios!$B$16*$D147+Scenarios!$B$17*(Scenarios!K$22+SUM($G147:O147))+$E147+Scenarios!$B$18*Draws!M120</f>
        <v>-1.36414667378659</v>
      </c>
      <c r="Q147" s="64" t="n">
        <f aca="false">Scenarios!$B$15+Scenarios!$B$16*$D147+Scenarios!$B$17*(Scenarios!L$22+SUM($G147:P147))+$E147+Scenarios!$B$18*Draws!N120</f>
        <v>-7.89196137955576</v>
      </c>
      <c r="R147" s="64" t="n">
        <f aca="false">Scenarios!$B$15+Scenarios!$B$16*$D147+Scenarios!$B$17*(Scenarios!M$22+SUM($G147:Q147))+$E147+Scenarios!$B$18*Draws!O120</f>
        <v>-4.84995378075741</v>
      </c>
      <c r="S147" s="79" t="n">
        <f aca="false">SUM(G147:R147)</f>
        <v>-36.6982597174091</v>
      </c>
    </row>
    <row r="148" customFormat="false" ht="15" hidden="false" customHeight="false" outlineLevel="0" collapsed="false">
      <c r="A148" s="36" t="n">
        <v>117</v>
      </c>
      <c r="B148" s="36" t="n">
        <f aca="false">MATCH(Draws!B121,$B$16:$E$16,1)</f>
        <v>1</v>
      </c>
      <c r="C148" s="65" t="n">
        <f aca="false">MAX(-0.9,INDEX(Scenarios!$B$8:$E$8,B148)+INDEX(Scenarios!$B$9:$E$9,B148)*Draws!C121)</f>
        <v>-0.18279565</v>
      </c>
      <c r="D148" s="65" t="n">
        <f aca="false">(1+C148)^(1/12)-1</f>
        <v>-0.0166814717203714</v>
      </c>
      <c r="E148" s="64" t="n">
        <f aca="false">INDEX(Scenarios!$B$10:$E$10,B148)/12</f>
        <v>-1.25</v>
      </c>
      <c r="G148" s="64" t="n">
        <f aca="false">Scenarios!$B$15+Scenarios!$B$16*$D148+Scenarios!$B$17*(Scenarios!B$22)+$E148+Scenarios!$B$18*Draws!D121</f>
        <v>-8.22866798648883</v>
      </c>
      <c r="H148" s="64" t="n">
        <f aca="false">Scenarios!$B$15+Scenarios!$B$16*$D148+Scenarios!$B$17*(Scenarios!C$22+SUM($G148:G148))+$E148+Scenarios!$B$18*Draws!E121</f>
        <v>-0.792876518205477</v>
      </c>
      <c r="I148" s="64" t="n">
        <f aca="false">Scenarios!$B$15+Scenarios!$B$16*$D148+Scenarios!$B$17*(Scenarios!D$22+SUM($G148:H148))+$E148+Scenarios!$B$18*Draws!F121</f>
        <v>-4.12266162026995</v>
      </c>
      <c r="J148" s="64" t="n">
        <f aca="false">Scenarios!$B$15+Scenarios!$B$16*$D148+Scenarios!$B$17*(Scenarios!E$22+SUM($G148:I148))+$E148+Scenarios!$B$18*Draws!G121</f>
        <v>0.950441046740279</v>
      </c>
      <c r="K148" s="64" t="n">
        <f aca="false">Scenarios!$B$15+Scenarios!$B$16*$D148+Scenarios!$B$17*(Scenarios!F$22+SUM($G148:J148))+$E148+Scenarios!$B$18*Draws!H121</f>
        <v>0.710782924160617</v>
      </c>
      <c r="L148" s="64" t="n">
        <f aca="false">Scenarios!$B$15+Scenarios!$B$16*$D148+Scenarios!$B$17*(Scenarios!G$22+SUM($G148:K148))+$E148+Scenarios!$B$18*Draws!I121</f>
        <v>-2.97331190088187</v>
      </c>
      <c r="M148" s="64" t="n">
        <f aca="false">Scenarios!$B$15+Scenarios!$B$16*$D148+Scenarios!$B$17*(Scenarios!H$22+SUM($G148:L148))+$E148+Scenarios!$B$18*Draws!J121</f>
        <v>-3.78314060122379</v>
      </c>
      <c r="N148" s="64" t="n">
        <f aca="false">Scenarios!$B$15+Scenarios!$B$16*$D148+Scenarios!$B$17*(Scenarios!I$22+SUM($G148:M148))+$E148+Scenarios!$B$18*Draws!K121</f>
        <v>-4.71767008977689</v>
      </c>
      <c r="O148" s="64" t="n">
        <f aca="false">Scenarios!$B$15+Scenarios!$B$16*$D148+Scenarios!$B$17*(Scenarios!J$22+SUM($G148:N148))+$E148+Scenarios!$B$18*Draws!L121</f>
        <v>-9.27734579525246</v>
      </c>
      <c r="P148" s="64" t="n">
        <f aca="false">Scenarios!$B$15+Scenarios!$B$16*$D148+Scenarios!$B$17*(Scenarios!K$22+SUM($G148:O148))+$E148+Scenarios!$B$18*Draws!M121</f>
        <v>-4.5898082455837</v>
      </c>
      <c r="Q148" s="64" t="n">
        <f aca="false">Scenarios!$B$15+Scenarios!$B$16*$D148+Scenarios!$B$17*(Scenarios!L$22+SUM($G148:P148))+$E148+Scenarios!$B$18*Draws!N121</f>
        <v>-4.21490174958574</v>
      </c>
      <c r="R148" s="64" t="n">
        <f aca="false">Scenarios!$B$15+Scenarios!$B$16*$D148+Scenarios!$B$17*(Scenarios!M$22+SUM($G148:Q148))+$E148+Scenarios!$B$18*Draws!O121</f>
        <v>-5.31984901574495</v>
      </c>
      <c r="S148" s="79" t="n">
        <f aca="false">SUM(G148:R148)</f>
        <v>-46.3590095521127</v>
      </c>
    </row>
    <row r="149" customFormat="false" ht="15" hidden="false" customHeight="false" outlineLevel="0" collapsed="false">
      <c r="A149" s="36" t="n">
        <v>118</v>
      </c>
      <c r="B149" s="36" t="n">
        <f aca="false">MATCH(Draws!B122,$B$16:$E$16,1)</f>
        <v>3</v>
      </c>
      <c r="C149" s="65" t="n">
        <f aca="false">MAX(-0.9,INDEX(Scenarios!$B$8:$E$8,B149)+INDEX(Scenarios!$B$9:$E$9,B149)*Draws!C122)</f>
        <v>0.08156108</v>
      </c>
      <c r="D149" s="65" t="n">
        <f aca="false">(1+C149)^(1/12)-1</f>
        <v>0.00655517857709653</v>
      </c>
      <c r="E149" s="64" t="n">
        <f aca="false">INDEX(Scenarios!$B$10:$E$10,B149)/12</f>
        <v>0.416666666666667</v>
      </c>
      <c r="G149" s="64" t="n">
        <f aca="false">Scenarios!$B$15+Scenarios!$B$16*$D149+Scenarios!$B$17*(Scenarios!B$22)+$E149+Scenarios!$B$18*Draws!D122</f>
        <v>-1.18450426998184</v>
      </c>
      <c r="H149" s="64" t="n">
        <f aca="false">Scenarios!$B$15+Scenarios!$B$16*$D149+Scenarios!$B$17*(Scenarios!C$22+SUM($G149:G149))+$E149+Scenarios!$B$18*Draws!E122</f>
        <v>-1.98737934582628</v>
      </c>
      <c r="I149" s="64" t="n">
        <f aca="false">Scenarios!$B$15+Scenarios!$B$16*$D149+Scenarios!$B$17*(Scenarios!D$22+SUM($G149:H149))+$E149+Scenarios!$B$18*Draws!F122</f>
        <v>-0.591926142362981</v>
      </c>
      <c r="J149" s="64" t="n">
        <f aca="false">Scenarios!$B$15+Scenarios!$B$16*$D149+Scenarios!$B$17*(Scenarios!E$22+SUM($G149:I149))+$E149+Scenarios!$B$18*Draws!G122</f>
        <v>-3.49779939308604</v>
      </c>
      <c r="K149" s="64" t="n">
        <f aca="false">Scenarios!$B$15+Scenarios!$B$16*$D149+Scenarios!$B$17*(Scenarios!F$22+SUM($G149:J149))+$E149+Scenarios!$B$18*Draws!H122</f>
        <v>4.02989154335246</v>
      </c>
      <c r="L149" s="64" t="n">
        <f aca="false">Scenarios!$B$15+Scenarios!$B$16*$D149+Scenarios!$B$17*(Scenarios!G$22+SUM($G149:K149))+$E149+Scenarios!$B$18*Draws!I122</f>
        <v>1.11141148406686</v>
      </c>
      <c r="M149" s="64" t="n">
        <f aca="false">Scenarios!$B$15+Scenarios!$B$16*$D149+Scenarios!$B$17*(Scenarios!H$22+SUM($G149:L149))+$E149+Scenarios!$B$18*Draws!J122</f>
        <v>-0.471286726813217</v>
      </c>
      <c r="N149" s="64" t="n">
        <f aca="false">Scenarios!$B$15+Scenarios!$B$16*$D149+Scenarios!$B$17*(Scenarios!I$22+SUM($G149:M149))+$E149+Scenarios!$B$18*Draws!K122</f>
        <v>-2.03210521169214</v>
      </c>
      <c r="O149" s="64" t="n">
        <f aca="false">Scenarios!$B$15+Scenarios!$B$16*$D149+Scenarios!$B$17*(Scenarios!J$22+SUM($G149:N149))+$E149+Scenarios!$B$18*Draws!L122</f>
        <v>-2.40159802997606</v>
      </c>
      <c r="P149" s="64" t="n">
        <f aca="false">Scenarios!$B$15+Scenarios!$B$16*$D149+Scenarios!$B$17*(Scenarios!K$22+SUM($G149:O149))+$E149+Scenarios!$B$18*Draws!M122</f>
        <v>2.17197672642741</v>
      </c>
      <c r="Q149" s="64" t="n">
        <f aca="false">Scenarios!$B$15+Scenarios!$B$16*$D149+Scenarios!$B$17*(Scenarios!L$22+SUM($G149:P149))+$E149+Scenarios!$B$18*Draws!N122</f>
        <v>-1.12147438128097</v>
      </c>
      <c r="R149" s="64" t="n">
        <f aca="false">Scenarios!$B$15+Scenarios!$B$16*$D149+Scenarios!$B$17*(Scenarios!M$22+SUM($G149:Q149))+$E149+Scenarios!$B$18*Draws!O122</f>
        <v>0.237344100550796</v>
      </c>
      <c r="S149" s="79" t="n">
        <f aca="false">SUM(G149:R149)</f>
        <v>-5.73744964662201</v>
      </c>
    </row>
    <row r="150" customFormat="false" ht="15" hidden="false" customHeight="false" outlineLevel="0" collapsed="false">
      <c r="A150" s="36" t="n">
        <v>119</v>
      </c>
      <c r="B150" s="36" t="n">
        <f aca="false">MATCH(Draws!B123,$B$16:$E$16,1)</f>
        <v>1</v>
      </c>
      <c r="C150" s="65" t="n">
        <f aca="false">MAX(-0.9,INDEX(Scenarios!$B$8:$E$8,B150)+INDEX(Scenarios!$B$9:$E$9,B150)*Draws!C123)</f>
        <v>0.1087904</v>
      </c>
      <c r="D150" s="65" t="n">
        <f aca="false">(1+C150)^(1/12)-1</f>
        <v>0.0086429440328275</v>
      </c>
      <c r="E150" s="64" t="n">
        <f aca="false">INDEX(Scenarios!$B$10:$E$10,B150)/12</f>
        <v>-1.25</v>
      </c>
      <c r="G150" s="64" t="n">
        <f aca="false">Scenarios!$B$15+Scenarios!$B$16*$D150+Scenarios!$B$17*(Scenarios!B$22)+$E150+Scenarios!$B$18*Draws!D123</f>
        <v>-4.06323174625847</v>
      </c>
      <c r="H150" s="64" t="n">
        <f aca="false">Scenarios!$B$15+Scenarios!$B$16*$D150+Scenarios!$B$17*(Scenarios!C$22+SUM($G150:G150))+$E150+Scenarios!$B$18*Draws!E123</f>
        <v>-2.0517718674064</v>
      </c>
      <c r="I150" s="64" t="n">
        <f aca="false">Scenarios!$B$15+Scenarios!$B$16*$D150+Scenarios!$B$17*(Scenarios!D$22+SUM($G150:H150))+$E150+Scenarios!$B$18*Draws!F123</f>
        <v>-7.77224868332168</v>
      </c>
      <c r="J150" s="64" t="n">
        <f aca="false">Scenarios!$B$15+Scenarios!$B$16*$D150+Scenarios!$B$17*(Scenarios!E$22+SUM($G150:I150))+$E150+Scenarios!$B$18*Draws!G123</f>
        <v>-5.50428954982517</v>
      </c>
      <c r="K150" s="64" t="n">
        <f aca="false">Scenarios!$B$15+Scenarios!$B$16*$D150+Scenarios!$B$17*(Scenarios!F$22+SUM($G150:J150))+$E150+Scenarios!$B$18*Draws!H123</f>
        <v>-8.47665758086888</v>
      </c>
      <c r="L150" s="64" t="n">
        <f aca="false">Scenarios!$B$15+Scenarios!$B$16*$D150+Scenarios!$B$17*(Scenarios!G$22+SUM($G150:K150))+$E150+Scenarios!$B$18*Draws!I123</f>
        <v>-4.16512882128469</v>
      </c>
      <c r="M150" s="64" t="n">
        <f aca="false">Scenarios!$B$15+Scenarios!$B$16*$D150+Scenarios!$B$17*(Scenarios!H$22+SUM($G150:L150))+$E150+Scenarios!$B$18*Draws!J123</f>
        <v>-4.11027953715736</v>
      </c>
      <c r="N150" s="64" t="n">
        <f aca="false">Scenarios!$B$15+Scenarios!$B$16*$D150+Scenarios!$B$17*(Scenarios!I$22+SUM($G150:M150))+$E150+Scenarios!$B$18*Draws!K123</f>
        <v>1.77408105273044</v>
      </c>
      <c r="O150" s="64" t="n">
        <f aca="false">Scenarios!$B$15+Scenarios!$B$16*$D150+Scenarios!$B$17*(Scenarios!J$22+SUM($G150:N150))+$E150+Scenarios!$B$18*Draws!L123</f>
        <v>-4.82238635703819</v>
      </c>
      <c r="P150" s="64" t="n">
        <f aca="false">Scenarios!$B$15+Scenarios!$B$16*$D150+Scenarios!$B$17*(Scenarios!K$22+SUM($G150:O150))+$E150+Scenarios!$B$18*Draws!M123</f>
        <v>-2.60648604545305</v>
      </c>
      <c r="Q150" s="64" t="n">
        <f aca="false">Scenarios!$B$15+Scenarios!$B$16*$D150+Scenarios!$B$17*(Scenarios!L$22+SUM($G150:P150))+$E150+Scenarios!$B$18*Draws!N123</f>
        <v>-2.11914743697833</v>
      </c>
      <c r="R150" s="64" t="n">
        <f aca="false">Scenarios!$B$15+Scenarios!$B$16*$D150+Scenarios!$B$17*(Scenarios!M$22+SUM($G150:Q150))+$E150+Scenarios!$B$18*Draws!O123</f>
        <v>0.601150962828304</v>
      </c>
      <c r="S150" s="79" t="n">
        <f aca="false">SUM(G150:R150)</f>
        <v>-43.3163956100335</v>
      </c>
    </row>
    <row r="151" customFormat="false" ht="15" hidden="false" customHeight="false" outlineLevel="0" collapsed="false">
      <c r="A151" s="36" t="n">
        <v>120</v>
      </c>
      <c r="B151" s="36" t="n">
        <f aca="false">MATCH(Draws!B124,$B$16:$E$16,1)</f>
        <v>2</v>
      </c>
      <c r="C151" s="65" t="n">
        <f aca="false">MAX(-0.9,INDEX(Scenarios!$B$8:$E$8,B151)+INDEX(Scenarios!$B$9:$E$9,B151)*Draws!C124)</f>
        <v>-0.19940404</v>
      </c>
      <c r="D151" s="65" t="n">
        <f aca="false">(1+C151)^(1/12)-1</f>
        <v>-0.0183625554688792</v>
      </c>
      <c r="E151" s="64" t="n">
        <f aca="false">INDEX(Scenarios!$B$10:$E$10,B151)/12</f>
        <v>0.416666666666667</v>
      </c>
      <c r="G151" s="64" t="n">
        <f aca="false">Scenarios!$B$15+Scenarios!$B$16*$D151+Scenarios!$B$17*(Scenarios!B$22)+$E151+Scenarios!$B$18*Draws!D124</f>
        <v>0.554966418054652</v>
      </c>
      <c r="H151" s="64" t="n">
        <f aca="false">Scenarios!$B$15+Scenarios!$B$16*$D151+Scenarios!$B$17*(Scenarios!C$22+SUM($G151:G151))+$E151+Scenarios!$B$18*Draws!E124</f>
        <v>3.43377421892132</v>
      </c>
      <c r="I151" s="64" t="n">
        <f aca="false">Scenarios!$B$15+Scenarios!$B$16*$D151+Scenarios!$B$17*(Scenarios!D$22+SUM($G151:H151))+$E151+Scenarios!$B$18*Draws!F124</f>
        <v>-5.70738559561258</v>
      </c>
      <c r="J151" s="64" t="n">
        <f aca="false">Scenarios!$B$15+Scenarios!$B$16*$D151+Scenarios!$B$17*(Scenarios!E$22+SUM($G151:I151))+$E151+Scenarios!$B$18*Draws!G124</f>
        <v>-2.81567416570104</v>
      </c>
      <c r="K151" s="64" t="n">
        <f aca="false">Scenarios!$B$15+Scenarios!$B$16*$D151+Scenarios!$B$17*(Scenarios!F$22+SUM($G151:J151))+$E151+Scenarios!$B$18*Draws!H124</f>
        <v>-2.50148993687968</v>
      </c>
      <c r="L151" s="64" t="n">
        <f aca="false">Scenarios!$B$15+Scenarios!$B$16*$D151+Scenarios!$B$17*(Scenarios!G$22+SUM($G151:K151))+$E151+Scenarios!$B$18*Draws!I124</f>
        <v>-1.22190982326131</v>
      </c>
      <c r="M151" s="64" t="n">
        <f aca="false">Scenarios!$B$15+Scenarios!$B$16*$D151+Scenarios!$B$17*(Scenarios!H$22+SUM($G151:L151))+$E151+Scenarios!$B$18*Draws!J124</f>
        <v>-2.53464341219511</v>
      </c>
      <c r="N151" s="64" t="n">
        <f aca="false">Scenarios!$B$15+Scenarios!$B$16*$D151+Scenarios!$B$17*(Scenarios!I$22+SUM($G151:M151))+$E151+Scenarios!$B$18*Draws!K124</f>
        <v>2.11547260008131</v>
      </c>
      <c r="O151" s="64" t="n">
        <f aca="false">Scenarios!$B$15+Scenarios!$B$16*$D151+Scenarios!$B$17*(Scenarios!J$22+SUM($G151:N151))+$E151+Scenarios!$B$18*Draws!L124</f>
        <v>-2.1480980192688</v>
      </c>
      <c r="P151" s="64" t="n">
        <f aca="false">Scenarios!$B$15+Scenarios!$B$16*$D151+Scenarios!$B$17*(Scenarios!K$22+SUM($G151:O151))+$E151+Scenarios!$B$18*Draws!M124</f>
        <v>-2.42025552810186</v>
      </c>
      <c r="Q151" s="64" t="n">
        <f aca="false">Scenarios!$B$15+Scenarios!$B$16*$D151+Scenarios!$B$17*(Scenarios!L$22+SUM($G151:P151))+$E151+Scenarios!$B$18*Draws!N124</f>
        <v>0.357238279171344</v>
      </c>
      <c r="R151" s="64" t="n">
        <f aca="false">Scenarios!$B$15+Scenarios!$B$16*$D151+Scenarios!$B$17*(Scenarios!M$22+SUM($G151:Q151))+$E151+Scenarios!$B$18*Draws!O124</f>
        <v>-2.72547237015878</v>
      </c>
      <c r="S151" s="79" t="n">
        <f aca="false">SUM(G151:R151)</f>
        <v>-15.6134773349505</v>
      </c>
    </row>
    <row r="152" customFormat="false" ht="15" hidden="false" customHeight="false" outlineLevel="0" collapsed="false">
      <c r="A152" s="36" t="n">
        <v>121</v>
      </c>
      <c r="B152" s="36" t="n">
        <f aca="false">MATCH(Draws!B125,$B$16:$E$16,1)</f>
        <v>3</v>
      </c>
      <c r="C152" s="65" t="n">
        <f aca="false">MAX(-0.9,INDEX(Scenarios!$B$8:$E$8,B152)+INDEX(Scenarios!$B$9:$E$9,B152)*Draws!C125)</f>
        <v>0.06927356</v>
      </c>
      <c r="D152" s="65" t="n">
        <f aca="false">(1+C152)^(1/12)-1</f>
        <v>0.00559723146059055</v>
      </c>
      <c r="E152" s="64" t="n">
        <f aca="false">INDEX(Scenarios!$B$10:$E$10,B152)/12</f>
        <v>0.416666666666667</v>
      </c>
      <c r="G152" s="64" t="n">
        <f aca="false">Scenarios!$B$15+Scenarios!$B$16*$D152+Scenarios!$B$17*(Scenarios!B$22)+$E152+Scenarios!$B$18*Draws!D125</f>
        <v>-4.57696486455987</v>
      </c>
      <c r="H152" s="64" t="n">
        <f aca="false">Scenarios!$B$15+Scenarios!$B$16*$D152+Scenarios!$B$17*(Scenarios!C$22+SUM($G152:G152))+$E152+Scenarios!$B$18*Draws!E125</f>
        <v>-1.58856183210077</v>
      </c>
      <c r="I152" s="64" t="n">
        <f aca="false">Scenarios!$B$15+Scenarios!$B$16*$D152+Scenarios!$B$17*(Scenarios!D$22+SUM($G152:H152))+$E152+Scenarios!$B$18*Draws!F125</f>
        <v>1.56610074488502</v>
      </c>
      <c r="J152" s="64" t="n">
        <f aca="false">Scenarios!$B$15+Scenarios!$B$16*$D152+Scenarios!$B$17*(Scenarios!E$22+SUM($G152:I152))+$E152+Scenarios!$B$18*Draws!G125</f>
        <v>1.19919803970448</v>
      </c>
      <c r="K152" s="64" t="n">
        <f aca="false">Scenarios!$B$15+Scenarios!$B$16*$D152+Scenarios!$B$17*(Scenarios!F$22+SUM($G152:J152))+$E152+Scenarios!$B$18*Draws!H125</f>
        <v>0.203281024295095</v>
      </c>
      <c r="L152" s="64" t="n">
        <f aca="false">Scenarios!$B$15+Scenarios!$B$16*$D152+Scenarios!$B$17*(Scenarios!G$22+SUM($G152:K152))+$E152+Scenarios!$B$18*Draws!I125</f>
        <v>-0.141643397494166</v>
      </c>
      <c r="M152" s="64" t="n">
        <f aca="false">Scenarios!$B$15+Scenarios!$B$16*$D152+Scenarios!$B$17*(Scenarios!H$22+SUM($G152:L152))+$E152+Scenarios!$B$18*Draws!J125</f>
        <v>-1.69811608908924</v>
      </c>
      <c r="N152" s="64" t="n">
        <f aca="false">Scenarios!$B$15+Scenarios!$B$16*$D152+Scenarios!$B$17*(Scenarios!I$22+SUM($G152:M152))+$E152+Scenarios!$B$18*Draws!K125</f>
        <v>-0.372799664953577</v>
      </c>
      <c r="O152" s="64" t="n">
        <f aca="false">Scenarios!$B$15+Scenarios!$B$16*$D152+Scenarios!$B$17*(Scenarios!J$22+SUM($G152:N152))+$E152+Scenarios!$B$18*Draws!L125</f>
        <v>-3.22789632413838</v>
      </c>
      <c r="P152" s="64" t="n">
        <f aca="false">Scenarios!$B$15+Scenarios!$B$16*$D152+Scenarios!$B$17*(Scenarios!K$22+SUM($G152:O152))+$E152+Scenarios!$B$18*Draws!M125</f>
        <v>0.285087142214051</v>
      </c>
      <c r="Q152" s="64" t="n">
        <f aca="false">Scenarios!$B$15+Scenarios!$B$16*$D152+Scenarios!$B$17*(Scenarios!L$22+SUM($G152:P152))+$E152+Scenarios!$B$18*Draws!N125</f>
        <v>2.44815811979045</v>
      </c>
      <c r="R152" s="64" t="n">
        <f aca="false">Scenarios!$B$15+Scenarios!$B$16*$D152+Scenarios!$B$17*(Scenarios!M$22+SUM($G152:Q152))+$E152+Scenarios!$B$18*Draws!O125</f>
        <v>-4.39513648735763</v>
      </c>
      <c r="S152" s="79" t="n">
        <f aca="false">SUM(G152:R152)</f>
        <v>-10.2992935888045</v>
      </c>
    </row>
    <row r="153" customFormat="false" ht="15" hidden="false" customHeight="false" outlineLevel="0" collapsed="false">
      <c r="A153" s="36" t="n">
        <v>122</v>
      </c>
      <c r="B153" s="36" t="n">
        <f aca="false">MATCH(Draws!B126,$B$16:$E$16,1)</f>
        <v>4</v>
      </c>
      <c r="C153" s="65" t="n">
        <f aca="false">MAX(-0.9,INDEX(Scenarios!$B$8:$E$8,B153)+INDEX(Scenarios!$B$9:$E$9,B153)*Draws!C126)</f>
        <v>0.3017922</v>
      </c>
      <c r="D153" s="65" t="n">
        <f aca="false">(1+C153)^(1/12)-1</f>
        <v>0.0222218005393808</v>
      </c>
      <c r="E153" s="64" t="n">
        <f aca="false">INDEX(Scenarios!$B$10:$E$10,B153)/12</f>
        <v>-1.25</v>
      </c>
      <c r="G153" s="64" t="n">
        <f aca="false">Scenarios!$B$15+Scenarios!$B$16*$D153+Scenarios!$B$17*(Scenarios!B$22)+$E153+Scenarios!$B$18*Draws!D126</f>
        <v>-8.27188321153351</v>
      </c>
      <c r="H153" s="64" t="n">
        <f aca="false">Scenarios!$B$15+Scenarios!$B$16*$D153+Scenarios!$B$17*(Scenarios!C$22+SUM($G153:G153))+$E153+Scenarios!$B$18*Draws!E126</f>
        <v>-4.85867519020229</v>
      </c>
      <c r="I153" s="64" t="n">
        <f aca="false">Scenarios!$B$15+Scenarios!$B$16*$D153+Scenarios!$B$17*(Scenarios!D$22+SUM($G153:H153))+$E153+Scenarios!$B$18*Draws!F126</f>
        <v>-5.77899077562245</v>
      </c>
      <c r="J153" s="64" t="n">
        <f aca="false">Scenarios!$B$15+Scenarios!$B$16*$D153+Scenarios!$B$17*(Scenarios!E$22+SUM($G153:I153))+$E153+Scenarios!$B$18*Draws!G126</f>
        <v>-4.88473179326573</v>
      </c>
      <c r="K153" s="64" t="n">
        <f aca="false">Scenarios!$B$15+Scenarios!$B$16*$D153+Scenarios!$B$17*(Scenarios!F$22+SUM($G153:J153))+$E153+Scenarios!$B$18*Draws!H126</f>
        <v>-4.22161923199202</v>
      </c>
      <c r="L153" s="64" t="n">
        <f aca="false">Scenarios!$B$15+Scenarios!$B$16*$D153+Scenarios!$B$17*(Scenarios!G$22+SUM($G153:K153))+$E153+Scenarios!$B$18*Draws!I126</f>
        <v>0.503899500956712</v>
      </c>
      <c r="M153" s="64" t="n">
        <f aca="false">Scenarios!$B$15+Scenarios!$B$16*$D153+Scenarios!$B$17*(Scenarios!H$22+SUM($G153:L153))+$E153+Scenarios!$B$18*Draws!J126</f>
        <v>-5.3236464993395</v>
      </c>
      <c r="N153" s="64" t="n">
        <f aca="false">Scenarios!$B$15+Scenarios!$B$16*$D153+Scenarios!$B$17*(Scenarios!I$22+SUM($G153:M153))+$E153+Scenarios!$B$18*Draws!K126</f>
        <v>-5.18368012792259</v>
      </c>
      <c r="O153" s="64" t="n">
        <f aca="false">Scenarios!$B$15+Scenarios!$B$16*$D153+Scenarios!$B$17*(Scenarios!J$22+SUM($G153:N153))+$E153+Scenarios!$B$18*Draws!L126</f>
        <v>-4.69452935587748</v>
      </c>
      <c r="P153" s="64" t="n">
        <f aca="false">Scenarios!$B$15+Scenarios!$B$16*$D153+Scenarios!$B$17*(Scenarios!K$22+SUM($G153:O153))+$E153+Scenarios!$B$18*Draws!M126</f>
        <v>-4.47392981426691</v>
      </c>
      <c r="Q153" s="64" t="n">
        <f aca="false">Scenarios!$B$15+Scenarios!$B$16*$D153+Scenarios!$B$17*(Scenarios!L$22+SUM($G153:P153))+$E153+Scenarios!$B$18*Draws!N126</f>
        <v>-5.0439618425244</v>
      </c>
      <c r="R153" s="64" t="n">
        <f aca="false">Scenarios!$B$15+Scenarios!$B$16*$D153+Scenarios!$B$17*(Scenarios!M$22+SUM($G153:Q153))+$E153+Scenarios!$B$18*Draws!O126</f>
        <v>-6.97698896549797</v>
      </c>
      <c r="S153" s="79" t="n">
        <f aca="false">SUM(G153:R153)</f>
        <v>-59.2087373070881</v>
      </c>
    </row>
    <row r="154" customFormat="false" ht="15" hidden="false" customHeight="false" outlineLevel="0" collapsed="false">
      <c r="A154" s="36" t="n">
        <v>123</v>
      </c>
      <c r="B154" s="36" t="n">
        <f aca="false">MATCH(Draws!B127,$B$16:$E$16,1)</f>
        <v>2</v>
      </c>
      <c r="C154" s="65" t="n">
        <f aca="false">MAX(-0.9,INDEX(Scenarios!$B$8:$E$8,B154)+INDEX(Scenarios!$B$9:$E$9,B154)*Draws!C127)</f>
        <v>-0.22702564</v>
      </c>
      <c r="D154" s="65" t="n">
        <f aca="false">(1+C154)^(1/12)-1</f>
        <v>-0.0212305080232265</v>
      </c>
      <c r="E154" s="64" t="n">
        <f aca="false">INDEX(Scenarios!$B$10:$E$10,B154)/12</f>
        <v>0.416666666666667</v>
      </c>
      <c r="G154" s="64" t="n">
        <f aca="false">Scenarios!$B$15+Scenarios!$B$16*$D154+Scenarios!$B$17*(Scenarios!B$22)+$E154+Scenarios!$B$18*Draws!D127</f>
        <v>-1.9573766665667</v>
      </c>
      <c r="H154" s="64" t="n">
        <f aca="false">Scenarios!$B$15+Scenarios!$B$16*$D154+Scenarios!$B$17*(Scenarios!C$22+SUM($G154:G154))+$E154+Scenarios!$B$18*Draws!E127</f>
        <v>1.02832664720825</v>
      </c>
      <c r="I154" s="64" t="n">
        <f aca="false">Scenarios!$B$15+Scenarios!$B$16*$D154+Scenarios!$B$17*(Scenarios!D$22+SUM($G154:H154))+$E154+Scenarios!$B$18*Draws!F127</f>
        <v>1.83732952591333</v>
      </c>
      <c r="J154" s="64" t="n">
        <f aca="false">Scenarios!$B$15+Scenarios!$B$16*$D154+Scenarios!$B$17*(Scenarios!E$22+SUM($G154:I154))+$E154+Scenarios!$B$18*Draws!G127</f>
        <v>-5.49023895434711</v>
      </c>
      <c r="K154" s="64" t="n">
        <f aca="false">Scenarios!$B$15+Scenarios!$B$16*$D154+Scenarios!$B$17*(Scenarios!F$22+SUM($G154:J154))+$E154+Scenarios!$B$18*Draws!H127</f>
        <v>2.6639274004307</v>
      </c>
      <c r="L154" s="64" t="n">
        <f aca="false">Scenarios!$B$15+Scenarios!$B$16*$D154+Scenarios!$B$17*(Scenarios!G$22+SUM($G154:K154))+$E154+Scenarios!$B$18*Draws!I127</f>
        <v>0.445524590251217</v>
      </c>
      <c r="M154" s="64" t="n">
        <f aca="false">Scenarios!$B$15+Scenarios!$B$16*$D154+Scenarios!$B$17*(Scenarios!H$22+SUM($G154:L154))+$E154+Scenarios!$B$18*Draws!J127</f>
        <v>2.793367012566</v>
      </c>
      <c r="N154" s="64" t="n">
        <f aca="false">Scenarios!$B$15+Scenarios!$B$16*$D154+Scenarios!$B$17*(Scenarios!I$22+SUM($G154:M154))+$E154+Scenarios!$B$18*Draws!K127</f>
        <v>-0.624945287548764</v>
      </c>
      <c r="O154" s="64" t="n">
        <f aca="false">Scenarios!$B$15+Scenarios!$B$16*$D154+Scenarios!$B$17*(Scenarios!J$22+SUM($G154:N154))+$E154+Scenarios!$B$18*Draws!L127</f>
        <v>1.57610961447592</v>
      </c>
      <c r="P154" s="64" t="n">
        <f aca="false">Scenarios!$B$15+Scenarios!$B$16*$D154+Scenarios!$B$17*(Scenarios!K$22+SUM($G154:O154))+$E154+Scenarios!$B$18*Draws!M127</f>
        <v>1.32496616350607</v>
      </c>
      <c r="Q154" s="64" t="n">
        <f aca="false">Scenarios!$B$15+Scenarios!$B$16*$D154+Scenarios!$B$17*(Scenarios!L$22+SUM($G154:P154))+$E154+Scenarios!$B$18*Draws!N127</f>
        <v>3.36873225175942</v>
      </c>
      <c r="R154" s="64" t="n">
        <f aca="false">Scenarios!$B$15+Scenarios!$B$16*$D154+Scenarios!$B$17*(Scenarios!M$22+SUM($G154:Q154))+$E154+Scenarios!$B$18*Draws!O127</f>
        <v>-1.62459648945174</v>
      </c>
      <c r="S154" s="79" t="n">
        <f aca="false">SUM(G154:R154)</f>
        <v>5.34112580819658</v>
      </c>
    </row>
    <row r="155" customFormat="false" ht="15" hidden="false" customHeight="false" outlineLevel="0" collapsed="false">
      <c r="A155" s="36" t="n">
        <v>124</v>
      </c>
      <c r="B155" s="36" t="n">
        <f aca="false">MATCH(Draws!B128,$B$16:$E$16,1)</f>
        <v>1</v>
      </c>
      <c r="C155" s="65" t="n">
        <f aca="false">MAX(-0.9,INDEX(Scenarios!$B$8:$E$8,B155)+INDEX(Scenarios!$B$9:$E$9,B155)*Draws!C128)</f>
        <v>-0.0490474</v>
      </c>
      <c r="D155" s="65" t="n">
        <f aca="false">(1+C155)^(1/12)-1</f>
        <v>-0.00418215200558569</v>
      </c>
      <c r="E155" s="64" t="n">
        <f aca="false">INDEX(Scenarios!$B$10:$E$10,B155)/12</f>
        <v>-1.25</v>
      </c>
      <c r="G155" s="64" t="n">
        <f aca="false">Scenarios!$B$15+Scenarios!$B$16*$D155+Scenarios!$B$17*(Scenarios!B$22)+$E155+Scenarios!$B$18*Draws!D128</f>
        <v>-3.61430435530955</v>
      </c>
      <c r="H155" s="64" t="n">
        <f aca="false">Scenarios!$B$15+Scenarios!$B$16*$D155+Scenarios!$B$17*(Scenarios!C$22+SUM($G155:G155))+$E155+Scenarios!$B$18*Draws!E128</f>
        <v>0.609289814575897</v>
      </c>
      <c r="I155" s="64" t="n">
        <f aca="false">Scenarios!$B$15+Scenarios!$B$16*$D155+Scenarios!$B$17*(Scenarios!D$22+SUM($G155:H155))+$E155+Scenarios!$B$18*Draws!F128</f>
        <v>1.21860440225819</v>
      </c>
      <c r="J155" s="64" t="n">
        <f aca="false">Scenarios!$B$15+Scenarios!$B$16*$D155+Scenarios!$B$17*(Scenarios!E$22+SUM($G155:I155))+$E155+Scenarios!$B$18*Draws!G128</f>
        <v>-5.72045218775687</v>
      </c>
      <c r="K155" s="64" t="n">
        <f aca="false">Scenarios!$B$15+Scenarios!$B$16*$D155+Scenarios!$B$17*(Scenarios!F$22+SUM($G155:J155))+$E155+Scenarios!$B$18*Draws!H128</f>
        <v>-1.58552338394198</v>
      </c>
      <c r="L155" s="64" t="n">
        <f aca="false">Scenarios!$B$15+Scenarios!$B$16*$D155+Scenarios!$B$17*(Scenarios!G$22+SUM($G155:K155))+$E155+Scenarios!$B$18*Draws!I128</f>
        <v>-2.63584884989217</v>
      </c>
      <c r="M155" s="64" t="n">
        <f aca="false">Scenarios!$B$15+Scenarios!$B$16*$D155+Scenarios!$B$17*(Scenarios!H$22+SUM($G155:L155))+$E155+Scenarios!$B$18*Draws!J128</f>
        <v>-3.01789765576213</v>
      </c>
      <c r="N155" s="64" t="n">
        <f aca="false">Scenarios!$B$15+Scenarios!$B$16*$D155+Scenarios!$B$17*(Scenarios!I$22+SUM($G155:M155))+$E155+Scenarios!$B$18*Draws!K128</f>
        <v>-0.898253336522829</v>
      </c>
      <c r="O155" s="64" t="n">
        <f aca="false">Scenarios!$B$15+Scenarios!$B$16*$D155+Scenarios!$B$17*(Scenarios!J$22+SUM($G155:N155))+$E155+Scenarios!$B$18*Draws!L128</f>
        <v>2.87809414063968</v>
      </c>
      <c r="P155" s="64" t="n">
        <f aca="false">Scenarios!$B$15+Scenarios!$B$16*$D155+Scenarios!$B$17*(Scenarios!K$22+SUM($G155:O155))+$E155+Scenarios!$B$18*Draws!M128</f>
        <v>-0.526363922010753</v>
      </c>
      <c r="Q155" s="64" t="n">
        <f aca="false">Scenarios!$B$15+Scenarios!$B$16*$D155+Scenarios!$B$17*(Scenarios!L$22+SUM($G155:P155))+$E155+Scenarios!$B$18*Draws!N128</f>
        <v>-3.5159601747997</v>
      </c>
      <c r="R155" s="64" t="n">
        <f aca="false">Scenarios!$B$15+Scenarios!$B$16*$D155+Scenarios!$B$17*(Scenarios!M$22+SUM($G155:Q155))+$E155+Scenarios!$B$18*Draws!O128</f>
        <v>-3.96494024530048</v>
      </c>
      <c r="S155" s="79" t="n">
        <f aca="false">SUM(G155:R155)</f>
        <v>-20.7735557538227</v>
      </c>
    </row>
    <row r="156" customFormat="false" ht="15" hidden="false" customHeight="false" outlineLevel="0" collapsed="false">
      <c r="A156" s="36" t="n">
        <v>125</v>
      </c>
      <c r="B156" s="36" t="n">
        <f aca="false">MATCH(Draws!B129,$B$16:$E$16,1)</f>
        <v>1</v>
      </c>
      <c r="C156" s="65" t="n">
        <f aca="false">MAX(-0.9,INDEX(Scenarios!$B$8:$E$8,B156)+INDEX(Scenarios!$B$9:$E$9,B156)*Draws!C129)</f>
        <v>0.121415</v>
      </c>
      <c r="D156" s="65" t="n">
        <f aca="false">(1+C156)^(1/12)-1</f>
        <v>0.00959501318542766</v>
      </c>
      <c r="E156" s="64" t="n">
        <f aca="false">INDEX(Scenarios!$B$10:$E$10,B156)/12</f>
        <v>-1.25</v>
      </c>
      <c r="G156" s="64" t="n">
        <f aca="false">Scenarios!$B$15+Scenarios!$B$16*$D156+Scenarios!$B$17*(Scenarios!B$22)+$E156+Scenarios!$B$18*Draws!D129</f>
        <v>-1.87413440734682</v>
      </c>
      <c r="H156" s="64" t="n">
        <f aca="false">Scenarios!$B$15+Scenarios!$B$16*$D156+Scenarios!$B$17*(Scenarios!C$22+SUM($G156:G156))+$E156+Scenarios!$B$18*Draws!E129</f>
        <v>0.438452844610458</v>
      </c>
      <c r="I156" s="64" t="n">
        <f aca="false">Scenarios!$B$15+Scenarios!$B$16*$D156+Scenarios!$B$17*(Scenarios!D$22+SUM($G156:H156))+$E156+Scenarios!$B$18*Draws!F129</f>
        <v>1.29347381937478</v>
      </c>
      <c r="J156" s="64" t="n">
        <f aca="false">Scenarios!$B$15+Scenarios!$B$16*$D156+Scenarios!$B$17*(Scenarios!E$22+SUM($G156:I156))+$E156+Scenarios!$B$18*Draws!G129</f>
        <v>-1.58475031072142</v>
      </c>
      <c r="K156" s="64" t="n">
        <f aca="false">Scenarios!$B$15+Scenarios!$B$16*$D156+Scenarios!$B$17*(Scenarios!F$22+SUM($G156:J156))+$E156+Scenarios!$B$18*Draws!H129</f>
        <v>-0.784377993547717</v>
      </c>
      <c r="L156" s="64" t="n">
        <f aca="false">Scenarios!$B$15+Scenarios!$B$16*$D156+Scenarios!$B$17*(Scenarios!G$22+SUM($G156:K156))+$E156+Scenarios!$B$18*Draws!I129</f>
        <v>2.62375123005784</v>
      </c>
      <c r="M156" s="64" t="n">
        <f aca="false">Scenarios!$B$15+Scenarios!$B$16*$D156+Scenarios!$B$17*(Scenarios!H$22+SUM($G156:L156))+$E156+Scenarios!$B$18*Draws!J129</f>
        <v>2.00321655748328</v>
      </c>
      <c r="N156" s="64" t="n">
        <f aca="false">Scenarios!$B$15+Scenarios!$B$16*$D156+Scenarios!$B$17*(Scenarios!I$22+SUM($G156:M156))+$E156+Scenarios!$B$18*Draws!K129</f>
        <v>-3.73302836595693</v>
      </c>
      <c r="O156" s="64" t="n">
        <f aca="false">Scenarios!$B$15+Scenarios!$B$16*$D156+Scenarios!$B$17*(Scenarios!J$22+SUM($G156:N156))+$E156+Scenarios!$B$18*Draws!L129</f>
        <v>-5.10370131836943</v>
      </c>
      <c r="P156" s="64" t="n">
        <f aca="false">Scenarios!$B$15+Scenarios!$B$16*$D156+Scenarios!$B$17*(Scenarios!K$22+SUM($G156:O156))+$E156+Scenarios!$B$18*Draws!M129</f>
        <v>-5.23665183333126</v>
      </c>
      <c r="Q156" s="64" t="n">
        <f aca="false">Scenarios!$B$15+Scenarios!$B$16*$D156+Scenarios!$B$17*(Scenarios!L$22+SUM($G156:P156))+$E156+Scenarios!$B$18*Draws!N129</f>
        <v>-6.65660339970005</v>
      </c>
      <c r="R156" s="64" t="n">
        <f aca="false">Scenarios!$B$15+Scenarios!$B$16*$D156+Scenarios!$B$17*(Scenarios!M$22+SUM($G156:Q156))+$E156+Scenarios!$B$18*Draws!O129</f>
        <v>-0.959925903344593</v>
      </c>
      <c r="S156" s="79" t="n">
        <f aca="false">SUM(G156:R156)</f>
        <v>-19.5742790807919</v>
      </c>
    </row>
    <row r="157" customFormat="false" ht="15" hidden="false" customHeight="false" outlineLevel="0" collapsed="false">
      <c r="A157" s="36" t="n">
        <v>126</v>
      </c>
      <c r="B157" s="36" t="n">
        <f aca="false">MATCH(Draws!B130,$B$16:$E$16,1)</f>
        <v>1</v>
      </c>
      <c r="C157" s="65" t="n">
        <f aca="false">MAX(-0.9,INDEX(Scenarios!$B$8:$E$8,B157)+INDEX(Scenarios!$B$9:$E$9,B157)*Draws!C130)</f>
        <v>-0.1391365</v>
      </c>
      <c r="D157" s="65" t="n">
        <f aca="false">(1+C157)^(1/12)-1</f>
        <v>-0.0124073300695933</v>
      </c>
      <c r="E157" s="64" t="n">
        <f aca="false">INDEX(Scenarios!$B$10:$E$10,B157)/12</f>
        <v>-1.25</v>
      </c>
      <c r="G157" s="64" t="n">
        <f aca="false">Scenarios!$B$15+Scenarios!$B$16*$D157+Scenarios!$B$17*(Scenarios!B$22)+$E157+Scenarios!$B$18*Draws!D130</f>
        <v>-1.09920649842949</v>
      </c>
      <c r="H157" s="64" t="n">
        <f aca="false">Scenarios!$B$15+Scenarios!$B$16*$D157+Scenarios!$B$17*(Scenarios!C$22+SUM($G157:G157))+$E157+Scenarios!$B$18*Draws!E130</f>
        <v>-5.21080378676628</v>
      </c>
      <c r="I157" s="64" t="n">
        <f aca="false">Scenarios!$B$15+Scenarios!$B$16*$D157+Scenarios!$B$17*(Scenarios!D$22+SUM($G157:H157))+$E157+Scenarios!$B$18*Draws!F130</f>
        <v>-0.506427256702038</v>
      </c>
      <c r="J157" s="64" t="n">
        <f aca="false">Scenarios!$B$15+Scenarios!$B$16*$D157+Scenarios!$B$17*(Scenarios!E$22+SUM($G157:I157))+$E157+Scenarios!$B$18*Draws!G130</f>
        <v>-1.23716185970658</v>
      </c>
      <c r="K157" s="64" t="n">
        <f aca="false">Scenarios!$B$15+Scenarios!$B$16*$D157+Scenarios!$B$17*(Scenarios!F$22+SUM($G157:J157))+$E157+Scenarios!$B$18*Draws!H130</f>
        <v>-2.68809272982926</v>
      </c>
      <c r="L157" s="64" t="n">
        <f aca="false">Scenarios!$B$15+Scenarios!$B$16*$D157+Scenarios!$B$17*(Scenarios!G$22+SUM($G157:K157))+$E157+Scenarios!$B$18*Draws!I130</f>
        <v>-1.46180935502099</v>
      </c>
      <c r="M157" s="64" t="n">
        <f aca="false">Scenarios!$B$15+Scenarios!$B$16*$D157+Scenarios!$B$17*(Scenarios!H$22+SUM($G157:L157))+$E157+Scenarios!$B$18*Draws!J130</f>
        <v>-5.98227010729975</v>
      </c>
      <c r="N157" s="64" t="n">
        <f aca="false">Scenarios!$B$15+Scenarios!$B$16*$D157+Scenarios!$B$17*(Scenarios!I$22+SUM($G157:M157))+$E157+Scenarios!$B$18*Draws!K130</f>
        <v>-9.30060733151207</v>
      </c>
      <c r="O157" s="64" t="n">
        <f aca="false">Scenarios!$B$15+Scenarios!$B$16*$D157+Scenarios!$B$17*(Scenarios!J$22+SUM($G157:N157))+$E157+Scenarios!$B$18*Draws!L130</f>
        <v>-4.29797253074833</v>
      </c>
      <c r="P157" s="64" t="n">
        <f aca="false">Scenarios!$B$15+Scenarios!$B$16*$D157+Scenarios!$B$17*(Scenarios!K$22+SUM($G157:O157))+$E157+Scenarios!$B$18*Draws!M130</f>
        <v>-1.88768733553098</v>
      </c>
      <c r="Q157" s="64" t="n">
        <f aca="false">Scenarios!$B$15+Scenarios!$B$16*$D157+Scenarios!$B$17*(Scenarios!L$22+SUM($G157:P157))+$E157+Scenarios!$B$18*Draws!N130</f>
        <v>-6.86459981979889</v>
      </c>
      <c r="R157" s="64" t="n">
        <f aca="false">Scenarios!$B$15+Scenarios!$B$16*$D157+Scenarios!$B$17*(Scenarios!M$22+SUM($G157:Q157))+$E157+Scenarios!$B$18*Draws!O130</f>
        <v>-1.6838861783943</v>
      </c>
      <c r="S157" s="79" t="n">
        <f aca="false">SUM(G157:R157)</f>
        <v>-42.220524789739</v>
      </c>
    </row>
    <row r="158" customFormat="false" ht="15" hidden="false" customHeight="false" outlineLevel="0" collapsed="false">
      <c r="A158" s="36" t="n">
        <v>127</v>
      </c>
      <c r="B158" s="36" t="n">
        <f aca="false">MATCH(Draws!B131,$B$16:$E$16,1)</f>
        <v>3</v>
      </c>
      <c r="C158" s="65" t="n">
        <f aca="false">MAX(-0.9,INDEX(Scenarios!$B$8:$E$8,B158)+INDEX(Scenarios!$B$9:$E$9,B158)*Draws!C131)</f>
        <v>0.26680988</v>
      </c>
      <c r="D158" s="65" t="n">
        <f aca="false">(1+C158)^(1/12)-1</f>
        <v>0.0199039806382821</v>
      </c>
      <c r="E158" s="64" t="n">
        <f aca="false">INDEX(Scenarios!$B$10:$E$10,B158)/12</f>
        <v>0.416666666666667</v>
      </c>
      <c r="G158" s="64" t="n">
        <f aca="false">Scenarios!$B$15+Scenarios!$B$16*$D158+Scenarios!$B$17*(Scenarios!B$22)+$E158+Scenarios!$B$18*Draws!D131</f>
        <v>-0.446070556413587</v>
      </c>
      <c r="H158" s="64" t="n">
        <f aca="false">Scenarios!$B$15+Scenarios!$B$16*$D158+Scenarios!$B$17*(Scenarios!C$22+SUM($G158:G158))+$E158+Scenarios!$B$18*Draws!E131</f>
        <v>-0.0656741110233738</v>
      </c>
      <c r="I158" s="64" t="n">
        <f aca="false">Scenarios!$B$15+Scenarios!$B$16*$D158+Scenarios!$B$17*(Scenarios!D$22+SUM($G158:H158))+$E158+Scenarios!$B$18*Draws!F131</f>
        <v>-0.923242298512224</v>
      </c>
      <c r="J158" s="64" t="n">
        <f aca="false">Scenarios!$B$15+Scenarios!$B$16*$D158+Scenarios!$B$17*(Scenarios!E$22+SUM($G158:I158))+$E158+Scenarios!$B$18*Draws!G131</f>
        <v>-0.15425950628166</v>
      </c>
      <c r="K158" s="64" t="n">
        <f aca="false">Scenarios!$B$15+Scenarios!$B$16*$D158+Scenarios!$B$17*(Scenarios!F$22+SUM($G158:J158))+$E158+Scenarios!$B$18*Draws!H131</f>
        <v>-4.1117295270095</v>
      </c>
      <c r="L158" s="64" t="n">
        <f aca="false">Scenarios!$B$15+Scenarios!$B$16*$D158+Scenarios!$B$17*(Scenarios!G$22+SUM($G158:K158))+$E158+Scenarios!$B$18*Draws!I131</f>
        <v>2.57188172020175</v>
      </c>
      <c r="M158" s="64" t="n">
        <f aca="false">Scenarios!$B$15+Scenarios!$B$16*$D158+Scenarios!$B$17*(Scenarios!H$22+SUM($G158:L158))+$E158+Scenarios!$B$18*Draws!J131</f>
        <v>1.02646470488579</v>
      </c>
      <c r="N158" s="64" t="n">
        <f aca="false">Scenarios!$B$15+Scenarios!$B$16*$D158+Scenarios!$B$17*(Scenarios!I$22+SUM($G158:M158))+$E158+Scenarios!$B$18*Draws!K131</f>
        <v>1.74616706980676</v>
      </c>
      <c r="O158" s="64" t="n">
        <f aca="false">Scenarios!$B$15+Scenarios!$B$16*$D158+Scenarios!$B$17*(Scenarios!J$22+SUM($G158:N158))+$E158+Scenarios!$B$18*Draws!L131</f>
        <v>-1.46174937407881</v>
      </c>
      <c r="P158" s="64" t="n">
        <f aca="false">Scenarios!$B$15+Scenarios!$B$16*$D158+Scenarios!$B$17*(Scenarios!K$22+SUM($G158:O158))+$E158+Scenarios!$B$18*Draws!M131</f>
        <v>-3.62286124888874</v>
      </c>
      <c r="Q158" s="64" t="n">
        <f aca="false">Scenarios!$B$15+Scenarios!$B$16*$D158+Scenarios!$B$17*(Scenarios!L$22+SUM($G158:P158))+$E158+Scenarios!$B$18*Draws!N131</f>
        <v>3.48021396439552</v>
      </c>
      <c r="R158" s="64" t="n">
        <f aca="false">Scenarios!$B$15+Scenarios!$B$16*$D158+Scenarios!$B$17*(Scenarios!M$22+SUM($G158:Q158))+$E158+Scenarios!$B$18*Draws!O131</f>
        <v>-3.56769601727042</v>
      </c>
      <c r="S158" s="79" t="n">
        <f aca="false">SUM(G158:R158)</f>
        <v>-5.52855518018849</v>
      </c>
    </row>
    <row r="159" customFormat="false" ht="15" hidden="false" customHeight="false" outlineLevel="0" collapsed="false">
      <c r="A159" s="36" t="n">
        <v>128</v>
      </c>
      <c r="B159" s="36" t="n">
        <f aca="false">MATCH(Draws!B132,$B$16:$E$16,1)</f>
        <v>4</v>
      </c>
      <c r="C159" s="65" t="n">
        <f aca="false">MAX(-0.9,INDEX(Scenarios!$B$8:$E$8,B159)+INDEX(Scenarios!$B$9:$E$9,B159)*Draws!C132)</f>
        <v>0.1036914</v>
      </c>
      <c r="D159" s="65" t="n">
        <f aca="false">(1+C159)^(1/12)-1</f>
        <v>0.00825558929455372</v>
      </c>
      <c r="E159" s="64" t="n">
        <f aca="false">INDEX(Scenarios!$B$10:$E$10,B159)/12</f>
        <v>-1.25</v>
      </c>
      <c r="G159" s="64" t="n">
        <f aca="false">Scenarios!$B$15+Scenarios!$B$16*$D159+Scenarios!$B$17*(Scenarios!B$22)+$E159+Scenarios!$B$18*Draws!D132</f>
        <v>-2.98761094931482</v>
      </c>
      <c r="H159" s="64" t="n">
        <f aca="false">Scenarios!$B$15+Scenarios!$B$16*$D159+Scenarios!$B$17*(Scenarios!C$22+SUM($G159:G159))+$E159+Scenarios!$B$18*Draws!E132</f>
        <v>-2.11705850130166</v>
      </c>
      <c r="I159" s="64" t="n">
        <f aca="false">Scenarios!$B$15+Scenarios!$B$16*$D159+Scenarios!$B$17*(Scenarios!D$22+SUM($G159:H159))+$E159+Scenarios!$B$18*Draws!F132</f>
        <v>-1.88919547138468</v>
      </c>
      <c r="J159" s="64" t="n">
        <f aca="false">Scenarios!$B$15+Scenarios!$B$16*$D159+Scenarios!$B$17*(Scenarios!E$22+SUM($G159:I159))+$E159+Scenarios!$B$18*Draws!G132</f>
        <v>-2.73884569013947</v>
      </c>
      <c r="K159" s="64" t="n">
        <f aca="false">Scenarios!$B$15+Scenarios!$B$16*$D159+Scenarios!$B$17*(Scenarios!F$22+SUM($G159:J159))+$E159+Scenarios!$B$18*Draws!H132</f>
        <v>-6.80438617668121</v>
      </c>
      <c r="L159" s="64" t="n">
        <f aca="false">Scenarios!$B$15+Scenarios!$B$16*$D159+Scenarios!$B$17*(Scenarios!G$22+SUM($G159:K159))+$E159+Scenarios!$B$18*Draws!I132</f>
        <v>-3.40839977764553</v>
      </c>
      <c r="M159" s="64" t="n">
        <f aca="false">Scenarios!$B$15+Scenarios!$B$16*$D159+Scenarios!$B$17*(Scenarios!H$22+SUM($G159:L159))+$E159+Scenarios!$B$18*Draws!J132</f>
        <v>-2.77206884566165</v>
      </c>
      <c r="N159" s="64" t="n">
        <f aca="false">Scenarios!$B$15+Scenarios!$B$16*$D159+Scenarios!$B$17*(Scenarios!I$22+SUM($G159:M159))+$E159+Scenarios!$B$18*Draws!K132</f>
        <v>-1.03718233561658</v>
      </c>
      <c r="O159" s="64" t="n">
        <f aca="false">Scenarios!$B$15+Scenarios!$B$16*$D159+Scenarios!$B$17*(Scenarios!J$22+SUM($G159:N159))+$E159+Scenarios!$B$18*Draws!L132</f>
        <v>-1.67263860290162</v>
      </c>
      <c r="P159" s="64" t="n">
        <f aca="false">Scenarios!$B$15+Scenarios!$B$16*$D159+Scenarios!$B$17*(Scenarios!K$22+SUM($G159:O159))+$E159+Scenarios!$B$18*Draws!M132</f>
        <v>0.601946745881762</v>
      </c>
      <c r="Q159" s="64" t="n">
        <f aca="false">Scenarios!$B$15+Scenarios!$B$16*$D159+Scenarios!$B$17*(Scenarios!L$22+SUM($G159:P159))+$E159+Scenarios!$B$18*Draws!N132</f>
        <v>-0.305306033184002</v>
      </c>
      <c r="R159" s="64" t="n">
        <f aca="false">Scenarios!$B$15+Scenarios!$B$16*$D159+Scenarios!$B$17*(Scenarios!M$22+SUM($G159:Q159))+$E159+Scenarios!$B$18*Draws!O132</f>
        <v>-5.90889042134801</v>
      </c>
      <c r="S159" s="79" t="n">
        <f aca="false">SUM(G159:R159)</f>
        <v>-31.0396360592975</v>
      </c>
    </row>
    <row r="160" customFormat="false" ht="15" hidden="false" customHeight="false" outlineLevel="0" collapsed="false">
      <c r="A160" s="36" t="n">
        <v>129</v>
      </c>
      <c r="B160" s="36" t="n">
        <f aca="false">MATCH(Draws!B133,$B$16:$E$16,1)</f>
        <v>2</v>
      </c>
      <c r="C160" s="65" t="n">
        <f aca="false">MAX(-0.9,INDEX(Scenarios!$B$8:$E$8,B160)+INDEX(Scenarios!$B$9:$E$9,B160)*Draws!C133)</f>
        <v>-0.24824284</v>
      </c>
      <c r="D160" s="65" t="n">
        <f aca="false">(1+C160)^(1/12)-1</f>
        <v>-0.0234980135309686</v>
      </c>
      <c r="E160" s="64" t="n">
        <f aca="false">INDEX(Scenarios!$B$10:$E$10,B160)/12</f>
        <v>0.416666666666667</v>
      </c>
      <c r="G160" s="64" t="n">
        <f aca="false">Scenarios!$B$15+Scenarios!$B$16*$D160+Scenarios!$B$17*(Scenarios!B$22)+$E160+Scenarios!$B$18*Draws!D133</f>
        <v>-0.411687782772031</v>
      </c>
      <c r="H160" s="64" t="n">
        <f aca="false">Scenarios!$B$15+Scenarios!$B$16*$D160+Scenarios!$B$17*(Scenarios!C$22+SUM($G160:G160))+$E160+Scenarios!$B$18*Draws!E133</f>
        <v>-2.9884370127039</v>
      </c>
      <c r="I160" s="64" t="n">
        <f aca="false">Scenarios!$B$15+Scenarios!$B$16*$D160+Scenarios!$B$17*(Scenarios!D$22+SUM($G160:H160))+$E160+Scenarios!$B$18*Draws!F133</f>
        <v>2.47432307989804</v>
      </c>
      <c r="J160" s="64" t="n">
        <f aca="false">Scenarios!$B$15+Scenarios!$B$16*$D160+Scenarios!$B$17*(Scenarios!E$22+SUM($G160:I160))+$E160+Scenarios!$B$18*Draws!G133</f>
        <v>-2.84751223865871</v>
      </c>
      <c r="K160" s="64" t="n">
        <f aca="false">Scenarios!$B$15+Scenarios!$B$16*$D160+Scenarios!$B$17*(Scenarios!F$22+SUM($G160:J160))+$E160+Scenarios!$B$18*Draws!H133</f>
        <v>-5.09199914629078</v>
      </c>
      <c r="L160" s="64" t="n">
        <f aca="false">Scenarios!$B$15+Scenarios!$B$16*$D160+Scenarios!$B$17*(Scenarios!G$22+SUM($G160:K160))+$E160+Scenarios!$B$18*Draws!I133</f>
        <v>-6.07709819789625</v>
      </c>
      <c r="M160" s="64" t="n">
        <f aca="false">Scenarios!$B$15+Scenarios!$B$16*$D160+Scenarios!$B$17*(Scenarios!H$22+SUM($G160:L160))+$E160+Scenarios!$B$18*Draws!J133</f>
        <v>-2.50321495633003</v>
      </c>
      <c r="N160" s="64" t="n">
        <f aca="false">Scenarios!$B$15+Scenarios!$B$16*$D160+Scenarios!$B$17*(Scenarios!I$22+SUM($G160:M160))+$E160+Scenarios!$B$18*Draws!K133</f>
        <v>-2.44916264531848</v>
      </c>
      <c r="O160" s="64" t="n">
        <f aca="false">Scenarios!$B$15+Scenarios!$B$16*$D160+Scenarios!$B$17*(Scenarios!J$22+SUM($G160:N160))+$E160+Scenarios!$B$18*Draws!L133</f>
        <v>-2.09327384184675</v>
      </c>
      <c r="P160" s="64" t="n">
        <f aca="false">Scenarios!$B$15+Scenarios!$B$16*$D160+Scenarios!$B$17*(Scenarios!K$22+SUM($G160:O160))+$E160+Scenarios!$B$18*Draws!M133</f>
        <v>-7.2568551791769</v>
      </c>
      <c r="Q160" s="64" t="n">
        <f aca="false">Scenarios!$B$15+Scenarios!$B$16*$D160+Scenarios!$B$17*(Scenarios!L$22+SUM($G160:P160))+$E160+Scenarios!$B$18*Draws!N133</f>
        <v>-1.65327385620136</v>
      </c>
      <c r="R160" s="64" t="n">
        <f aca="false">Scenarios!$B$15+Scenarios!$B$16*$D160+Scenarios!$B$17*(Scenarios!M$22+SUM($G160:Q160))+$E160+Scenarios!$B$18*Draws!O133</f>
        <v>1.53599239057607</v>
      </c>
      <c r="S160" s="79" t="n">
        <f aca="false">SUM(G160:R160)</f>
        <v>-29.3621993867211</v>
      </c>
    </row>
    <row r="161" customFormat="false" ht="15" hidden="false" customHeight="false" outlineLevel="0" collapsed="false">
      <c r="A161" s="36" t="n">
        <v>130</v>
      </c>
      <c r="B161" s="36" t="n">
        <f aca="false">MATCH(Draws!B134,$B$16:$E$16,1)</f>
        <v>3</v>
      </c>
      <c r="C161" s="65" t="n">
        <f aca="false">MAX(-0.9,INDEX(Scenarios!$B$8:$E$8,B161)+INDEX(Scenarios!$B$9:$E$9,B161)*Draws!C134)</f>
        <v>0.11793668</v>
      </c>
      <c r="D161" s="65" t="n">
        <f aca="false">(1+C161)^(1/12)-1</f>
        <v>0.00933368436206195</v>
      </c>
      <c r="E161" s="64" t="n">
        <f aca="false">INDEX(Scenarios!$B$10:$E$10,B161)/12</f>
        <v>0.416666666666667</v>
      </c>
      <c r="G161" s="64" t="n">
        <f aca="false">Scenarios!$B$15+Scenarios!$B$16*$D161+Scenarios!$B$17*(Scenarios!B$22)+$E161+Scenarios!$B$18*Draws!D134</f>
        <v>0.688749087998203</v>
      </c>
      <c r="H161" s="64" t="n">
        <f aca="false">Scenarios!$B$15+Scenarios!$B$16*$D161+Scenarios!$B$17*(Scenarios!C$22+SUM($G161:G161))+$E161+Scenarios!$B$18*Draws!E134</f>
        <v>-2.57969817704534</v>
      </c>
      <c r="I161" s="64" t="n">
        <f aca="false">Scenarios!$B$15+Scenarios!$B$16*$D161+Scenarios!$B$17*(Scenarios!D$22+SUM($G161:H161))+$E161+Scenarios!$B$18*Draws!F134</f>
        <v>-3.12876243590973</v>
      </c>
      <c r="J161" s="64" t="n">
        <f aca="false">Scenarios!$B$15+Scenarios!$B$16*$D161+Scenarios!$B$17*(Scenarios!E$22+SUM($G161:I161))+$E161+Scenarios!$B$18*Draws!G134</f>
        <v>2.81028376709113</v>
      </c>
      <c r="K161" s="64" t="n">
        <f aca="false">Scenarios!$B$15+Scenarios!$B$16*$D161+Scenarios!$B$17*(Scenarios!F$22+SUM($G161:J161))+$E161+Scenarios!$B$18*Draws!H134</f>
        <v>1.14668726363721</v>
      </c>
      <c r="L161" s="64" t="n">
        <f aca="false">Scenarios!$B$15+Scenarios!$B$16*$D161+Scenarios!$B$17*(Scenarios!G$22+SUM($G161:K161))+$E161+Scenarios!$B$18*Draws!I134</f>
        <v>2.19125172631616</v>
      </c>
      <c r="M161" s="64" t="n">
        <f aca="false">Scenarios!$B$15+Scenarios!$B$16*$D161+Scenarios!$B$17*(Scenarios!H$22+SUM($G161:L161))+$E161+Scenarios!$B$18*Draws!J134</f>
        <v>6.51099620473321</v>
      </c>
      <c r="N161" s="64" t="n">
        <f aca="false">Scenarios!$B$15+Scenarios!$B$16*$D161+Scenarios!$B$17*(Scenarios!I$22+SUM($G161:M161))+$E161+Scenarios!$B$18*Draws!K134</f>
        <v>0.61396098080333</v>
      </c>
      <c r="O161" s="64" t="n">
        <f aca="false">Scenarios!$B$15+Scenarios!$B$16*$D161+Scenarios!$B$17*(Scenarios!J$22+SUM($G161:N161))+$E161+Scenarios!$B$18*Draws!L134</f>
        <v>0.818733650234618</v>
      </c>
      <c r="P161" s="64" t="n">
        <f aca="false">Scenarios!$B$15+Scenarios!$B$16*$D161+Scenarios!$B$17*(Scenarios!K$22+SUM($G161:O161))+$E161+Scenarios!$B$18*Draws!M134</f>
        <v>1.20304965171459</v>
      </c>
      <c r="Q161" s="64" t="n">
        <f aca="false">Scenarios!$B$15+Scenarios!$B$16*$D161+Scenarios!$B$17*(Scenarios!L$22+SUM($G161:P161))+$E161+Scenarios!$B$18*Draws!N134</f>
        <v>4.64703427493743</v>
      </c>
      <c r="R161" s="64" t="n">
        <f aca="false">Scenarios!$B$15+Scenarios!$B$16*$D161+Scenarios!$B$17*(Scenarios!M$22+SUM($G161:Q161))+$E161+Scenarios!$B$18*Draws!O134</f>
        <v>3.67488781950888</v>
      </c>
      <c r="S161" s="79" t="n">
        <f aca="false">SUM(G161:R161)</f>
        <v>18.5971738140197</v>
      </c>
    </row>
    <row r="162" customFormat="false" ht="15" hidden="false" customHeight="false" outlineLevel="0" collapsed="false">
      <c r="A162" s="36" t="n">
        <v>131</v>
      </c>
      <c r="B162" s="36" t="n">
        <f aca="false">MATCH(Draws!B135,$B$16:$E$16,1)</f>
        <v>4</v>
      </c>
      <c r="C162" s="65" t="n">
        <f aca="false">MAX(-0.9,INDEX(Scenarios!$B$8:$E$8,B162)+INDEX(Scenarios!$B$9:$E$9,B162)*Draws!C135)</f>
        <v>0.04299036</v>
      </c>
      <c r="D162" s="65" t="n">
        <f aca="false">(1+C162)^(1/12)-1</f>
        <v>0.00351382015962987</v>
      </c>
      <c r="E162" s="64" t="n">
        <f aca="false">INDEX(Scenarios!$B$10:$E$10,B162)/12</f>
        <v>-1.25</v>
      </c>
      <c r="G162" s="64" t="n">
        <f aca="false">Scenarios!$B$15+Scenarios!$B$16*$D162+Scenarios!$B$17*(Scenarios!B$22)+$E162+Scenarios!$B$18*Draws!D135</f>
        <v>-4.86290613252621</v>
      </c>
      <c r="H162" s="64" t="n">
        <f aca="false">Scenarios!$B$15+Scenarios!$B$16*$D162+Scenarios!$B$17*(Scenarios!C$22+SUM($G162:G162))+$E162+Scenarios!$B$18*Draws!E135</f>
        <v>-1.80159265663602</v>
      </c>
      <c r="I162" s="64" t="n">
        <f aca="false">Scenarios!$B$15+Scenarios!$B$16*$D162+Scenarios!$B$17*(Scenarios!D$22+SUM($G162:H162))+$E162+Scenarios!$B$18*Draws!F135</f>
        <v>-1.41226389578384</v>
      </c>
      <c r="J162" s="64" t="n">
        <f aca="false">Scenarios!$B$15+Scenarios!$B$16*$D162+Scenarios!$B$17*(Scenarios!E$22+SUM($G162:I162))+$E162+Scenarios!$B$18*Draws!G135</f>
        <v>-1.4028804874069</v>
      </c>
      <c r="K162" s="64" t="n">
        <f aca="false">Scenarios!$B$15+Scenarios!$B$16*$D162+Scenarios!$B$17*(Scenarios!F$22+SUM($G162:J162))+$E162+Scenarios!$B$18*Draws!H135</f>
        <v>-1.3531033408308</v>
      </c>
      <c r="L162" s="64" t="n">
        <f aca="false">Scenarios!$B$15+Scenarios!$B$16*$D162+Scenarios!$B$17*(Scenarios!G$22+SUM($G162:K162))+$E162+Scenarios!$B$18*Draws!I135</f>
        <v>-2.87558663799907</v>
      </c>
      <c r="M162" s="64" t="n">
        <f aca="false">Scenarios!$B$15+Scenarios!$B$16*$D162+Scenarios!$B$17*(Scenarios!H$22+SUM($G162:L162))+$E162+Scenarios!$B$18*Draws!J135</f>
        <v>-0.527813721771866</v>
      </c>
      <c r="N162" s="64" t="n">
        <f aca="false">Scenarios!$B$15+Scenarios!$B$16*$D162+Scenarios!$B$17*(Scenarios!I$22+SUM($G162:M162))+$E162+Scenarios!$B$18*Draws!K135</f>
        <v>-0.326510184242636</v>
      </c>
      <c r="O162" s="64" t="n">
        <f aca="false">Scenarios!$B$15+Scenarios!$B$16*$D162+Scenarios!$B$17*(Scenarios!J$22+SUM($G162:N162))+$E162+Scenarios!$B$18*Draws!L135</f>
        <v>-4.29939900123673</v>
      </c>
      <c r="P162" s="64" t="n">
        <f aca="false">Scenarios!$B$15+Scenarios!$B$16*$D162+Scenarios!$B$17*(Scenarios!K$22+SUM($G162:O162))+$E162+Scenarios!$B$18*Draws!M135</f>
        <v>-5.5616309063054</v>
      </c>
      <c r="Q162" s="64" t="n">
        <f aca="false">Scenarios!$B$15+Scenarios!$B$16*$D162+Scenarios!$B$17*(Scenarios!L$22+SUM($G162:P162))+$E162+Scenarios!$B$18*Draws!N135</f>
        <v>-1.87442274864909</v>
      </c>
      <c r="R162" s="64" t="n">
        <f aca="false">Scenarios!$B$15+Scenarios!$B$16*$D162+Scenarios!$B$17*(Scenarios!M$22+SUM($G162:Q162))+$E162+Scenarios!$B$18*Draws!O135</f>
        <v>-3.5485808429933</v>
      </c>
      <c r="S162" s="79" t="n">
        <f aca="false">SUM(G162:R162)</f>
        <v>-29.8466905563819</v>
      </c>
    </row>
    <row r="163" customFormat="false" ht="15" hidden="false" customHeight="false" outlineLevel="0" collapsed="false">
      <c r="A163" s="36" t="n">
        <v>132</v>
      </c>
      <c r="B163" s="36" t="n">
        <f aca="false">MATCH(Draws!B136,$B$16:$E$16,1)</f>
        <v>3</v>
      </c>
      <c r="C163" s="65" t="n">
        <f aca="false">MAX(-0.9,INDEX(Scenarios!$B$8:$E$8,B163)+INDEX(Scenarios!$B$9:$E$9,B163)*Draws!C136)</f>
        <v>0.02724236</v>
      </c>
      <c r="D163" s="65" t="n">
        <f aca="false">(1+C163)^(1/12)-1</f>
        <v>0.00224233456534639</v>
      </c>
      <c r="E163" s="64" t="n">
        <f aca="false">INDEX(Scenarios!$B$10:$E$10,B163)/12</f>
        <v>0.416666666666667</v>
      </c>
      <c r="G163" s="64" t="n">
        <f aca="false">Scenarios!$B$15+Scenarios!$B$16*$D163+Scenarios!$B$17*(Scenarios!B$22)+$E163+Scenarios!$B$18*Draws!D136</f>
        <v>1.11777535427478</v>
      </c>
      <c r="H163" s="64" t="n">
        <f aca="false">Scenarios!$B$15+Scenarios!$B$16*$D163+Scenarios!$B$17*(Scenarios!C$22+SUM($G163:G163))+$E163+Scenarios!$B$18*Draws!E136</f>
        <v>0.226186437716561</v>
      </c>
      <c r="I163" s="64" t="n">
        <f aca="false">Scenarios!$B$15+Scenarios!$B$16*$D163+Scenarios!$B$17*(Scenarios!D$22+SUM($G163:H163))+$E163+Scenarios!$B$18*Draws!F136</f>
        <v>2.98646877258879</v>
      </c>
      <c r="J163" s="64" t="n">
        <f aca="false">Scenarios!$B$15+Scenarios!$B$16*$D163+Scenarios!$B$17*(Scenarios!E$22+SUM($G163:I163))+$E163+Scenarios!$B$18*Draws!G136</f>
        <v>-0.647779194108412</v>
      </c>
      <c r="K163" s="64" t="n">
        <f aca="false">Scenarios!$B$15+Scenarios!$B$16*$D163+Scenarios!$B$17*(Scenarios!F$22+SUM($G163:J163))+$E163+Scenarios!$B$18*Draws!H136</f>
        <v>-0.432331317381569</v>
      </c>
      <c r="L163" s="64" t="n">
        <f aca="false">Scenarios!$B$15+Scenarios!$B$16*$D163+Scenarios!$B$17*(Scenarios!G$22+SUM($G163:K163))+$E163+Scenarios!$B$18*Draws!I136</f>
        <v>-4.03098370486459</v>
      </c>
      <c r="M163" s="64" t="n">
        <f aca="false">Scenarios!$B$15+Scenarios!$B$16*$D163+Scenarios!$B$17*(Scenarios!H$22+SUM($G163:L163))+$E163+Scenarios!$B$18*Draws!J136</f>
        <v>3.82656633373433</v>
      </c>
      <c r="N163" s="64" t="n">
        <f aca="false">Scenarios!$B$15+Scenarios!$B$16*$D163+Scenarios!$B$17*(Scenarios!I$22+SUM($G163:M163))+$E163+Scenarios!$B$18*Draws!K136</f>
        <v>1.98215743484631</v>
      </c>
      <c r="O163" s="64" t="n">
        <f aca="false">Scenarios!$B$15+Scenarios!$B$16*$D163+Scenarios!$B$17*(Scenarios!J$22+SUM($G163:N163))+$E163+Scenarios!$B$18*Draws!L136</f>
        <v>3.04107230877412</v>
      </c>
      <c r="P163" s="64" t="n">
        <f aca="false">Scenarios!$B$15+Scenarios!$B$16*$D163+Scenarios!$B$17*(Scenarios!K$22+SUM($G163:O163))+$E163+Scenarios!$B$18*Draws!M136</f>
        <v>-0.0296118328820617</v>
      </c>
      <c r="Q163" s="64" t="n">
        <f aca="false">Scenarios!$B$15+Scenarios!$B$16*$D163+Scenarios!$B$17*(Scenarios!L$22+SUM($G163:P163))+$E163+Scenarios!$B$18*Draws!N136</f>
        <v>0.352092779878732</v>
      </c>
      <c r="R163" s="64" t="n">
        <f aca="false">Scenarios!$B$15+Scenarios!$B$16*$D163+Scenarios!$B$17*(Scenarios!M$22+SUM($G163:Q163))+$E163+Scenarios!$B$18*Draws!O136</f>
        <v>1.57829269043536</v>
      </c>
      <c r="S163" s="79" t="n">
        <f aca="false">SUM(G163:R163)</f>
        <v>9.96990606301236</v>
      </c>
    </row>
    <row r="164" customFormat="false" ht="15" hidden="false" customHeight="false" outlineLevel="0" collapsed="false">
      <c r="A164" s="36" t="n">
        <v>133</v>
      </c>
      <c r="B164" s="36" t="n">
        <f aca="false">MATCH(Draws!B137,$B$16:$E$16,1)</f>
        <v>4</v>
      </c>
      <c r="C164" s="65" t="n">
        <f aca="false">MAX(-0.9,INDEX(Scenarios!$B$8:$E$8,B164)+INDEX(Scenarios!$B$9:$E$9,B164)*Draws!C137)</f>
        <v>0.05856876</v>
      </c>
      <c r="D164" s="65" t="n">
        <f aca="false">(1+C164)^(1/12)-1</f>
        <v>0.0047544139740523</v>
      </c>
      <c r="E164" s="64" t="n">
        <f aca="false">INDEX(Scenarios!$B$10:$E$10,B164)/12</f>
        <v>-1.25</v>
      </c>
      <c r="G164" s="64" t="n">
        <f aca="false">Scenarios!$B$15+Scenarios!$B$16*$D164+Scenarios!$B$17*(Scenarios!B$22)+$E164+Scenarios!$B$18*Draws!D137</f>
        <v>-4.72982933365314</v>
      </c>
      <c r="H164" s="64" t="n">
        <f aca="false">Scenarios!$B$15+Scenarios!$B$16*$D164+Scenarios!$B$17*(Scenarios!C$22+SUM($G164:G164))+$E164+Scenarios!$B$18*Draws!E137</f>
        <v>2.6210177908072</v>
      </c>
      <c r="I164" s="64" t="n">
        <f aca="false">Scenarios!$B$15+Scenarios!$B$16*$D164+Scenarios!$B$17*(Scenarios!D$22+SUM($G164:H164))+$E164+Scenarios!$B$18*Draws!F137</f>
        <v>-1.65602705397345</v>
      </c>
      <c r="J164" s="64" t="n">
        <f aca="false">Scenarios!$B$15+Scenarios!$B$16*$D164+Scenarios!$B$17*(Scenarios!E$22+SUM($G164:I164))+$E164+Scenarios!$B$18*Draws!G137</f>
        <v>-4.36556005944109</v>
      </c>
      <c r="K164" s="64" t="n">
        <f aca="false">Scenarios!$B$15+Scenarios!$B$16*$D164+Scenarios!$B$17*(Scenarios!F$22+SUM($G164:J164))+$E164+Scenarios!$B$18*Draws!H137</f>
        <v>-6.6555483189415</v>
      </c>
      <c r="L164" s="64" t="n">
        <f aca="false">Scenarios!$B$15+Scenarios!$B$16*$D164+Scenarios!$B$17*(Scenarios!G$22+SUM($G164:K164))+$E164+Scenarios!$B$18*Draws!I137</f>
        <v>-5.72772834172196</v>
      </c>
      <c r="M164" s="64" t="n">
        <f aca="false">Scenarios!$B$15+Scenarios!$B$16*$D164+Scenarios!$B$17*(Scenarios!H$22+SUM($G164:L164))+$E164+Scenarios!$B$18*Draws!J137</f>
        <v>-1.60693012949095</v>
      </c>
      <c r="N164" s="64" t="n">
        <f aca="false">Scenarios!$B$15+Scenarios!$B$16*$D164+Scenarios!$B$17*(Scenarios!I$22+SUM($G164:M164))+$E164+Scenarios!$B$18*Draws!K137</f>
        <v>-5.02616143852022</v>
      </c>
      <c r="O164" s="64" t="n">
        <f aca="false">Scenarios!$B$15+Scenarios!$B$16*$D164+Scenarios!$B$17*(Scenarios!J$22+SUM($G164:N164))+$E164+Scenarios!$B$18*Draws!L137</f>
        <v>-5.36299828547283</v>
      </c>
      <c r="P164" s="64" t="n">
        <f aca="false">Scenarios!$B$15+Scenarios!$B$16*$D164+Scenarios!$B$17*(Scenarios!K$22+SUM($G164:O164))+$E164+Scenarios!$B$18*Draws!M137</f>
        <v>-3.31335037318611</v>
      </c>
      <c r="Q164" s="64" t="n">
        <f aca="false">Scenarios!$B$15+Scenarios!$B$16*$D164+Scenarios!$B$17*(Scenarios!L$22+SUM($G164:P164))+$E164+Scenarios!$B$18*Draws!N137</f>
        <v>-2.04342699295997</v>
      </c>
      <c r="R164" s="64" t="n">
        <f aca="false">Scenarios!$B$15+Scenarios!$B$16*$D164+Scenarios!$B$17*(Scenarios!M$22+SUM($G164:Q164))+$E164+Scenarios!$B$18*Draws!O137</f>
        <v>0.54081720996088</v>
      </c>
      <c r="S164" s="79" t="n">
        <f aca="false">SUM(G164:R164)</f>
        <v>-37.3257253265931</v>
      </c>
    </row>
    <row r="165" customFormat="false" ht="15" hidden="false" customHeight="false" outlineLevel="0" collapsed="false">
      <c r="A165" s="36" t="n">
        <v>134</v>
      </c>
      <c r="B165" s="36" t="n">
        <f aca="false">MATCH(Draws!B138,$B$16:$E$16,1)</f>
        <v>4</v>
      </c>
      <c r="C165" s="65" t="n">
        <f aca="false">MAX(-0.9,INDEX(Scenarios!$B$8:$E$8,B165)+INDEX(Scenarios!$B$9:$E$9,B165)*Draws!C138)</f>
        <v>0.04976748</v>
      </c>
      <c r="D165" s="65" t="n">
        <f aca="false">(1+C165)^(1/12)-1</f>
        <v>0.00405559275072709</v>
      </c>
      <c r="E165" s="64" t="n">
        <f aca="false">INDEX(Scenarios!$B$10:$E$10,B165)/12</f>
        <v>-1.25</v>
      </c>
      <c r="G165" s="64" t="n">
        <f aca="false">Scenarios!$B$15+Scenarios!$B$16*$D165+Scenarios!$B$17*(Scenarios!B$22)+$E165+Scenarios!$B$18*Draws!D138</f>
        <v>-4.55300173421961</v>
      </c>
      <c r="H165" s="64" t="n">
        <f aca="false">Scenarios!$B$15+Scenarios!$B$16*$D165+Scenarios!$B$17*(Scenarios!C$22+SUM($G165:G165))+$E165+Scenarios!$B$18*Draws!E138</f>
        <v>-1.83345021268285</v>
      </c>
      <c r="I165" s="64" t="n">
        <f aca="false">Scenarios!$B$15+Scenarios!$B$16*$D165+Scenarios!$B$17*(Scenarios!D$22+SUM($G165:H165))+$E165+Scenarios!$B$18*Draws!F138</f>
        <v>-4.12697414536831</v>
      </c>
      <c r="J165" s="64" t="n">
        <f aca="false">Scenarios!$B$15+Scenarios!$B$16*$D165+Scenarios!$B$17*(Scenarios!E$22+SUM($G165:I165))+$E165+Scenarios!$B$18*Draws!G138</f>
        <v>-0.539369041573806</v>
      </c>
      <c r="K165" s="64" t="n">
        <f aca="false">Scenarios!$B$15+Scenarios!$B$16*$D165+Scenarios!$B$17*(Scenarios!F$22+SUM($G165:J165))+$E165+Scenarios!$B$18*Draws!H138</f>
        <v>-4.21673768216577</v>
      </c>
      <c r="L165" s="64" t="n">
        <f aca="false">Scenarios!$B$15+Scenarios!$B$16*$D165+Scenarios!$B$17*(Scenarios!G$22+SUM($G165:K165))+$E165+Scenarios!$B$18*Draws!I138</f>
        <v>-6.19640422789674</v>
      </c>
      <c r="M165" s="64" t="n">
        <f aca="false">Scenarios!$B$15+Scenarios!$B$16*$D165+Scenarios!$B$17*(Scenarios!H$22+SUM($G165:L165))+$E165+Scenarios!$B$18*Draws!J138</f>
        <v>-4.50767088901137</v>
      </c>
      <c r="N165" s="64" t="n">
        <f aca="false">Scenarios!$B$15+Scenarios!$B$16*$D165+Scenarios!$B$17*(Scenarios!I$22+SUM($G165:M165))+$E165+Scenarios!$B$18*Draws!K138</f>
        <v>-6.84067612106119</v>
      </c>
      <c r="O165" s="64" t="n">
        <f aca="false">Scenarios!$B$15+Scenarios!$B$16*$D165+Scenarios!$B$17*(Scenarios!J$22+SUM($G165:N165))+$E165+Scenarios!$B$18*Draws!L138</f>
        <v>-4.13475514775172</v>
      </c>
      <c r="P165" s="64" t="n">
        <f aca="false">Scenarios!$B$15+Scenarios!$B$16*$D165+Scenarios!$B$17*(Scenarios!K$22+SUM($G165:O165))+$E165+Scenarios!$B$18*Draws!M138</f>
        <v>-1.6559492038274</v>
      </c>
      <c r="Q165" s="64" t="n">
        <f aca="false">Scenarios!$B$15+Scenarios!$B$16*$D165+Scenarios!$B$17*(Scenarios!L$22+SUM($G165:P165))+$E165+Scenarios!$B$18*Draws!N138</f>
        <v>-3.02661618535886</v>
      </c>
      <c r="R165" s="64" t="n">
        <f aca="false">Scenarios!$B$15+Scenarios!$B$16*$D165+Scenarios!$B$17*(Scenarios!M$22+SUM($G165:Q165))+$E165+Scenarios!$B$18*Draws!O138</f>
        <v>-3.45528486708094</v>
      </c>
      <c r="S165" s="79" t="n">
        <f aca="false">SUM(G165:R165)</f>
        <v>-45.0868894579986</v>
      </c>
    </row>
    <row r="166" customFormat="false" ht="15" hidden="false" customHeight="false" outlineLevel="0" collapsed="false">
      <c r="A166" s="36" t="n">
        <v>135</v>
      </c>
      <c r="B166" s="36" t="n">
        <f aca="false">MATCH(Draws!B139,$B$16:$E$16,1)</f>
        <v>1</v>
      </c>
      <c r="C166" s="65" t="n">
        <f aca="false">MAX(-0.9,INDEX(Scenarios!$B$8:$E$8,B166)+INDEX(Scenarios!$B$9:$E$9,B166)*Draws!C139)</f>
        <v>-0.1447921</v>
      </c>
      <c r="D166" s="65" t="n">
        <f aca="false">(1+C166)^(1/12)-1</f>
        <v>-0.0129496458515955</v>
      </c>
      <c r="E166" s="64" t="n">
        <f aca="false">INDEX(Scenarios!$B$10:$E$10,B166)/12</f>
        <v>-1.25</v>
      </c>
      <c r="G166" s="64" t="n">
        <f aca="false">Scenarios!$B$15+Scenarios!$B$16*$D166+Scenarios!$B$17*(Scenarios!B$22)+$E166+Scenarios!$B$18*Draws!D139</f>
        <v>-5.05681195229127</v>
      </c>
      <c r="H166" s="64" t="n">
        <f aca="false">Scenarios!$B$15+Scenarios!$B$16*$D166+Scenarios!$B$17*(Scenarios!C$22+SUM($G166:G166))+$E166+Scenarios!$B$18*Draws!E139</f>
        <v>-4.24477535680093</v>
      </c>
      <c r="I166" s="64" t="n">
        <f aca="false">Scenarios!$B$15+Scenarios!$B$16*$D166+Scenarios!$B$17*(Scenarios!D$22+SUM($G166:H166))+$E166+Scenarios!$B$18*Draws!F139</f>
        <v>-2.59514147589965</v>
      </c>
      <c r="J166" s="64" t="n">
        <f aca="false">Scenarios!$B$15+Scenarios!$B$16*$D166+Scenarios!$B$17*(Scenarios!E$22+SUM($G166:I166))+$E166+Scenarios!$B$18*Draws!G139</f>
        <v>3.6578872542942</v>
      </c>
      <c r="K166" s="64" t="n">
        <f aca="false">Scenarios!$B$15+Scenarios!$B$16*$D166+Scenarios!$B$17*(Scenarios!F$22+SUM($G166:J166))+$E166+Scenarios!$B$18*Draws!H139</f>
        <v>-5.02363071028388</v>
      </c>
      <c r="L166" s="64" t="n">
        <f aca="false">Scenarios!$B$15+Scenarios!$B$16*$D166+Scenarios!$B$17*(Scenarios!G$22+SUM($G166:K166))+$E166+Scenarios!$B$18*Draws!I139</f>
        <v>-0.27176531712258</v>
      </c>
      <c r="M166" s="64" t="n">
        <f aca="false">Scenarios!$B$15+Scenarios!$B$16*$D166+Scenarios!$B$17*(Scenarios!H$22+SUM($G166:L166))+$E166+Scenarios!$B$18*Draws!J139</f>
        <v>-5.70199065248732</v>
      </c>
      <c r="N166" s="64" t="n">
        <f aca="false">Scenarios!$B$15+Scenarios!$B$16*$D166+Scenarios!$B$17*(Scenarios!I$22+SUM($G166:M166))+$E166+Scenarios!$B$18*Draws!K139</f>
        <v>-5.48078700862802</v>
      </c>
      <c r="O166" s="64" t="n">
        <f aca="false">Scenarios!$B$15+Scenarios!$B$16*$D166+Scenarios!$B$17*(Scenarios!J$22+SUM($G166:N166))+$E166+Scenarios!$B$18*Draws!L139</f>
        <v>-8.03925105119938</v>
      </c>
      <c r="P166" s="64" t="n">
        <f aca="false">Scenarios!$B$15+Scenarios!$B$16*$D166+Scenarios!$B$17*(Scenarios!K$22+SUM($G166:O166))+$E166+Scenarios!$B$18*Draws!M139</f>
        <v>-5.24741435662755</v>
      </c>
      <c r="Q166" s="64" t="n">
        <f aca="false">Scenarios!$B$15+Scenarios!$B$16*$D166+Scenarios!$B$17*(Scenarios!L$22+SUM($G166:P166))+$E166+Scenarios!$B$18*Draws!N139</f>
        <v>-0.647031026597498</v>
      </c>
      <c r="R166" s="64" t="n">
        <f aca="false">Scenarios!$B$15+Scenarios!$B$16*$D166+Scenarios!$B$17*(Scenarios!M$22+SUM($G166:Q166))+$E166+Scenarios!$B$18*Draws!O139</f>
        <v>-3.4139951246802</v>
      </c>
      <c r="S166" s="79" t="n">
        <f aca="false">SUM(G166:R166)</f>
        <v>-42.0647067783241</v>
      </c>
    </row>
    <row r="167" customFormat="false" ht="15" hidden="false" customHeight="false" outlineLevel="0" collapsed="false">
      <c r="A167" s="36" t="n">
        <v>136</v>
      </c>
      <c r="B167" s="36" t="n">
        <f aca="false">MATCH(Draws!B140,$B$16:$E$16,1)</f>
        <v>3</v>
      </c>
      <c r="C167" s="65" t="n">
        <f aca="false">MAX(-0.9,INDEX(Scenarios!$B$8:$E$8,B167)+INDEX(Scenarios!$B$9:$E$9,B167)*Draws!C140)</f>
        <v>0.3429536</v>
      </c>
      <c r="D167" s="65" t="n">
        <f aca="false">(1+C167)^(1/12)-1</f>
        <v>0.024877008775569</v>
      </c>
      <c r="E167" s="64" t="n">
        <f aca="false">INDEX(Scenarios!$B$10:$E$10,B167)/12</f>
        <v>0.416666666666667</v>
      </c>
      <c r="G167" s="64" t="n">
        <f aca="false">Scenarios!$B$15+Scenarios!$B$16*$D167+Scenarios!$B$17*(Scenarios!B$22)+$E167+Scenarios!$B$18*Draws!D140</f>
        <v>-1.99626082333283</v>
      </c>
      <c r="H167" s="64" t="n">
        <f aca="false">Scenarios!$B$15+Scenarios!$B$16*$D167+Scenarios!$B$17*(Scenarios!C$22+SUM($G167:G167))+$E167+Scenarios!$B$18*Draws!E140</f>
        <v>2.18735310295801</v>
      </c>
      <c r="I167" s="64" t="n">
        <f aca="false">Scenarios!$B$15+Scenarios!$B$16*$D167+Scenarios!$B$17*(Scenarios!D$22+SUM($G167:H167))+$E167+Scenarios!$B$18*Draws!F140</f>
        <v>-2.01718879651444</v>
      </c>
      <c r="J167" s="64" t="n">
        <f aca="false">Scenarios!$B$15+Scenarios!$B$16*$D167+Scenarios!$B$17*(Scenarios!E$22+SUM($G167:I167))+$E167+Scenarios!$B$18*Draws!G140</f>
        <v>1.98423221826608</v>
      </c>
      <c r="K167" s="64" t="n">
        <f aca="false">Scenarios!$B$15+Scenarios!$B$16*$D167+Scenarios!$B$17*(Scenarios!F$22+SUM($G167:J167))+$E167+Scenarios!$B$18*Draws!H140</f>
        <v>3.99167698424249</v>
      </c>
      <c r="L167" s="64" t="n">
        <f aca="false">Scenarios!$B$15+Scenarios!$B$16*$D167+Scenarios!$B$17*(Scenarios!G$22+SUM($G167:K167))+$E167+Scenarios!$B$18*Draws!I140</f>
        <v>-0.350654656769153</v>
      </c>
      <c r="M167" s="64" t="n">
        <f aca="false">Scenarios!$B$15+Scenarios!$B$16*$D167+Scenarios!$B$17*(Scenarios!H$22+SUM($G167:L167))+$E167+Scenarios!$B$18*Draws!J140</f>
        <v>-3.1341271987887</v>
      </c>
      <c r="N167" s="64" t="n">
        <f aca="false">Scenarios!$B$15+Scenarios!$B$16*$D167+Scenarios!$B$17*(Scenarios!I$22+SUM($G167:M167))+$E167+Scenarios!$B$18*Draws!K140</f>
        <v>5.5365396761379</v>
      </c>
      <c r="O167" s="64" t="n">
        <f aca="false">Scenarios!$B$15+Scenarios!$B$16*$D167+Scenarios!$B$17*(Scenarios!J$22+SUM($G167:N167))+$E167+Scenarios!$B$18*Draws!L140</f>
        <v>-1.35809383128421</v>
      </c>
      <c r="P167" s="64" t="n">
        <f aca="false">Scenarios!$B$15+Scenarios!$B$16*$D167+Scenarios!$B$17*(Scenarios!K$22+SUM($G167:O167))+$E167+Scenarios!$B$18*Draws!M140</f>
        <v>-0.680681321451906</v>
      </c>
      <c r="Q167" s="64" t="n">
        <f aca="false">Scenarios!$B$15+Scenarios!$B$16*$D167+Scenarios!$B$17*(Scenarios!L$22+SUM($G167:P167))+$E167+Scenarios!$B$18*Draws!N140</f>
        <v>-0.150828781455345</v>
      </c>
      <c r="R167" s="64" t="n">
        <f aca="false">Scenarios!$B$15+Scenarios!$B$16*$D167+Scenarios!$B$17*(Scenarios!M$22+SUM($G167:Q167))+$E167+Scenarios!$B$18*Draws!O140</f>
        <v>3.33174418647583</v>
      </c>
      <c r="S167" s="79" t="n">
        <f aca="false">SUM(G167:R167)</f>
        <v>7.34371075848375</v>
      </c>
    </row>
    <row r="168" customFormat="false" ht="15" hidden="false" customHeight="false" outlineLevel="0" collapsed="false">
      <c r="A168" s="36" t="n">
        <v>137</v>
      </c>
      <c r="B168" s="36" t="n">
        <f aca="false">MATCH(Draws!B141,$B$16:$E$16,1)</f>
        <v>4</v>
      </c>
      <c r="C168" s="65" t="n">
        <f aca="false">MAX(-0.9,INDEX(Scenarios!$B$8:$E$8,B168)+INDEX(Scenarios!$B$9:$E$9,B168)*Draws!C141)</f>
        <v>0.22896324</v>
      </c>
      <c r="D168" s="65" t="n">
        <f aca="false">(1+C168)^(1/12)-1</f>
        <v>0.0173293507007899</v>
      </c>
      <c r="E168" s="64" t="n">
        <f aca="false">INDEX(Scenarios!$B$10:$E$10,B168)/12</f>
        <v>-1.25</v>
      </c>
      <c r="G168" s="64" t="n">
        <f aca="false">Scenarios!$B$15+Scenarios!$B$16*$D168+Scenarios!$B$17*(Scenarios!B$22)+$E168+Scenarios!$B$18*Draws!D141</f>
        <v>-0.67387801374463</v>
      </c>
      <c r="H168" s="64" t="n">
        <f aca="false">Scenarios!$B$15+Scenarios!$B$16*$D168+Scenarios!$B$17*(Scenarios!C$22+SUM($G168:G168))+$E168+Scenarios!$B$18*Draws!E141</f>
        <v>-3.20704315671888</v>
      </c>
      <c r="I168" s="64" t="n">
        <f aca="false">Scenarios!$B$15+Scenarios!$B$16*$D168+Scenarios!$B$17*(Scenarios!D$22+SUM($G168:H168))+$E168+Scenarios!$B$18*Draws!F141</f>
        <v>-3.01752412565647</v>
      </c>
      <c r="J168" s="64" t="n">
        <f aca="false">Scenarios!$B$15+Scenarios!$B$16*$D168+Scenarios!$B$17*(Scenarios!E$22+SUM($G168:I168))+$E168+Scenarios!$B$18*Draws!G141</f>
        <v>-0.217633570418901</v>
      </c>
      <c r="K168" s="64" t="n">
        <f aca="false">Scenarios!$B$15+Scenarios!$B$16*$D168+Scenarios!$B$17*(Scenarios!F$22+SUM($G168:J168))+$E168+Scenarios!$B$18*Draws!H141</f>
        <v>1.96075602624018</v>
      </c>
      <c r="L168" s="64" t="n">
        <f aca="false">Scenarios!$B$15+Scenarios!$B$16*$D168+Scenarios!$B$17*(Scenarios!G$22+SUM($G168:K168))+$E168+Scenarios!$B$18*Draws!I141</f>
        <v>-5.3214656644281</v>
      </c>
      <c r="M168" s="64" t="n">
        <f aca="false">Scenarios!$B$15+Scenarios!$B$16*$D168+Scenarios!$B$17*(Scenarios!H$22+SUM($G168:L168))+$E168+Scenarios!$B$18*Draws!J141</f>
        <v>1.52654296551136</v>
      </c>
      <c r="N168" s="64" t="n">
        <f aca="false">Scenarios!$B$15+Scenarios!$B$16*$D168+Scenarios!$B$17*(Scenarios!I$22+SUM($G168:M168))+$E168+Scenarios!$B$18*Draws!K141</f>
        <v>0.963653903170112</v>
      </c>
      <c r="O168" s="64" t="n">
        <f aca="false">Scenarios!$B$15+Scenarios!$B$16*$D168+Scenarios!$B$17*(Scenarios!J$22+SUM($G168:N168))+$E168+Scenarios!$B$18*Draws!L141</f>
        <v>0.406651798071597</v>
      </c>
      <c r="P168" s="64" t="n">
        <f aca="false">Scenarios!$B$15+Scenarios!$B$16*$D168+Scenarios!$B$17*(Scenarios!K$22+SUM($G168:O168))+$E168+Scenarios!$B$18*Draws!M141</f>
        <v>-3.34894673516344</v>
      </c>
      <c r="Q168" s="64" t="n">
        <f aca="false">Scenarios!$B$15+Scenarios!$B$16*$D168+Scenarios!$B$17*(Scenarios!L$22+SUM($G168:P168))+$E168+Scenarios!$B$18*Draws!N141</f>
        <v>-1.45613677640174</v>
      </c>
      <c r="R168" s="64" t="n">
        <f aca="false">Scenarios!$B$15+Scenarios!$B$16*$D168+Scenarios!$B$17*(Scenarios!M$22+SUM($G168:Q168))+$E168+Scenarios!$B$18*Draws!O141</f>
        <v>-0.563936982896266</v>
      </c>
      <c r="S168" s="79" t="n">
        <f aca="false">SUM(G168:R168)</f>
        <v>-12.9489603324352</v>
      </c>
    </row>
    <row r="169" customFormat="false" ht="15" hidden="false" customHeight="false" outlineLevel="0" collapsed="false">
      <c r="A169" s="36" t="n">
        <v>138</v>
      </c>
      <c r="B169" s="36" t="n">
        <f aca="false">MATCH(Draws!B142,$B$16:$E$16,1)</f>
        <v>4</v>
      </c>
      <c r="C169" s="65" t="n">
        <f aca="false">MAX(-0.9,INDEX(Scenarios!$B$8:$E$8,B169)+INDEX(Scenarios!$B$9:$E$9,B169)*Draws!C142)</f>
        <v>0.07158528</v>
      </c>
      <c r="D169" s="65" t="n">
        <f aca="false">(1+C169)^(1/12)-1</f>
        <v>0.0057782234132242</v>
      </c>
      <c r="E169" s="64" t="n">
        <f aca="false">INDEX(Scenarios!$B$10:$E$10,B169)/12</f>
        <v>-1.25</v>
      </c>
      <c r="G169" s="64" t="n">
        <f aca="false">Scenarios!$B$15+Scenarios!$B$16*$D169+Scenarios!$B$17*(Scenarios!B$22)+$E169+Scenarios!$B$18*Draws!D142</f>
        <v>0.591278717706495</v>
      </c>
      <c r="H169" s="64" t="n">
        <f aca="false">Scenarios!$B$15+Scenarios!$B$16*$D169+Scenarios!$B$17*(Scenarios!C$22+SUM($G169:G169))+$E169+Scenarios!$B$18*Draws!E142</f>
        <v>-3.84352200479179</v>
      </c>
      <c r="I169" s="64" t="n">
        <f aca="false">Scenarios!$B$15+Scenarios!$B$16*$D169+Scenarios!$B$17*(Scenarios!D$22+SUM($G169:H169))+$E169+Scenarios!$B$18*Draws!F142</f>
        <v>1.56068284184371</v>
      </c>
      <c r="J169" s="64" t="n">
        <f aca="false">Scenarios!$B$15+Scenarios!$B$16*$D169+Scenarios!$B$17*(Scenarios!E$22+SUM($G169:I169))+$E169+Scenarios!$B$18*Draws!G142</f>
        <v>-6.44306846591886</v>
      </c>
      <c r="K169" s="64" t="n">
        <f aca="false">Scenarios!$B$15+Scenarios!$B$16*$D169+Scenarios!$B$17*(Scenarios!F$22+SUM($G169:J169))+$E169+Scenarios!$B$18*Draws!H142</f>
        <v>-6.48794666504262</v>
      </c>
      <c r="L169" s="64" t="n">
        <f aca="false">Scenarios!$B$15+Scenarios!$B$16*$D169+Scenarios!$B$17*(Scenarios!G$22+SUM($G169:K169))+$E169+Scenarios!$B$18*Draws!I142</f>
        <v>-7.63713315028599</v>
      </c>
      <c r="M169" s="64" t="n">
        <f aca="false">Scenarios!$B$15+Scenarios!$B$16*$D169+Scenarios!$B$17*(Scenarios!H$22+SUM($G169:L169))+$E169+Scenarios!$B$18*Draws!J142</f>
        <v>-0.602153909652963</v>
      </c>
      <c r="N169" s="64" t="n">
        <f aca="false">Scenarios!$B$15+Scenarios!$B$16*$D169+Scenarios!$B$17*(Scenarios!I$22+SUM($G169:M169))+$E169+Scenarios!$B$18*Draws!K142</f>
        <v>-4.87556233763888</v>
      </c>
      <c r="O169" s="64" t="n">
        <f aca="false">Scenarios!$B$15+Scenarios!$B$16*$D169+Scenarios!$B$17*(Scenarios!J$22+SUM($G169:N169))+$E169+Scenarios!$B$18*Draws!L142</f>
        <v>-4.63821033835468</v>
      </c>
      <c r="P169" s="64" t="n">
        <f aca="false">Scenarios!$B$15+Scenarios!$B$16*$D169+Scenarios!$B$17*(Scenarios!K$22+SUM($G169:O169))+$E169+Scenarios!$B$18*Draws!M142</f>
        <v>-0.219629401882653</v>
      </c>
      <c r="Q169" s="64" t="n">
        <f aca="false">Scenarios!$B$15+Scenarios!$B$16*$D169+Scenarios!$B$17*(Scenarios!L$22+SUM($G169:P169))+$E169+Scenarios!$B$18*Draws!N142</f>
        <v>1.87802441505126</v>
      </c>
      <c r="R169" s="64" t="n">
        <f aca="false">Scenarios!$B$15+Scenarios!$B$16*$D169+Scenarios!$B$17*(Scenarios!M$22+SUM($G169:Q169))+$E169+Scenarios!$B$18*Draws!O142</f>
        <v>-4.64827634921386</v>
      </c>
      <c r="S169" s="79" t="n">
        <f aca="false">SUM(G169:R169)</f>
        <v>-35.3655166481808</v>
      </c>
    </row>
    <row r="170" customFormat="false" ht="15" hidden="false" customHeight="false" outlineLevel="0" collapsed="false">
      <c r="A170" s="36" t="n">
        <v>139</v>
      </c>
      <c r="B170" s="36" t="n">
        <f aca="false">MATCH(Draws!B143,$B$16:$E$16,1)</f>
        <v>1</v>
      </c>
      <c r="C170" s="65" t="n">
        <f aca="false">MAX(-0.9,INDEX(Scenarios!$B$8:$E$8,B170)+INDEX(Scenarios!$B$9:$E$9,B170)*Draws!C143)</f>
        <v>0.2538935</v>
      </c>
      <c r="D170" s="65" t="n">
        <f aca="false">(1+C170)^(1/12)-1</f>
        <v>0.0190333268964464</v>
      </c>
      <c r="E170" s="64" t="n">
        <f aca="false">INDEX(Scenarios!$B$10:$E$10,B170)/12</f>
        <v>-1.25</v>
      </c>
      <c r="G170" s="64" t="n">
        <f aca="false">Scenarios!$B$15+Scenarios!$B$16*$D170+Scenarios!$B$17*(Scenarios!B$22)+$E170+Scenarios!$B$18*Draws!D143</f>
        <v>-0.886398332090796</v>
      </c>
      <c r="H170" s="64" t="n">
        <f aca="false">Scenarios!$B$15+Scenarios!$B$16*$D170+Scenarios!$B$17*(Scenarios!C$22+SUM($G170:G170))+$E170+Scenarios!$B$18*Draws!E143</f>
        <v>-2.41308799286581</v>
      </c>
      <c r="I170" s="64" t="n">
        <f aca="false">Scenarios!$B$15+Scenarios!$B$16*$D170+Scenarios!$B$17*(Scenarios!D$22+SUM($G170:H170))+$E170+Scenarios!$B$18*Draws!F143</f>
        <v>-5.62749866738268</v>
      </c>
      <c r="J170" s="64" t="n">
        <f aca="false">Scenarios!$B$15+Scenarios!$B$16*$D170+Scenarios!$B$17*(Scenarios!E$22+SUM($G170:I170))+$E170+Scenarios!$B$18*Draws!G143</f>
        <v>-6.28144598366586</v>
      </c>
      <c r="K170" s="64" t="n">
        <f aca="false">Scenarios!$B$15+Scenarios!$B$16*$D170+Scenarios!$B$17*(Scenarios!F$22+SUM($G170:J170))+$E170+Scenarios!$B$18*Draws!H143</f>
        <v>-2.65501499551265</v>
      </c>
      <c r="L170" s="64" t="n">
        <f aca="false">Scenarios!$B$15+Scenarios!$B$16*$D170+Scenarios!$B$17*(Scenarios!G$22+SUM($G170:K170))+$E170+Scenarios!$B$18*Draws!I143</f>
        <v>-2.03320560101165</v>
      </c>
      <c r="M170" s="64" t="n">
        <f aca="false">Scenarios!$B$15+Scenarios!$B$16*$D170+Scenarios!$B$17*(Scenarios!H$22+SUM($G170:L170))+$E170+Scenarios!$B$18*Draws!J143</f>
        <v>-4.08451984956522</v>
      </c>
      <c r="N170" s="64" t="n">
        <f aca="false">Scenarios!$B$15+Scenarios!$B$16*$D170+Scenarios!$B$17*(Scenarios!I$22+SUM($G170:M170))+$E170+Scenarios!$B$18*Draws!K143</f>
        <v>-4.9281426701852</v>
      </c>
      <c r="O170" s="64" t="n">
        <f aca="false">Scenarios!$B$15+Scenarios!$B$16*$D170+Scenarios!$B$17*(Scenarios!J$22+SUM($G170:N170))+$E170+Scenarios!$B$18*Draws!L143</f>
        <v>-5.80308684848795</v>
      </c>
      <c r="P170" s="64" t="n">
        <f aca="false">Scenarios!$B$15+Scenarios!$B$16*$D170+Scenarios!$B$17*(Scenarios!K$22+SUM($G170:O170))+$E170+Scenarios!$B$18*Draws!M143</f>
        <v>-1.59819378000261</v>
      </c>
      <c r="Q170" s="64" t="n">
        <f aca="false">Scenarios!$B$15+Scenarios!$B$16*$D170+Scenarios!$B$17*(Scenarios!L$22+SUM($G170:P170))+$E170+Scenarios!$B$18*Draws!N143</f>
        <v>-0.930626796011395</v>
      </c>
      <c r="R170" s="64" t="n">
        <f aca="false">Scenarios!$B$15+Scenarios!$B$16*$D170+Scenarios!$B$17*(Scenarios!M$22+SUM($G170:Q170))+$E170+Scenarios!$B$18*Draws!O143</f>
        <v>-0.687761762350704</v>
      </c>
      <c r="S170" s="79" t="n">
        <f aca="false">SUM(G170:R170)</f>
        <v>-37.9289832791325</v>
      </c>
    </row>
    <row r="171" customFormat="false" ht="15" hidden="false" customHeight="false" outlineLevel="0" collapsed="false">
      <c r="A171" s="36" t="n">
        <v>140</v>
      </c>
      <c r="B171" s="36" t="n">
        <f aca="false">MATCH(Draws!B144,$B$16:$E$16,1)</f>
        <v>3</v>
      </c>
      <c r="C171" s="65" t="n">
        <f aca="false">MAX(-0.9,INDEX(Scenarios!$B$8:$E$8,B171)+INDEX(Scenarios!$B$9:$E$9,B171)*Draws!C144)</f>
        <v>0.27250352</v>
      </c>
      <c r="D171" s="65" t="n">
        <f aca="false">(1+C171)^(1/12)-1</f>
        <v>0.0202851900497552</v>
      </c>
      <c r="E171" s="64" t="n">
        <f aca="false">INDEX(Scenarios!$B$10:$E$10,B171)/12</f>
        <v>0.416666666666667</v>
      </c>
      <c r="G171" s="64" t="n">
        <f aca="false">Scenarios!$B$15+Scenarios!$B$16*$D171+Scenarios!$B$17*(Scenarios!B$22)+$E171+Scenarios!$B$18*Draws!D144</f>
        <v>-2.15236056361501</v>
      </c>
      <c r="H171" s="64" t="n">
        <f aca="false">Scenarios!$B$15+Scenarios!$B$16*$D171+Scenarios!$B$17*(Scenarios!C$22+SUM($G171:G171))+$E171+Scenarios!$B$18*Draws!E144</f>
        <v>3.60019982414607</v>
      </c>
      <c r="I171" s="64" t="n">
        <f aca="false">Scenarios!$B$15+Scenarios!$B$16*$D171+Scenarios!$B$17*(Scenarios!D$22+SUM($G171:H171))+$E171+Scenarios!$B$18*Draws!F144</f>
        <v>-3.22646945036663</v>
      </c>
      <c r="J171" s="64" t="n">
        <f aca="false">Scenarios!$B$15+Scenarios!$B$16*$D171+Scenarios!$B$17*(Scenarios!E$22+SUM($G171:I171))+$E171+Scenarios!$B$18*Draws!G144</f>
        <v>1.09397378800088</v>
      </c>
      <c r="K171" s="64" t="n">
        <f aca="false">Scenarios!$B$15+Scenarios!$B$16*$D171+Scenarios!$B$17*(Scenarios!F$22+SUM($G171:J171))+$E171+Scenarios!$B$18*Draws!H144</f>
        <v>-1.60621563643255</v>
      </c>
      <c r="L171" s="64" t="n">
        <f aca="false">Scenarios!$B$15+Scenarios!$B$16*$D171+Scenarios!$B$17*(Scenarios!G$22+SUM($G171:K171))+$E171+Scenarios!$B$18*Draws!I144</f>
        <v>-3.07256516963316</v>
      </c>
      <c r="M171" s="64" t="n">
        <f aca="false">Scenarios!$B$15+Scenarios!$B$16*$D171+Scenarios!$B$17*(Scenarios!H$22+SUM($G171:L171))+$E171+Scenarios!$B$18*Draws!J144</f>
        <v>-1.64838906097381</v>
      </c>
      <c r="N171" s="64" t="n">
        <f aca="false">Scenarios!$B$15+Scenarios!$B$16*$D171+Scenarios!$B$17*(Scenarios!I$22+SUM($G171:M171))+$E171+Scenarios!$B$18*Draws!K144</f>
        <v>1.67133519131695</v>
      </c>
      <c r="O171" s="64" t="n">
        <f aca="false">Scenarios!$B$15+Scenarios!$B$16*$D171+Scenarios!$B$17*(Scenarios!J$22+SUM($G171:N171))+$E171+Scenarios!$B$18*Draws!L144</f>
        <v>3.43800437628415</v>
      </c>
      <c r="P171" s="64" t="n">
        <f aca="false">Scenarios!$B$15+Scenarios!$B$16*$D171+Scenarios!$B$17*(Scenarios!K$22+SUM($G171:O171))+$E171+Scenarios!$B$18*Draws!M144</f>
        <v>1.41728140819357</v>
      </c>
      <c r="Q171" s="64" t="n">
        <f aca="false">Scenarios!$B$15+Scenarios!$B$16*$D171+Scenarios!$B$17*(Scenarios!L$22+SUM($G171:P171))+$E171+Scenarios!$B$18*Draws!N144</f>
        <v>-7.50467739903225</v>
      </c>
      <c r="R171" s="64" t="n">
        <f aca="false">Scenarios!$B$15+Scenarios!$B$16*$D171+Scenarios!$B$17*(Scenarios!M$22+SUM($G171:Q171))+$E171+Scenarios!$B$18*Draws!O144</f>
        <v>2.30424197705352</v>
      </c>
      <c r="S171" s="79" t="n">
        <f aca="false">SUM(G171:R171)</f>
        <v>-5.68564071505825</v>
      </c>
    </row>
    <row r="172" customFormat="false" ht="15" hidden="false" customHeight="false" outlineLevel="0" collapsed="false">
      <c r="A172" s="36" t="n">
        <v>141</v>
      </c>
      <c r="B172" s="36" t="n">
        <f aca="false">MATCH(Draws!B145,$B$16:$E$16,1)</f>
        <v>3</v>
      </c>
      <c r="C172" s="65" t="n">
        <f aca="false">MAX(-0.9,INDEX(Scenarios!$B$8:$E$8,B172)+INDEX(Scenarios!$B$9:$E$9,B172)*Draws!C145)</f>
        <v>-0.05628448</v>
      </c>
      <c r="D172" s="65" t="n">
        <f aca="false">(1+C172)^(1/12)-1</f>
        <v>-0.00481590899233586</v>
      </c>
      <c r="E172" s="64" t="n">
        <f aca="false">INDEX(Scenarios!$B$10:$E$10,B172)/12</f>
        <v>0.416666666666667</v>
      </c>
      <c r="G172" s="64" t="n">
        <f aca="false">Scenarios!$B$15+Scenarios!$B$16*$D172+Scenarios!$B$17*(Scenarios!B$22)+$E172+Scenarios!$B$18*Draws!D145</f>
        <v>4.09603597316137</v>
      </c>
      <c r="H172" s="64" t="n">
        <f aca="false">Scenarios!$B$15+Scenarios!$B$16*$D172+Scenarios!$B$17*(Scenarios!C$22+SUM($G172:G172))+$E172+Scenarios!$B$18*Draws!E145</f>
        <v>-0.357142419689428</v>
      </c>
      <c r="I172" s="64" t="n">
        <f aca="false">Scenarios!$B$15+Scenarios!$B$16*$D172+Scenarios!$B$17*(Scenarios!D$22+SUM($G172:H172))+$E172+Scenarios!$B$18*Draws!F145</f>
        <v>-0.453718766796712</v>
      </c>
      <c r="J172" s="64" t="n">
        <f aca="false">Scenarios!$B$15+Scenarios!$B$16*$D172+Scenarios!$B$17*(Scenarios!E$22+SUM($G172:I172))+$E172+Scenarios!$B$18*Draws!G145</f>
        <v>2.02822473492578</v>
      </c>
      <c r="K172" s="64" t="n">
        <f aca="false">Scenarios!$B$15+Scenarios!$B$16*$D172+Scenarios!$B$17*(Scenarios!F$22+SUM($G172:J172))+$E172+Scenarios!$B$18*Draws!H145</f>
        <v>-1.49097231514231</v>
      </c>
      <c r="L172" s="64" t="n">
        <f aca="false">Scenarios!$B$15+Scenarios!$B$16*$D172+Scenarios!$B$17*(Scenarios!G$22+SUM($G172:K172))+$E172+Scenarios!$B$18*Draws!I145</f>
        <v>-0.938629653933619</v>
      </c>
      <c r="M172" s="64" t="n">
        <f aca="false">Scenarios!$B$15+Scenarios!$B$16*$D172+Scenarios!$B$17*(Scenarios!H$22+SUM($G172:L172))+$E172+Scenarios!$B$18*Draws!J145</f>
        <v>-1.03845032817792</v>
      </c>
      <c r="N172" s="64" t="n">
        <f aca="false">Scenarios!$B$15+Scenarios!$B$16*$D172+Scenarios!$B$17*(Scenarios!I$22+SUM($G172:M172))+$E172+Scenarios!$B$18*Draws!K145</f>
        <v>0.452957337881165</v>
      </c>
      <c r="O172" s="64" t="n">
        <f aca="false">Scenarios!$B$15+Scenarios!$B$16*$D172+Scenarios!$B$17*(Scenarios!J$22+SUM($G172:N172))+$E172+Scenarios!$B$18*Draws!L145</f>
        <v>0.570245786548288</v>
      </c>
      <c r="P172" s="64" t="n">
        <f aca="false">Scenarios!$B$15+Scenarios!$B$16*$D172+Scenarios!$B$17*(Scenarios!K$22+SUM($G172:O172))+$E172+Scenarios!$B$18*Draws!M145</f>
        <v>0.898001375143689</v>
      </c>
      <c r="Q172" s="64" t="n">
        <f aca="false">Scenarios!$B$15+Scenarios!$B$16*$D172+Scenarios!$B$17*(Scenarios!L$22+SUM($G172:P172))+$E172+Scenarios!$B$18*Draws!N145</f>
        <v>-8.86167459527627</v>
      </c>
      <c r="R172" s="64" t="n">
        <f aca="false">Scenarios!$B$15+Scenarios!$B$16*$D172+Scenarios!$B$17*(Scenarios!M$22+SUM($G172:Q172))+$E172+Scenarios!$B$18*Draws!O145</f>
        <v>-0.294125018342641</v>
      </c>
      <c r="S172" s="79" t="n">
        <f aca="false">SUM(G172:R172)</f>
        <v>-5.3892478896986</v>
      </c>
    </row>
    <row r="173" customFormat="false" ht="15" hidden="false" customHeight="false" outlineLevel="0" collapsed="false">
      <c r="A173" s="36" t="n">
        <v>142</v>
      </c>
      <c r="B173" s="36" t="n">
        <f aca="false">MATCH(Draws!B146,$B$16:$E$16,1)</f>
        <v>2</v>
      </c>
      <c r="C173" s="65" t="n">
        <f aca="false">MAX(-0.9,INDEX(Scenarios!$B$8:$E$8,B173)+INDEX(Scenarios!$B$9:$E$9,B173)*Draws!C146)</f>
        <v>-0.4426846</v>
      </c>
      <c r="D173" s="65" t="n">
        <f aca="false">(1+C173)^(1/12)-1</f>
        <v>-0.0475509484800039</v>
      </c>
      <c r="E173" s="64" t="n">
        <f aca="false">INDEX(Scenarios!$B$10:$E$10,B173)/12</f>
        <v>0.416666666666667</v>
      </c>
      <c r="G173" s="64" t="n">
        <f aca="false">Scenarios!$B$15+Scenarios!$B$16*$D173+Scenarios!$B$17*(Scenarios!B$22)+$E173+Scenarios!$B$18*Draws!D146</f>
        <v>5.47421368244863</v>
      </c>
      <c r="H173" s="64" t="n">
        <f aca="false">Scenarios!$B$15+Scenarios!$B$16*$D173+Scenarios!$B$17*(Scenarios!C$22+SUM($G173:G173))+$E173+Scenarios!$B$18*Draws!E146</f>
        <v>0.477082655951091</v>
      </c>
      <c r="I173" s="64" t="n">
        <f aca="false">Scenarios!$B$15+Scenarios!$B$16*$D173+Scenarios!$B$17*(Scenarios!D$22+SUM($G173:H173))+$E173+Scenarios!$B$18*Draws!F146</f>
        <v>0.974572762230377</v>
      </c>
      <c r="J173" s="64" t="n">
        <f aca="false">Scenarios!$B$15+Scenarios!$B$16*$D173+Scenarios!$B$17*(Scenarios!E$22+SUM($G173:I173))+$E173+Scenarios!$B$18*Draws!G146</f>
        <v>-0.0562046829484111</v>
      </c>
      <c r="K173" s="64" t="n">
        <f aca="false">Scenarios!$B$15+Scenarios!$B$16*$D173+Scenarios!$B$17*(Scenarios!F$22+SUM($G173:J173))+$E173+Scenarios!$B$18*Draws!H146</f>
        <v>0.368449720371998</v>
      </c>
      <c r="L173" s="64" t="n">
        <f aca="false">Scenarios!$B$15+Scenarios!$B$16*$D173+Scenarios!$B$17*(Scenarios!G$22+SUM($G173:K173))+$E173+Scenarios!$B$18*Draws!I146</f>
        <v>-3.33698108735106</v>
      </c>
      <c r="M173" s="64" t="n">
        <f aca="false">Scenarios!$B$15+Scenarios!$B$16*$D173+Scenarios!$B$17*(Scenarios!H$22+SUM($G173:L173))+$E173+Scenarios!$B$18*Draws!J146</f>
        <v>1.38468771935627</v>
      </c>
      <c r="N173" s="64" t="n">
        <f aca="false">Scenarios!$B$15+Scenarios!$B$16*$D173+Scenarios!$B$17*(Scenarios!I$22+SUM($G173:M173))+$E173+Scenarios!$B$18*Draws!K146</f>
        <v>1.78157828363063</v>
      </c>
      <c r="O173" s="64" t="n">
        <f aca="false">Scenarios!$B$15+Scenarios!$B$16*$D173+Scenarios!$B$17*(Scenarios!J$22+SUM($G173:N173))+$E173+Scenarios!$B$18*Draws!L146</f>
        <v>0.23920876602778</v>
      </c>
      <c r="P173" s="64" t="n">
        <f aca="false">Scenarios!$B$15+Scenarios!$B$16*$D173+Scenarios!$B$17*(Scenarios!K$22+SUM($G173:O173))+$E173+Scenarios!$B$18*Draws!M146</f>
        <v>1.77378097241033</v>
      </c>
      <c r="Q173" s="64" t="n">
        <f aca="false">Scenarios!$B$15+Scenarios!$B$16*$D173+Scenarios!$B$17*(Scenarios!L$22+SUM($G173:P173))+$E173+Scenarios!$B$18*Draws!N146</f>
        <v>2.50388490162601</v>
      </c>
      <c r="R173" s="64" t="n">
        <f aca="false">Scenarios!$B$15+Scenarios!$B$16*$D173+Scenarios!$B$17*(Scenarios!M$22+SUM($G173:Q173))+$E173+Scenarios!$B$18*Draws!O146</f>
        <v>-0.0755486890197872</v>
      </c>
      <c r="S173" s="79" t="n">
        <f aca="false">SUM(G173:R173)</f>
        <v>11.5087250047339</v>
      </c>
    </row>
    <row r="174" customFormat="false" ht="15" hidden="false" customHeight="false" outlineLevel="0" collapsed="false">
      <c r="A174" s="36" t="n">
        <v>143</v>
      </c>
      <c r="B174" s="36" t="n">
        <f aca="false">MATCH(Draws!B147,$B$16:$E$16,1)</f>
        <v>1</v>
      </c>
      <c r="C174" s="65" t="n">
        <f aca="false">MAX(-0.9,INDEX(Scenarios!$B$8:$E$8,B174)+INDEX(Scenarios!$B$9:$E$9,B174)*Draws!C147)</f>
        <v>-0.11870515</v>
      </c>
      <c r="D174" s="65" t="n">
        <f aca="false">(1+C174)^(1/12)-1</f>
        <v>-0.0104750036988035</v>
      </c>
      <c r="E174" s="64" t="n">
        <f aca="false">INDEX(Scenarios!$B$10:$E$10,B174)/12</f>
        <v>-1.25</v>
      </c>
      <c r="G174" s="64" t="n">
        <f aca="false">Scenarios!$B$15+Scenarios!$B$16*$D174+Scenarios!$B$17*(Scenarios!B$22)+$E174+Scenarios!$B$18*Draws!D147</f>
        <v>-0.665089373165642</v>
      </c>
      <c r="H174" s="64" t="n">
        <f aca="false">Scenarios!$B$15+Scenarios!$B$16*$D174+Scenarios!$B$17*(Scenarios!C$22+SUM($G174:G174))+$E174+Scenarios!$B$18*Draws!E147</f>
        <v>1.24848588320575</v>
      </c>
      <c r="I174" s="64" t="n">
        <f aca="false">Scenarios!$B$15+Scenarios!$B$16*$D174+Scenarios!$B$17*(Scenarios!D$22+SUM($G174:H174))+$E174+Scenarios!$B$18*Draws!F147</f>
        <v>-5.9939215958471</v>
      </c>
      <c r="J174" s="64" t="n">
        <f aca="false">Scenarios!$B$15+Scenarios!$B$16*$D174+Scenarios!$B$17*(Scenarios!E$22+SUM($G174:I174))+$E174+Scenarios!$B$18*Draws!G147</f>
        <v>0.341251990957911</v>
      </c>
      <c r="K174" s="64" t="n">
        <f aca="false">Scenarios!$B$15+Scenarios!$B$16*$D174+Scenarios!$B$17*(Scenarios!F$22+SUM($G174:J174))+$E174+Scenarios!$B$18*Draws!H147</f>
        <v>-2.21172786187358</v>
      </c>
      <c r="L174" s="64" t="n">
        <f aca="false">Scenarios!$B$15+Scenarios!$B$16*$D174+Scenarios!$B$17*(Scenarios!G$22+SUM($G174:K174))+$E174+Scenarios!$B$18*Draws!I147</f>
        <v>-0.792088512915999</v>
      </c>
      <c r="M174" s="64" t="n">
        <f aca="false">Scenarios!$B$15+Scenarios!$B$16*$D174+Scenarios!$B$17*(Scenarios!H$22+SUM($G174:L174))+$E174+Scenarios!$B$18*Draws!J147</f>
        <v>0.0799502907402112</v>
      </c>
      <c r="N174" s="64" t="n">
        <f aca="false">Scenarios!$B$15+Scenarios!$B$16*$D174+Scenarios!$B$17*(Scenarios!I$22+SUM($G174:M174))+$E174+Scenarios!$B$18*Draws!K147</f>
        <v>-4.9577463332333</v>
      </c>
      <c r="O174" s="64" t="n">
        <f aca="false">Scenarios!$B$15+Scenarios!$B$16*$D174+Scenarios!$B$17*(Scenarios!J$22+SUM($G174:N174))+$E174+Scenarios!$B$18*Draws!L147</f>
        <v>-1.26613984651597</v>
      </c>
      <c r="P174" s="64" t="n">
        <f aca="false">Scenarios!$B$15+Scenarios!$B$16*$D174+Scenarios!$B$17*(Scenarios!K$22+SUM($G174:O174))+$E174+Scenarios!$B$18*Draws!M147</f>
        <v>0.573662762775173</v>
      </c>
      <c r="Q174" s="64" t="n">
        <f aca="false">Scenarios!$B$15+Scenarios!$B$16*$D174+Scenarios!$B$17*(Scenarios!L$22+SUM($G174:P174))+$E174+Scenarios!$B$18*Draws!N147</f>
        <v>1.5620793726367</v>
      </c>
      <c r="R174" s="64" t="n">
        <f aca="false">Scenarios!$B$15+Scenarios!$B$16*$D174+Scenarios!$B$17*(Scenarios!M$22+SUM($G174:Q174))+$E174+Scenarios!$B$18*Draws!O147</f>
        <v>0.290281184293054</v>
      </c>
      <c r="S174" s="79" t="n">
        <f aca="false">SUM(G174:R174)</f>
        <v>-11.7910020389428</v>
      </c>
    </row>
    <row r="175" customFormat="false" ht="15" hidden="false" customHeight="false" outlineLevel="0" collapsed="false">
      <c r="A175" s="36" t="n">
        <v>144</v>
      </c>
      <c r="B175" s="36" t="n">
        <f aca="false">MATCH(Draws!B148,$B$16:$E$16,1)</f>
        <v>2</v>
      </c>
      <c r="C175" s="65" t="n">
        <f aca="false">MAX(-0.9,INDEX(Scenarios!$B$8:$E$8,B175)+INDEX(Scenarios!$B$9:$E$9,B175)*Draws!C148)</f>
        <v>-0.36188368</v>
      </c>
      <c r="D175" s="65" t="n">
        <f aca="false">(1+C175)^(1/12)-1</f>
        <v>-0.0367441519948453</v>
      </c>
      <c r="E175" s="64" t="n">
        <f aca="false">INDEX(Scenarios!$B$10:$E$10,B175)/12</f>
        <v>0.416666666666667</v>
      </c>
      <c r="G175" s="64" t="n">
        <f aca="false">Scenarios!$B$15+Scenarios!$B$16*$D175+Scenarios!$B$17*(Scenarios!B$22)+$E175+Scenarios!$B$18*Draws!D148</f>
        <v>-1.15639769539377</v>
      </c>
      <c r="H175" s="64" t="n">
        <f aca="false">Scenarios!$B$15+Scenarios!$B$16*$D175+Scenarios!$B$17*(Scenarios!C$22+SUM($G175:G175))+$E175+Scenarios!$B$18*Draws!E148</f>
        <v>-2.41858345696858</v>
      </c>
      <c r="I175" s="64" t="n">
        <f aca="false">Scenarios!$B$15+Scenarios!$B$16*$D175+Scenarios!$B$17*(Scenarios!D$22+SUM($G175:H175))+$E175+Scenarios!$B$18*Draws!F148</f>
        <v>-1.56638422976132</v>
      </c>
      <c r="J175" s="64" t="n">
        <f aca="false">Scenarios!$B$15+Scenarios!$B$16*$D175+Scenarios!$B$17*(Scenarios!E$22+SUM($G175:I175))+$E175+Scenarios!$B$18*Draws!G148</f>
        <v>1.39024897226094</v>
      </c>
      <c r="K175" s="64" t="n">
        <f aca="false">Scenarios!$B$15+Scenarios!$B$16*$D175+Scenarios!$B$17*(Scenarios!F$22+SUM($G175:J175))+$E175+Scenarios!$B$18*Draws!H148</f>
        <v>-5.47899106236733</v>
      </c>
      <c r="L175" s="64" t="n">
        <f aca="false">Scenarios!$B$15+Scenarios!$B$16*$D175+Scenarios!$B$17*(Scenarios!G$22+SUM($G175:K175))+$E175+Scenarios!$B$18*Draws!I148</f>
        <v>0.0506983295671759</v>
      </c>
      <c r="M175" s="64" t="n">
        <f aca="false">Scenarios!$B$15+Scenarios!$B$16*$D175+Scenarios!$B$17*(Scenarios!H$22+SUM($G175:L175))+$E175+Scenarios!$B$18*Draws!J148</f>
        <v>0.123971247245527</v>
      </c>
      <c r="N175" s="64" t="n">
        <f aca="false">Scenarios!$B$15+Scenarios!$B$16*$D175+Scenarios!$B$17*(Scenarios!I$22+SUM($G175:M175))+$E175+Scenarios!$B$18*Draws!K148</f>
        <v>-3.58163618012882</v>
      </c>
      <c r="O175" s="64" t="n">
        <f aca="false">Scenarios!$B$15+Scenarios!$B$16*$D175+Scenarios!$B$17*(Scenarios!J$22+SUM($G175:N175))+$E175+Scenarios!$B$18*Draws!L148</f>
        <v>2.19879046165522</v>
      </c>
      <c r="P175" s="64" t="n">
        <f aca="false">Scenarios!$B$15+Scenarios!$B$16*$D175+Scenarios!$B$17*(Scenarios!K$22+SUM($G175:O175))+$E175+Scenarios!$B$18*Draws!M148</f>
        <v>-2.46259021463916</v>
      </c>
      <c r="Q175" s="64" t="n">
        <f aca="false">Scenarios!$B$15+Scenarios!$B$16*$D175+Scenarios!$B$17*(Scenarios!L$22+SUM($G175:P175))+$E175+Scenarios!$B$18*Draws!N148</f>
        <v>-0.984308673583065</v>
      </c>
      <c r="R175" s="64" t="n">
        <f aca="false">Scenarios!$B$15+Scenarios!$B$16*$D175+Scenarios!$B$17*(Scenarios!M$22+SUM($G175:Q175))+$E175+Scenarios!$B$18*Draws!O148</f>
        <v>-8.04921571098541</v>
      </c>
      <c r="S175" s="79" t="n">
        <f aca="false">SUM(G175:R175)</f>
        <v>-21.9343982130986</v>
      </c>
    </row>
    <row r="176" customFormat="false" ht="15" hidden="false" customHeight="false" outlineLevel="0" collapsed="false">
      <c r="A176" s="36" t="n">
        <v>145</v>
      </c>
      <c r="B176" s="36" t="n">
        <f aca="false">MATCH(Draws!B149,$B$16:$E$16,1)</f>
        <v>4</v>
      </c>
      <c r="C176" s="65" t="n">
        <f aca="false">MAX(-0.9,INDEX(Scenarios!$B$8:$E$8,B176)+INDEX(Scenarios!$B$9:$E$9,B176)*Draws!C149)</f>
        <v>0.28509264</v>
      </c>
      <c r="D176" s="65" t="n">
        <f aca="false">(1+C176)^(1/12)-1</f>
        <v>0.0211225561933939</v>
      </c>
      <c r="E176" s="64" t="n">
        <f aca="false">INDEX(Scenarios!$B$10:$E$10,B176)/12</f>
        <v>-1.25</v>
      </c>
      <c r="G176" s="64" t="n">
        <f aca="false">Scenarios!$B$15+Scenarios!$B$16*$D176+Scenarios!$B$17*(Scenarios!B$22)+$E176+Scenarios!$B$18*Draws!D149</f>
        <v>-3.05998005689872</v>
      </c>
      <c r="H176" s="64" t="n">
        <f aca="false">Scenarios!$B$15+Scenarios!$B$16*$D176+Scenarios!$B$17*(Scenarios!C$22+SUM($G176:G176))+$E176+Scenarios!$B$18*Draws!E149</f>
        <v>-3.26428278998487</v>
      </c>
      <c r="I176" s="64" t="n">
        <f aca="false">Scenarios!$B$15+Scenarios!$B$16*$D176+Scenarios!$B$17*(Scenarios!D$22+SUM($G176:H176))+$E176+Scenarios!$B$18*Draws!F149</f>
        <v>1.54572225044411</v>
      </c>
      <c r="J176" s="64" t="n">
        <f aca="false">Scenarios!$B$15+Scenarios!$B$16*$D176+Scenarios!$B$17*(Scenarios!E$22+SUM($G176:I176))+$E176+Scenarios!$B$18*Draws!G149</f>
        <v>-7.47280013798599</v>
      </c>
      <c r="K176" s="64" t="n">
        <f aca="false">Scenarios!$B$15+Scenarios!$B$16*$D176+Scenarios!$B$17*(Scenarios!F$22+SUM($G176:J176))+$E176+Scenarios!$B$18*Draws!H149</f>
        <v>-0.256659406578423</v>
      </c>
      <c r="L176" s="64" t="n">
        <f aca="false">Scenarios!$B$15+Scenarios!$B$16*$D176+Scenarios!$B$17*(Scenarios!G$22+SUM($G176:K176))+$E176+Scenarios!$B$18*Draws!I149</f>
        <v>0.787929754774748</v>
      </c>
      <c r="M176" s="64" t="n">
        <f aca="false">Scenarios!$B$15+Scenarios!$B$16*$D176+Scenarios!$B$17*(Scenarios!H$22+SUM($G176:L176))+$E176+Scenarios!$B$18*Draws!J149</f>
        <v>-7.21688816074109</v>
      </c>
      <c r="N176" s="64" t="n">
        <f aca="false">Scenarios!$B$15+Scenarios!$B$16*$D176+Scenarios!$B$17*(Scenarios!I$22+SUM($G176:M176))+$E176+Scenarios!$B$18*Draws!K149</f>
        <v>-1.22381896566569</v>
      </c>
      <c r="O176" s="64" t="n">
        <f aca="false">Scenarios!$B$15+Scenarios!$B$16*$D176+Scenarios!$B$17*(Scenarios!J$22+SUM($G176:N176))+$E176+Scenarios!$B$18*Draws!L149</f>
        <v>-2.81572124484901</v>
      </c>
      <c r="P176" s="64" t="n">
        <f aca="false">Scenarios!$B$15+Scenarios!$B$16*$D176+Scenarios!$B$17*(Scenarios!K$22+SUM($G176:O176))+$E176+Scenarios!$B$18*Draws!M149</f>
        <v>-4.85765840006737</v>
      </c>
      <c r="Q176" s="64" t="n">
        <f aca="false">Scenarios!$B$15+Scenarios!$B$16*$D176+Scenarios!$B$17*(Scenarios!L$22+SUM($G176:P176))+$E176+Scenarios!$B$18*Draws!N149</f>
        <v>-5.85612658344738</v>
      </c>
      <c r="R176" s="64" t="n">
        <f aca="false">Scenarios!$B$15+Scenarios!$B$16*$D176+Scenarios!$B$17*(Scenarios!M$22+SUM($G176:Q176))+$E176+Scenarios!$B$18*Draws!O149</f>
        <v>-0.43880508600338</v>
      </c>
      <c r="S176" s="79" t="n">
        <f aca="false">SUM(G176:R176)</f>
        <v>-34.1290888270031</v>
      </c>
    </row>
    <row r="177" customFormat="false" ht="15" hidden="false" customHeight="false" outlineLevel="0" collapsed="false">
      <c r="A177" s="36" t="n">
        <v>146</v>
      </c>
      <c r="B177" s="36" t="n">
        <f aca="false">MATCH(Draws!B150,$B$16:$E$16,1)</f>
        <v>1</v>
      </c>
      <c r="C177" s="65" t="n">
        <f aca="false">MAX(-0.9,INDEX(Scenarios!$B$8:$E$8,B177)+INDEX(Scenarios!$B$9:$E$9,B177)*Draws!C150)</f>
        <v>0.2270228</v>
      </c>
      <c r="D177" s="65" t="n">
        <f aca="false">(1+C177)^(1/12)-1</f>
        <v>0.0171953965593561</v>
      </c>
      <c r="E177" s="64" t="n">
        <f aca="false">INDEX(Scenarios!$B$10:$E$10,B177)/12</f>
        <v>-1.25</v>
      </c>
      <c r="G177" s="64" t="n">
        <f aca="false">Scenarios!$B$15+Scenarios!$B$16*$D177+Scenarios!$B$17*(Scenarios!B$22)+$E177+Scenarios!$B$18*Draws!D150</f>
        <v>-5.43455547812548</v>
      </c>
      <c r="H177" s="64" t="n">
        <f aca="false">Scenarios!$B$15+Scenarios!$B$16*$D177+Scenarios!$B$17*(Scenarios!C$22+SUM($G177:G177))+$E177+Scenarios!$B$18*Draws!E150</f>
        <v>-5.16960411927072</v>
      </c>
      <c r="I177" s="64" t="n">
        <f aca="false">Scenarios!$B$15+Scenarios!$B$16*$D177+Scenarios!$B$17*(Scenarios!D$22+SUM($G177:H177))+$E177+Scenarios!$B$18*Draws!F150</f>
        <v>-0.441422694577971</v>
      </c>
      <c r="J177" s="64" t="n">
        <f aca="false">Scenarios!$B$15+Scenarios!$B$16*$D177+Scenarios!$B$17*(Scenarios!E$22+SUM($G177:I177))+$E177+Scenarios!$B$18*Draws!G150</f>
        <v>4.08592278181269</v>
      </c>
      <c r="K177" s="64" t="n">
        <f aca="false">Scenarios!$B$15+Scenarios!$B$16*$D177+Scenarios!$B$17*(Scenarios!F$22+SUM($G177:J177))+$E177+Scenarios!$B$18*Draws!H150</f>
        <v>-6.73612095789208</v>
      </c>
      <c r="L177" s="64" t="n">
        <f aca="false">Scenarios!$B$15+Scenarios!$B$16*$D177+Scenarios!$B$17*(Scenarios!G$22+SUM($G177:K177))+$E177+Scenarios!$B$18*Draws!I150</f>
        <v>-6.2195472966816</v>
      </c>
      <c r="M177" s="64" t="n">
        <f aca="false">Scenarios!$B$15+Scenarios!$B$16*$D177+Scenarios!$B$17*(Scenarios!H$22+SUM($G177:L177))+$E177+Scenarios!$B$18*Draws!J150</f>
        <v>-5.1944464561833</v>
      </c>
      <c r="N177" s="64" t="n">
        <f aca="false">Scenarios!$B$15+Scenarios!$B$16*$D177+Scenarios!$B$17*(Scenarios!I$22+SUM($G177:M177))+$E177+Scenarios!$B$18*Draws!K150</f>
        <v>-5.22696009345949</v>
      </c>
      <c r="O177" s="64" t="n">
        <f aca="false">Scenarios!$B$15+Scenarios!$B$16*$D177+Scenarios!$B$17*(Scenarios!J$22+SUM($G177:N177))+$E177+Scenarios!$B$18*Draws!L150</f>
        <v>0.92156136572057</v>
      </c>
      <c r="P177" s="64" t="n">
        <f aca="false">Scenarios!$B$15+Scenarios!$B$16*$D177+Scenarios!$B$17*(Scenarios!K$22+SUM($G177:O177))+$E177+Scenarios!$B$18*Draws!M150</f>
        <v>-5.16351670299315</v>
      </c>
      <c r="Q177" s="64" t="n">
        <f aca="false">Scenarios!$B$15+Scenarios!$B$16*$D177+Scenarios!$B$17*(Scenarios!L$22+SUM($G177:P177))+$E177+Scenarios!$B$18*Draws!N150</f>
        <v>3.49604709730954</v>
      </c>
      <c r="R177" s="64" t="n">
        <f aca="false">Scenarios!$B$15+Scenarios!$B$16*$D177+Scenarios!$B$17*(Scenarios!M$22+SUM($G177:Q177))+$E177+Scenarios!$B$18*Draws!O150</f>
        <v>-1.0915919386564</v>
      </c>
      <c r="S177" s="79" t="n">
        <f aca="false">SUM(G177:R177)</f>
        <v>-32.1742344929974</v>
      </c>
    </row>
    <row r="178" customFormat="false" ht="15" hidden="false" customHeight="false" outlineLevel="0" collapsed="false">
      <c r="A178" s="36" t="n">
        <v>147</v>
      </c>
      <c r="B178" s="36" t="n">
        <f aca="false">MATCH(Draws!B151,$B$16:$E$16,1)</f>
        <v>1</v>
      </c>
      <c r="C178" s="65" t="n">
        <f aca="false">MAX(-0.9,INDEX(Scenarios!$B$8:$E$8,B178)+INDEX(Scenarios!$B$9:$E$9,B178)*Draws!C151)</f>
        <v>0.20691575</v>
      </c>
      <c r="D178" s="65" t="n">
        <f aca="false">(1+C178)^(1/12)-1</f>
        <v>0.0157958001750484</v>
      </c>
      <c r="E178" s="64" t="n">
        <f aca="false">INDEX(Scenarios!$B$10:$E$10,B178)/12</f>
        <v>-1.25</v>
      </c>
      <c r="G178" s="64" t="n">
        <f aca="false">Scenarios!$B$15+Scenarios!$B$16*$D178+Scenarios!$B$17*(Scenarios!B$22)+$E178+Scenarios!$B$18*Draws!D151</f>
        <v>-0.637425926939486</v>
      </c>
      <c r="H178" s="64" t="n">
        <f aca="false">Scenarios!$B$15+Scenarios!$B$16*$D178+Scenarios!$B$17*(Scenarios!C$22+SUM($G178:G178))+$E178+Scenarios!$B$18*Draws!E151</f>
        <v>-5.2609929535109</v>
      </c>
      <c r="I178" s="64" t="n">
        <f aca="false">Scenarios!$B$15+Scenarios!$B$16*$D178+Scenarios!$B$17*(Scenarios!D$22+SUM($G178:H178))+$E178+Scenarios!$B$18*Draws!F151</f>
        <v>-6.38794072705631</v>
      </c>
      <c r="J178" s="64" t="n">
        <f aca="false">Scenarios!$B$15+Scenarios!$B$16*$D178+Scenarios!$B$17*(Scenarios!E$22+SUM($G178:I178))+$E178+Scenarios!$B$18*Draws!G151</f>
        <v>0.0197111904847236</v>
      </c>
      <c r="K178" s="64" t="n">
        <f aca="false">Scenarios!$B$15+Scenarios!$B$16*$D178+Scenarios!$B$17*(Scenarios!F$22+SUM($G178:J178))+$E178+Scenarios!$B$18*Draws!H151</f>
        <v>0.679218738663058</v>
      </c>
      <c r="L178" s="64" t="n">
        <f aca="false">Scenarios!$B$15+Scenarios!$B$16*$D178+Scenarios!$B$17*(Scenarios!G$22+SUM($G178:K178))+$E178+Scenarios!$B$18*Draws!I151</f>
        <v>-0.931489481634305</v>
      </c>
      <c r="M178" s="64" t="n">
        <f aca="false">Scenarios!$B$15+Scenarios!$B$16*$D178+Scenarios!$B$17*(Scenarios!H$22+SUM($G178:L178))+$E178+Scenarios!$B$18*Draws!J151</f>
        <v>-1.88073466114832</v>
      </c>
      <c r="N178" s="64" t="n">
        <f aca="false">Scenarios!$B$15+Scenarios!$B$16*$D178+Scenarios!$B$17*(Scenarios!I$22+SUM($G178:M178))+$E178+Scenarios!$B$18*Draws!K151</f>
        <v>-1.54202456618094</v>
      </c>
      <c r="O178" s="64" t="n">
        <f aca="false">Scenarios!$B$15+Scenarios!$B$16*$D178+Scenarios!$B$17*(Scenarios!J$22+SUM($G178:N178))+$E178+Scenarios!$B$18*Draws!L151</f>
        <v>-1.04201083215408</v>
      </c>
      <c r="P178" s="64" t="n">
        <f aca="false">Scenarios!$B$15+Scenarios!$B$16*$D178+Scenarios!$B$17*(Scenarios!K$22+SUM($G178:O178))+$E178+Scenarios!$B$18*Draws!M151</f>
        <v>-5.5715097009761</v>
      </c>
      <c r="Q178" s="64" t="n">
        <f aca="false">Scenarios!$B$15+Scenarios!$B$16*$D178+Scenarios!$B$17*(Scenarios!L$22+SUM($G178:P178))+$E178+Scenarios!$B$18*Draws!N151</f>
        <v>-1.99814555536544</v>
      </c>
      <c r="R178" s="64" t="n">
        <f aca="false">Scenarios!$B$15+Scenarios!$B$16*$D178+Scenarios!$B$17*(Scenarios!M$22+SUM($G178:Q178))+$E178+Scenarios!$B$18*Draws!O151</f>
        <v>-2.08681099996631</v>
      </c>
      <c r="S178" s="79" t="n">
        <f aca="false">SUM(G178:R178)</f>
        <v>-26.6401554757844</v>
      </c>
    </row>
    <row r="179" customFormat="false" ht="15" hidden="false" customHeight="false" outlineLevel="0" collapsed="false">
      <c r="A179" s="36" t="n">
        <v>148</v>
      </c>
      <c r="B179" s="36" t="n">
        <f aca="false">MATCH(Draws!B152,$B$16:$E$16,1)</f>
        <v>2</v>
      </c>
      <c r="C179" s="65" t="n">
        <f aca="false">MAX(-0.9,INDEX(Scenarios!$B$8:$E$8,B179)+INDEX(Scenarios!$B$9:$E$9,B179)*Draws!C152)</f>
        <v>-0.46786804</v>
      </c>
      <c r="D179" s="65" t="n">
        <f aca="false">(1+C179)^(1/12)-1</f>
        <v>-0.0512139762288035</v>
      </c>
      <c r="E179" s="64" t="n">
        <f aca="false">INDEX(Scenarios!$B$10:$E$10,B179)/12</f>
        <v>0.416666666666667</v>
      </c>
      <c r="G179" s="64" t="n">
        <f aca="false">Scenarios!$B$15+Scenarios!$B$16*$D179+Scenarios!$B$17*(Scenarios!B$22)+$E179+Scenarios!$B$18*Draws!D152</f>
        <v>-9.48936524631692</v>
      </c>
      <c r="H179" s="64" t="n">
        <f aca="false">Scenarios!$B$15+Scenarios!$B$16*$D179+Scenarios!$B$17*(Scenarios!C$22+SUM($G179:G179))+$E179+Scenarios!$B$18*Draws!E152</f>
        <v>-3.0653043207056</v>
      </c>
      <c r="I179" s="64" t="n">
        <f aca="false">Scenarios!$B$15+Scenarios!$B$16*$D179+Scenarios!$B$17*(Scenarios!D$22+SUM($G179:H179))+$E179+Scenarios!$B$18*Draws!F152</f>
        <v>-8.09180360348168</v>
      </c>
      <c r="J179" s="64" t="n">
        <f aca="false">Scenarios!$B$15+Scenarios!$B$16*$D179+Scenarios!$B$17*(Scenarios!E$22+SUM($G179:I179))+$E179+Scenarios!$B$18*Draws!G152</f>
        <v>-9.12446513301656</v>
      </c>
      <c r="K179" s="64" t="n">
        <f aca="false">Scenarios!$B$15+Scenarios!$B$16*$D179+Scenarios!$B$17*(Scenarios!F$22+SUM($G179:J179))+$E179+Scenarios!$B$18*Draws!H152</f>
        <v>-7.90002637313494</v>
      </c>
      <c r="L179" s="64" t="n">
        <f aca="false">Scenarios!$B$15+Scenarios!$B$16*$D179+Scenarios!$B$17*(Scenarios!G$22+SUM($G179:K179))+$E179+Scenarios!$B$18*Draws!I152</f>
        <v>-2.31844455370172</v>
      </c>
      <c r="M179" s="64" t="n">
        <f aca="false">Scenarios!$B$15+Scenarios!$B$16*$D179+Scenarios!$B$17*(Scenarios!H$22+SUM($G179:L179))+$E179+Scenarios!$B$18*Draws!J152</f>
        <v>-2.80592979632944</v>
      </c>
      <c r="N179" s="64" t="n">
        <f aca="false">Scenarios!$B$15+Scenarios!$B$16*$D179+Scenarios!$B$17*(Scenarios!I$22+SUM($G179:M179))+$E179+Scenarios!$B$18*Draws!K152</f>
        <v>-2.43234727086101</v>
      </c>
      <c r="O179" s="64" t="n">
        <f aca="false">Scenarios!$B$15+Scenarios!$B$16*$D179+Scenarios!$B$17*(Scenarios!J$22+SUM($G179:N179))+$E179+Scenarios!$B$18*Draws!L152</f>
        <v>2.21783776349709</v>
      </c>
      <c r="P179" s="64" t="n">
        <f aca="false">Scenarios!$B$15+Scenarios!$B$16*$D179+Scenarios!$B$17*(Scenarios!K$22+SUM($G179:O179))+$E179+Scenarios!$B$18*Draws!M152</f>
        <v>-1.07035960328126</v>
      </c>
      <c r="Q179" s="64" t="n">
        <f aca="false">Scenarios!$B$15+Scenarios!$B$16*$D179+Scenarios!$B$17*(Scenarios!L$22+SUM($G179:P179))+$E179+Scenarios!$B$18*Draws!N152</f>
        <v>1.61632200343849</v>
      </c>
      <c r="R179" s="64" t="n">
        <f aca="false">Scenarios!$B$15+Scenarios!$B$16*$D179+Scenarios!$B$17*(Scenarios!M$22+SUM($G179:Q179))+$E179+Scenarios!$B$18*Draws!O152</f>
        <v>-1.94568098837387</v>
      </c>
      <c r="S179" s="79" t="n">
        <f aca="false">SUM(G179:R179)</f>
        <v>-44.4095671222674</v>
      </c>
    </row>
    <row r="180" customFormat="false" ht="15" hidden="false" customHeight="false" outlineLevel="0" collapsed="false">
      <c r="A180" s="36" t="n">
        <v>149</v>
      </c>
      <c r="B180" s="36" t="n">
        <f aca="false">MATCH(Draws!B153,$B$16:$E$16,1)</f>
        <v>1</v>
      </c>
      <c r="C180" s="65" t="n">
        <f aca="false">MAX(-0.9,INDEX(Scenarios!$B$8:$E$8,B180)+INDEX(Scenarios!$B$9:$E$9,B180)*Draws!C153)</f>
        <v>0.2162768</v>
      </c>
      <c r="D180" s="65" t="n">
        <f aca="false">(1+C180)^(1/12)-1</f>
        <v>0.0164500351860735</v>
      </c>
      <c r="E180" s="64" t="n">
        <f aca="false">INDEX(Scenarios!$B$10:$E$10,B180)/12</f>
        <v>-1.25</v>
      </c>
      <c r="G180" s="64" t="n">
        <f aca="false">Scenarios!$B$15+Scenarios!$B$16*$D180+Scenarios!$B$17*(Scenarios!B$22)+$E180+Scenarios!$B$18*Draws!D153</f>
        <v>2.0293509434996</v>
      </c>
      <c r="H180" s="64" t="n">
        <f aca="false">Scenarios!$B$15+Scenarios!$B$16*$D180+Scenarios!$B$17*(Scenarios!C$22+SUM($G180:G180))+$E180+Scenarios!$B$18*Draws!E153</f>
        <v>3.30938667970196</v>
      </c>
      <c r="I180" s="64" t="n">
        <f aca="false">Scenarios!$B$15+Scenarios!$B$16*$D180+Scenarios!$B$17*(Scenarios!D$22+SUM($G180:H180))+$E180+Scenarios!$B$18*Draws!F153</f>
        <v>-2.63245127792004</v>
      </c>
      <c r="J180" s="64" t="n">
        <f aca="false">Scenarios!$B$15+Scenarios!$B$16*$D180+Scenarios!$B$17*(Scenarios!E$22+SUM($G180:I180))+$E180+Scenarios!$B$18*Draws!G153</f>
        <v>-5.33888999893796</v>
      </c>
      <c r="K180" s="64" t="n">
        <f aca="false">Scenarios!$B$15+Scenarios!$B$16*$D180+Scenarios!$B$17*(Scenarios!F$22+SUM($G180:J180))+$E180+Scenarios!$B$18*Draws!H153</f>
        <v>-2.13707020010298</v>
      </c>
      <c r="L180" s="64" t="n">
        <f aca="false">Scenarios!$B$15+Scenarios!$B$16*$D180+Scenarios!$B$17*(Scenarios!G$22+SUM($G180:K180))+$E180+Scenarios!$B$18*Draws!I153</f>
        <v>1.96310999677377</v>
      </c>
      <c r="M180" s="64" t="n">
        <f aca="false">Scenarios!$B$15+Scenarios!$B$16*$D180+Scenarios!$B$17*(Scenarios!H$22+SUM($G180:L180))+$E180+Scenarios!$B$18*Draws!J153</f>
        <v>2.94873554057154</v>
      </c>
      <c r="N180" s="64" t="n">
        <f aca="false">Scenarios!$B$15+Scenarios!$B$16*$D180+Scenarios!$B$17*(Scenarios!I$22+SUM($G180:M180))+$E180+Scenarios!$B$18*Draws!K153</f>
        <v>-0.850826782052218</v>
      </c>
      <c r="O180" s="64" t="n">
        <f aca="false">Scenarios!$B$15+Scenarios!$B$16*$D180+Scenarios!$B$17*(Scenarios!J$22+SUM($G180:N180))+$E180+Scenarios!$B$18*Draws!L153</f>
        <v>0.0224225145639174</v>
      </c>
      <c r="P180" s="64" t="n">
        <f aca="false">Scenarios!$B$15+Scenarios!$B$16*$D180+Scenarios!$B$17*(Scenarios!K$22+SUM($G180:O180))+$E180+Scenarios!$B$18*Draws!M153</f>
        <v>3.35971287599982</v>
      </c>
      <c r="Q180" s="64" t="n">
        <f aca="false">Scenarios!$B$15+Scenarios!$B$16*$D180+Scenarios!$B$17*(Scenarios!L$22+SUM($G180:P180))+$E180+Scenarios!$B$18*Draws!N153</f>
        <v>-0.609220030836312</v>
      </c>
      <c r="R180" s="64" t="n">
        <f aca="false">Scenarios!$B$15+Scenarios!$B$16*$D180+Scenarios!$B$17*(Scenarios!M$22+SUM($G180:Q180))+$E180+Scenarios!$B$18*Draws!O153</f>
        <v>0.927615618218604</v>
      </c>
      <c r="S180" s="79" t="n">
        <f aca="false">SUM(G180:R180)</f>
        <v>2.99187587947971</v>
      </c>
    </row>
    <row r="181" customFormat="false" ht="15" hidden="false" customHeight="false" outlineLevel="0" collapsed="false">
      <c r="A181" s="36" t="n">
        <v>150</v>
      </c>
      <c r="B181" s="36" t="n">
        <f aca="false">MATCH(Draws!B154,$B$16:$E$16,1)</f>
        <v>1</v>
      </c>
      <c r="C181" s="65" t="n">
        <f aca="false">MAX(-0.9,INDEX(Scenarios!$B$8:$E$8,B181)+INDEX(Scenarios!$B$9:$E$9,B181)*Draws!C154)</f>
        <v>0.1942745</v>
      </c>
      <c r="D181" s="65" t="n">
        <f aca="false">(1+C181)^(1/12)-1</f>
        <v>0.0149048937220315</v>
      </c>
      <c r="E181" s="64" t="n">
        <f aca="false">INDEX(Scenarios!$B$10:$E$10,B181)/12</f>
        <v>-1.25</v>
      </c>
      <c r="G181" s="64" t="n">
        <f aca="false">Scenarios!$B$15+Scenarios!$B$16*$D181+Scenarios!$B$17*(Scenarios!B$22)+$E181+Scenarios!$B$18*Draws!D154</f>
        <v>-3.03352973548512</v>
      </c>
      <c r="H181" s="64" t="n">
        <f aca="false">Scenarios!$B$15+Scenarios!$B$16*$D181+Scenarios!$B$17*(Scenarios!C$22+SUM($G181:G181))+$E181+Scenarios!$B$18*Draws!E154</f>
        <v>-4.91804812236403</v>
      </c>
      <c r="I181" s="64" t="n">
        <f aca="false">Scenarios!$B$15+Scenarios!$B$16*$D181+Scenarios!$B$17*(Scenarios!D$22+SUM($G181:H181))+$E181+Scenarios!$B$18*Draws!F154</f>
        <v>4.32119262810597</v>
      </c>
      <c r="J181" s="64" t="n">
        <f aca="false">Scenarios!$B$15+Scenarios!$B$16*$D181+Scenarios!$B$17*(Scenarios!E$22+SUM($G181:I181))+$E181+Scenarios!$B$18*Draws!G154</f>
        <v>-3.91491037477245</v>
      </c>
      <c r="K181" s="64" t="n">
        <f aca="false">Scenarios!$B$15+Scenarios!$B$16*$D181+Scenarios!$B$17*(Scenarios!F$22+SUM($G181:J181))+$E181+Scenarios!$B$18*Draws!H154</f>
        <v>-5.54215862750514</v>
      </c>
      <c r="L181" s="64" t="n">
        <f aca="false">Scenarios!$B$15+Scenarios!$B$16*$D181+Scenarios!$B$17*(Scenarios!G$22+SUM($G181:K181))+$E181+Scenarios!$B$18*Draws!I154</f>
        <v>-2.96255756449638</v>
      </c>
      <c r="M181" s="64" t="n">
        <f aca="false">Scenarios!$B$15+Scenarios!$B$16*$D181+Scenarios!$B$17*(Scenarios!H$22+SUM($G181:L181))+$E181+Scenarios!$B$18*Draws!J154</f>
        <v>-1.6421955389243</v>
      </c>
      <c r="N181" s="64" t="n">
        <f aca="false">Scenarios!$B$15+Scenarios!$B$16*$D181+Scenarios!$B$17*(Scenarios!I$22+SUM($G181:M181))+$E181+Scenarios!$B$18*Draws!K154</f>
        <v>-1.18591790135227</v>
      </c>
      <c r="O181" s="64" t="n">
        <f aca="false">Scenarios!$B$15+Scenarios!$B$16*$D181+Scenarios!$B$17*(Scenarios!J$22+SUM($G181:N181))+$E181+Scenarios!$B$18*Draws!L154</f>
        <v>-2.75636511469666</v>
      </c>
      <c r="P181" s="64" t="n">
        <f aca="false">Scenarios!$B$15+Scenarios!$B$16*$D181+Scenarios!$B$17*(Scenarios!K$22+SUM($G181:O181))+$E181+Scenarios!$B$18*Draws!M154</f>
        <v>-0.640246798926313</v>
      </c>
      <c r="Q181" s="64" t="n">
        <f aca="false">Scenarios!$B$15+Scenarios!$B$16*$D181+Scenarios!$B$17*(Scenarios!L$22+SUM($G181:P181))+$E181+Scenarios!$B$18*Draws!N154</f>
        <v>2.62084937620649</v>
      </c>
      <c r="R181" s="64" t="n">
        <f aca="false">Scenarios!$B$15+Scenarios!$B$16*$D181+Scenarios!$B$17*(Scenarios!M$22+SUM($G181:Q181))+$E181+Scenarios!$B$18*Draws!O154</f>
        <v>-2.86685473464064</v>
      </c>
      <c r="S181" s="79" t="n">
        <f aca="false">SUM(G181:R181)</f>
        <v>-22.5207425088508</v>
      </c>
    </row>
    <row r="182" customFormat="false" ht="15" hidden="false" customHeight="false" outlineLevel="0" collapsed="false">
      <c r="A182" s="36" t="n">
        <v>151</v>
      </c>
      <c r="B182" s="36" t="n">
        <f aca="false">MATCH(Draws!B155,$B$16:$E$16,1)</f>
        <v>4</v>
      </c>
      <c r="C182" s="65" t="n">
        <f aca="false">MAX(-0.9,INDEX(Scenarios!$B$8:$E$8,B182)+INDEX(Scenarios!$B$9:$E$9,B182)*Draws!C155)</f>
        <v>0.15540024</v>
      </c>
      <c r="D182" s="65" t="n">
        <f aca="false">(1+C182)^(1/12)-1</f>
        <v>0.0121099734118062</v>
      </c>
      <c r="E182" s="64" t="n">
        <f aca="false">INDEX(Scenarios!$B$10:$E$10,B182)/12</f>
        <v>-1.25</v>
      </c>
      <c r="G182" s="64" t="n">
        <f aca="false">Scenarios!$B$15+Scenarios!$B$16*$D182+Scenarios!$B$17*(Scenarios!B$22)+$E182+Scenarios!$B$18*Draws!D155</f>
        <v>1.46601862542173</v>
      </c>
      <c r="H182" s="64" t="n">
        <f aca="false">Scenarios!$B$15+Scenarios!$B$16*$D182+Scenarios!$B$17*(Scenarios!C$22+SUM($G182:G182))+$E182+Scenarios!$B$18*Draws!E155</f>
        <v>-5.21966662889026</v>
      </c>
      <c r="I182" s="64" t="n">
        <f aca="false">Scenarios!$B$15+Scenarios!$B$16*$D182+Scenarios!$B$17*(Scenarios!D$22+SUM($G182:H182))+$E182+Scenarios!$B$18*Draws!F155</f>
        <v>-5.86563236995217</v>
      </c>
      <c r="J182" s="64" t="n">
        <f aca="false">Scenarios!$B$15+Scenarios!$B$16*$D182+Scenarios!$B$17*(Scenarios!E$22+SUM($G182:I182))+$E182+Scenarios!$B$18*Draws!G155</f>
        <v>-4.54175636523523</v>
      </c>
      <c r="K182" s="64" t="n">
        <f aca="false">Scenarios!$B$15+Scenarios!$B$16*$D182+Scenarios!$B$17*(Scenarios!F$22+SUM($G182:J182))+$E182+Scenarios!$B$18*Draws!H155</f>
        <v>-3.20045953352313</v>
      </c>
      <c r="L182" s="64" t="n">
        <f aca="false">Scenarios!$B$15+Scenarios!$B$16*$D182+Scenarios!$B$17*(Scenarios!G$22+SUM($G182:K182))+$E182+Scenarios!$B$18*Draws!I155</f>
        <v>0.0542510528800304</v>
      </c>
      <c r="M182" s="64" t="n">
        <f aca="false">Scenarios!$B$15+Scenarios!$B$16*$D182+Scenarios!$B$17*(Scenarios!H$22+SUM($G182:L182))+$E182+Scenarios!$B$18*Draws!J155</f>
        <v>-6.81482177719905</v>
      </c>
      <c r="N182" s="64" t="n">
        <f aca="false">Scenarios!$B$15+Scenarios!$B$16*$D182+Scenarios!$B$17*(Scenarios!I$22+SUM($G182:M182))+$E182+Scenarios!$B$18*Draws!K155</f>
        <v>-4.23965409665113</v>
      </c>
      <c r="O182" s="64" t="n">
        <f aca="false">Scenarios!$B$15+Scenarios!$B$16*$D182+Scenarios!$B$17*(Scenarios!J$22+SUM($G182:N182))+$E182+Scenarios!$B$18*Draws!L155</f>
        <v>-5.4493670318111</v>
      </c>
      <c r="P182" s="64" t="n">
        <f aca="false">Scenarios!$B$15+Scenarios!$B$16*$D182+Scenarios!$B$17*(Scenarios!K$22+SUM($G182:O182))+$E182+Scenarios!$B$18*Draws!M155</f>
        <v>-7.11402879905682</v>
      </c>
      <c r="Q182" s="64" t="n">
        <f aca="false">Scenarios!$B$15+Scenarios!$B$16*$D182+Scenarios!$B$17*(Scenarios!L$22+SUM($G182:P182))+$E182+Scenarios!$B$18*Draws!N155</f>
        <v>-6.70398175450415</v>
      </c>
      <c r="R182" s="64" t="n">
        <f aca="false">Scenarios!$B$15+Scenarios!$B$16*$D182+Scenarios!$B$17*(Scenarios!M$22+SUM($G182:Q182))+$E182+Scenarios!$B$18*Draws!O155</f>
        <v>-1.08036400245973</v>
      </c>
      <c r="S182" s="79" t="n">
        <f aca="false">SUM(G182:R182)</f>
        <v>-48.709462680981</v>
      </c>
    </row>
    <row r="183" customFormat="false" ht="15" hidden="false" customHeight="false" outlineLevel="0" collapsed="false">
      <c r="A183" s="36" t="n">
        <v>152</v>
      </c>
      <c r="B183" s="36" t="n">
        <f aca="false">MATCH(Draws!B156,$B$16:$E$16,1)</f>
        <v>1</v>
      </c>
      <c r="C183" s="65" t="n">
        <f aca="false">MAX(-0.9,INDEX(Scenarios!$B$8:$E$8,B183)+INDEX(Scenarios!$B$9:$E$9,B183)*Draws!C156)</f>
        <v>0.065687</v>
      </c>
      <c r="D183" s="65" t="n">
        <f aca="false">(1+C183)^(1/12)-1</f>
        <v>0.00531571702198019</v>
      </c>
      <c r="E183" s="64" t="n">
        <f aca="false">INDEX(Scenarios!$B$10:$E$10,B183)/12</f>
        <v>-1.25</v>
      </c>
      <c r="G183" s="64" t="n">
        <f aca="false">Scenarios!$B$15+Scenarios!$B$16*$D183+Scenarios!$B$17*(Scenarios!B$22)+$E183+Scenarios!$B$18*Draws!D156</f>
        <v>-2.15145432501784</v>
      </c>
      <c r="H183" s="64" t="n">
        <f aca="false">Scenarios!$B$15+Scenarios!$B$16*$D183+Scenarios!$B$17*(Scenarios!C$22+SUM($G183:G183))+$E183+Scenarios!$B$18*Draws!E156</f>
        <v>-0.926930431500699</v>
      </c>
      <c r="I183" s="64" t="n">
        <f aca="false">Scenarios!$B$15+Scenarios!$B$16*$D183+Scenarios!$B$17*(Scenarios!D$22+SUM($G183:H183))+$E183+Scenarios!$B$18*Draws!F156</f>
        <v>-1.3645410164098</v>
      </c>
      <c r="J183" s="64" t="n">
        <f aca="false">Scenarios!$B$15+Scenarios!$B$16*$D183+Scenarios!$B$17*(Scenarios!E$22+SUM($G183:I183))+$E183+Scenarios!$B$18*Draws!G156</f>
        <v>-1.2771262670612</v>
      </c>
      <c r="K183" s="64" t="n">
        <f aca="false">Scenarios!$B$15+Scenarios!$B$16*$D183+Scenarios!$B$17*(Scenarios!F$22+SUM($G183:J183))+$E183+Scenarios!$B$18*Draws!H156</f>
        <v>2.74306227791407</v>
      </c>
      <c r="L183" s="64" t="n">
        <f aca="false">Scenarios!$B$15+Scenarios!$B$16*$D183+Scenarios!$B$17*(Scenarios!G$22+SUM($G183:K183))+$E183+Scenarios!$B$18*Draws!I156</f>
        <v>-0.0895506781696711</v>
      </c>
      <c r="M183" s="64" t="n">
        <f aca="false">Scenarios!$B$15+Scenarios!$B$16*$D183+Scenarios!$B$17*(Scenarios!H$22+SUM($G183:L183))+$E183+Scenarios!$B$18*Draws!J156</f>
        <v>-9.42447224925455</v>
      </c>
      <c r="N183" s="64" t="n">
        <f aca="false">Scenarios!$B$15+Scenarios!$B$16*$D183+Scenarios!$B$17*(Scenarios!I$22+SUM($G183:M183))+$E183+Scenarios!$B$18*Draws!K156</f>
        <v>-0.356771865150735</v>
      </c>
      <c r="O183" s="64" t="n">
        <f aca="false">Scenarios!$B$15+Scenarios!$B$16*$D183+Scenarios!$B$17*(Scenarios!J$22+SUM($G183:N183))+$E183+Scenarios!$B$18*Draws!L156</f>
        <v>0.980245792329474</v>
      </c>
      <c r="P183" s="64" t="n">
        <f aca="false">Scenarios!$B$15+Scenarios!$B$16*$D183+Scenarios!$B$17*(Scenarios!K$22+SUM($G183:O183))+$E183+Scenarios!$B$18*Draws!M156</f>
        <v>-0.404148863363123</v>
      </c>
      <c r="Q183" s="64" t="n">
        <f aca="false">Scenarios!$B$15+Scenarios!$B$16*$D183+Scenarios!$B$17*(Scenarios!L$22+SUM($G183:P183))+$E183+Scenarios!$B$18*Draws!N156</f>
        <v>-3.66396086656884</v>
      </c>
      <c r="R183" s="64" t="n">
        <f aca="false">Scenarios!$B$15+Scenarios!$B$16*$D183+Scenarios!$B$17*(Scenarios!M$22+SUM($G183:Q183))+$E183+Scenarios!$B$18*Draws!O156</f>
        <v>-4.87923606175005</v>
      </c>
      <c r="S183" s="79" t="n">
        <f aca="false">SUM(G183:R183)</f>
        <v>-20.814884554003</v>
      </c>
    </row>
    <row r="184" customFormat="false" ht="15" hidden="false" customHeight="false" outlineLevel="0" collapsed="false">
      <c r="A184" s="36" t="n">
        <v>153</v>
      </c>
      <c r="B184" s="36" t="n">
        <f aca="false">MATCH(Draws!B157,$B$16:$E$16,1)</f>
        <v>3</v>
      </c>
      <c r="C184" s="65" t="n">
        <f aca="false">MAX(-0.9,INDEX(Scenarios!$B$8:$E$8,B184)+INDEX(Scenarios!$B$9:$E$9,B184)*Draws!C157)</f>
        <v>0.20565092</v>
      </c>
      <c r="D184" s="65" t="n">
        <f aca="false">(1+C184)^(1/12)-1</f>
        <v>0.0157070459445923</v>
      </c>
      <c r="E184" s="64" t="n">
        <f aca="false">INDEX(Scenarios!$B$10:$E$10,B184)/12</f>
        <v>0.416666666666667</v>
      </c>
      <c r="G184" s="64" t="n">
        <f aca="false">Scenarios!$B$15+Scenarios!$B$16*$D184+Scenarios!$B$17*(Scenarios!B$22)+$E184+Scenarios!$B$18*Draws!D157</f>
        <v>1.19162277101417</v>
      </c>
      <c r="H184" s="64" t="n">
        <f aca="false">Scenarios!$B$15+Scenarios!$B$16*$D184+Scenarios!$B$17*(Scenarios!C$22+SUM($G184:G184))+$E184+Scenarios!$B$18*Draws!E157</f>
        <v>1.80339652081671</v>
      </c>
      <c r="I184" s="64" t="n">
        <f aca="false">Scenarios!$B$15+Scenarios!$B$16*$D184+Scenarios!$B$17*(Scenarios!D$22+SUM($G184:H184))+$E184+Scenarios!$B$18*Draws!F157</f>
        <v>-5.70445607494421</v>
      </c>
      <c r="J184" s="64" t="n">
        <f aca="false">Scenarios!$B$15+Scenarios!$B$16*$D184+Scenarios!$B$17*(Scenarios!E$22+SUM($G184:I184))+$E184+Scenarios!$B$18*Draws!G157</f>
        <v>0.3991208632137</v>
      </c>
      <c r="K184" s="64" t="n">
        <f aca="false">Scenarios!$B$15+Scenarios!$B$16*$D184+Scenarios!$B$17*(Scenarios!F$22+SUM($G184:J184))+$E184+Scenarios!$B$18*Draws!H157</f>
        <v>2.98820254556109</v>
      </c>
      <c r="L184" s="64" t="n">
        <f aca="false">Scenarios!$B$15+Scenarios!$B$16*$D184+Scenarios!$B$17*(Scenarios!G$22+SUM($G184:K184))+$E184+Scenarios!$B$18*Draws!I157</f>
        <v>2.21583777678737</v>
      </c>
      <c r="M184" s="64" t="n">
        <f aca="false">Scenarios!$B$15+Scenarios!$B$16*$D184+Scenarios!$B$17*(Scenarios!H$22+SUM($G184:L184))+$E184+Scenarios!$B$18*Draws!J157</f>
        <v>7.63446196838178</v>
      </c>
      <c r="N184" s="64" t="n">
        <f aca="false">Scenarios!$B$15+Scenarios!$B$16*$D184+Scenarios!$B$17*(Scenarios!I$22+SUM($G184:M184))+$E184+Scenarios!$B$18*Draws!K157</f>
        <v>-1.09734906124469</v>
      </c>
      <c r="O184" s="64" t="n">
        <f aca="false">Scenarios!$B$15+Scenarios!$B$16*$D184+Scenarios!$B$17*(Scenarios!J$22+SUM($G184:N184))+$E184+Scenarios!$B$18*Draws!L157</f>
        <v>-2.3829593415739</v>
      </c>
      <c r="P184" s="64" t="n">
        <f aca="false">Scenarios!$B$15+Scenarios!$B$16*$D184+Scenarios!$B$17*(Scenarios!K$22+SUM($G184:O184))+$E184+Scenarios!$B$18*Draws!M157</f>
        <v>3.36997440103111</v>
      </c>
      <c r="Q184" s="64" t="n">
        <f aca="false">Scenarios!$B$15+Scenarios!$B$16*$D184+Scenarios!$B$17*(Scenarios!L$22+SUM($G184:P184))+$E184+Scenarios!$B$18*Draws!N157</f>
        <v>5.14577690419612</v>
      </c>
      <c r="R184" s="64" t="n">
        <f aca="false">Scenarios!$B$15+Scenarios!$B$16*$D184+Scenarios!$B$17*(Scenarios!M$22+SUM($G184:Q184))+$E184+Scenarios!$B$18*Draws!O157</f>
        <v>-1.60962087254232</v>
      </c>
      <c r="S184" s="79" t="n">
        <f aca="false">SUM(G184:R184)</f>
        <v>13.9540084006969</v>
      </c>
    </row>
    <row r="185" customFormat="false" ht="15" hidden="false" customHeight="false" outlineLevel="0" collapsed="false">
      <c r="A185" s="36" t="n">
        <v>154</v>
      </c>
      <c r="B185" s="36" t="n">
        <f aca="false">MATCH(Draws!B158,$B$16:$E$16,1)</f>
        <v>1</v>
      </c>
      <c r="C185" s="65" t="n">
        <f aca="false">MAX(-0.9,INDEX(Scenarios!$B$8:$E$8,B185)+INDEX(Scenarios!$B$9:$E$9,B185)*Draws!C158)</f>
        <v>0.05741225</v>
      </c>
      <c r="D185" s="65" t="n">
        <f aca="false">(1+C185)^(1/12)-1</f>
        <v>0.00466289175074874</v>
      </c>
      <c r="E185" s="64" t="n">
        <f aca="false">INDEX(Scenarios!$B$10:$E$10,B185)/12</f>
        <v>-1.25</v>
      </c>
      <c r="G185" s="64" t="n">
        <f aca="false">Scenarios!$B$15+Scenarios!$B$16*$D185+Scenarios!$B$17*(Scenarios!B$22)+$E185+Scenarios!$B$18*Draws!D158</f>
        <v>-1.93031376189865</v>
      </c>
      <c r="H185" s="64" t="n">
        <f aca="false">Scenarios!$B$15+Scenarios!$B$16*$D185+Scenarios!$B$17*(Scenarios!C$22+SUM($G185:G185))+$E185+Scenarios!$B$18*Draws!E158</f>
        <v>-1.4797783872942</v>
      </c>
      <c r="I185" s="64" t="n">
        <f aca="false">Scenarios!$B$15+Scenarios!$B$16*$D185+Scenarios!$B$17*(Scenarios!D$22+SUM($G185:H185))+$E185+Scenarios!$B$18*Draws!F158</f>
        <v>0.940276378137827</v>
      </c>
      <c r="J185" s="64" t="n">
        <f aca="false">Scenarios!$B$15+Scenarios!$B$16*$D185+Scenarios!$B$17*(Scenarios!E$22+SUM($G185:I185))+$E185+Scenarios!$B$18*Draws!G158</f>
        <v>4.24031181134295</v>
      </c>
      <c r="K185" s="64" t="n">
        <f aca="false">Scenarios!$B$15+Scenarios!$B$16*$D185+Scenarios!$B$17*(Scenarios!F$22+SUM($G185:J185))+$E185+Scenarios!$B$18*Draws!H158</f>
        <v>-3.96083336099927</v>
      </c>
      <c r="L185" s="64" t="n">
        <f aca="false">Scenarios!$B$15+Scenarios!$B$16*$D185+Scenarios!$B$17*(Scenarios!G$22+SUM($G185:K185))+$E185+Scenarios!$B$18*Draws!I158</f>
        <v>-2.84417417625189</v>
      </c>
      <c r="M185" s="64" t="n">
        <f aca="false">Scenarios!$B$15+Scenarios!$B$16*$D185+Scenarios!$B$17*(Scenarios!H$22+SUM($G185:L185))+$E185+Scenarios!$B$18*Draws!J158</f>
        <v>-6.05897358355289</v>
      </c>
      <c r="N185" s="64" t="n">
        <f aca="false">Scenarios!$B$15+Scenarios!$B$16*$D185+Scenarios!$B$17*(Scenarios!I$22+SUM($G185:M185))+$E185+Scenarios!$B$18*Draws!K158</f>
        <v>0.281975323629018</v>
      </c>
      <c r="O185" s="64" t="n">
        <f aca="false">Scenarios!$B$15+Scenarios!$B$16*$D185+Scenarios!$B$17*(Scenarios!J$22+SUM($G185:N185))+$E185+Scenarios!$B$18*Draws!L158</f>
        <v>-4.87732317750898</v>
      </c>
      <c r="P185" s="64" t="n">
        <f aca="false">Scenarios!$B$15+Scenarios!$B$16*$D185+Scenarios!$B$17*(Scenarios!K$22+SUM($G185:O185))+$E185+Scenarios!$B$18*Draws!M158</f>
        <v>-1.62997881556496</v>
      </c>
      <c r="Q185" s="64" t="n">
        <f aca="false">Scenarios!$B$15+Scenarios!$B$16*$D185+Scenarios!$B$17*(Scenarios!L$22+SUM($G185:P185))+$E185+Scenarios!$B$18*Draws!N158</f>
        <v>-0.880980813981501</v>
      </c>
      <c r="R185" s="64" t="n">
        <f aca="false">Scenarios!$B$15+Scenarios!$B$16*$D185+Scenarios!$B$17*(Scenarios!M$22+SUM($G185:Q185))+$E185+Scenarios!$B$18*Draws!O158</f>
        <v>1.69777807847506</v>
      </c>
      <c r="S185" s="79" t="n">
        <f aca="false">SUM(G185:R185)</f>
        <v>-16.5020144854675</v>
      </c>
    </row>
    <row r="186" customFormat="false" ht="15" hidden="false" customHeight="false" outlineLevel="0" collapsed="false">
      <c r="A186" s="36" t="n">
        <v>155</v>
      </c>
      <c r="B186" s="36" t="n">
        <f aca="false">MATCH(Draws!B159,$B$16:$E$16,1)</f>
        <v>3</v>
      </c>
      <c r="C186" s="65" t="n">
        <f aca="false">MAX(-0.9,INDEX(Scenarios!$B$8:$E$8,B186)+INDEX(Scenarios!$B$9:$E$9,B186)*Draws!C159)</f>
        <v>0.1935248</v>
      </c>
      <c r="D186" s="65" t="n">
        <f aca="false">(1+C186)^(1/12)-1</f>
        <v>0.0148517866402329</v>
      </c>
      <c r="E186" s="64" t="n">
        <f aca="false">INDEX(Scenarios!$B$10:$E$10,B186)/12</f>
        <v>0.416666666666667</v>
      </c>
      <c r="G186" s="64" t="n">
        <f aca="false">Scenarios!$B$15+Scenarios!$B$16*$D186+Scenarios!$B$17*(Scenarios!B$22)+$E186+Scenarios!$B$18*Draws!D159</f>
        <v>-2.12530601104485</v>
      </c>
      <c r="H186" s="64" t="n">
        <f aca="false">Scenarios!$B$15+Scenarios!$B$16*$D186+Scenarios!$B$17*(Scenarios!C$22+SUM($G186:G186))+$E186+Scenarios!$B$18*Draws!E159</f>
        <v>-2.62978021433654</v>
      </c>
      <c r="I186" s="64" t="n">
        <f aca="false">Scenarios!$B$15+Scenarios!$B$16*$D186+Scenarios!$B$17*(Scenarios!D$22+SUM($G186:H186))+$E186+Scenarios!$B$18*Draws!F159</f>
        <v>1.94920469821956</v>
      </c>
      <c r="J186" s="64" t="n">
        <f aca="false">Scenarios!$B$15+Scenarios!$B$16*$D186+Scenarios!$B$17*(Scenarios!E$22+SUM($G186:I186))+$E186+Scenarios!$B$18*Draws!G159</f>
        <v>-1.54717862486236</v>
      </c>
      <c r="K186" s="64" t="n">
        <f aca="false">Scenarios!$B$15+Scenarios!$B$16*$D186+Scenarios!$B$17*(Scenarios!F$22+SUM($G186:J186))+$E186+Scenarios!$B$18*Draws!H159</f>
        <v>-0.587596248698092</v>
      </c>
      <c r="L186" s="64" t="n">
        <f aca="false">Scenarios!$B$15+Scenarios!$B$16*$D186+Scenarios!$B$17*(Scenarios!G$22+SUM($G186:K186))+$E186+Scenarios!$B$18*Draws!I159</f>
        <v>1.92347405974136</v>
      </c>
      <c r="M186" s="64" t="n">
        <f aca="false">Scenarios!$B$15+Scenarios!$B$16*$D186+Scenarios!$B$17*(Scenarios!H$22+SUM($G186:L186))+$E186+Scenarios!$B$18*Draws!J159</f>
        <v>3.79831464781597</v>
      </c>
      <c r="N186" s="64" t="n">
        <f aca="false">Scenarios!$B$15+Scenarios!$B$16*$D186+Scenarios!$B$17*(Scenarios!I$22+SUM($G186:M186))+$E186+Scenarios!$B$18*Draws!K159</f>
        <v>3.70946614608115</v>
      </c>
      <c r="O186" s="64" t="n">
        <f aca="false">Scenarios!$B$15+Scenarios!$B$16*$D186+Scenarios!$B$17*(Scenarios!J$22+SUM($G186:N186))+$E186+Scenarios!$B$18*Draws!L159</f>
        <v>-3.14736134195727</v>
      </c>
      <c r="P186" s="64" t="n">
        <f aca="false">Scenarios!$B$15+Scenarios!$B$16*$D186+Scenarios!$B$17*(Scenarios!K$22+SUM($G186:O186))+$E186+Scenarios!$B$18*Draws!M159</f>
        <v>-2.4764963935703</v>
      </c>
      <c r="Q186" s="64" t="n">
        <f aca="false">Scenarios!$B$15+Scenarios!$B$16*$D186+Scenarios!$B$17*(Scenarios!L$22+SUM($G186:P186))+$E186+Scenarios!$B$18*Draws!N159</f>
        <v>1.3712576243439</v>
      </c>
      <c r="R186" s="64" t="n">
        <f aca="false">Scenarios!$B$15+Scenarios!$B$16*$D186+Scenarios!$B$17*(Scenarios!M$22+SUM($G186:Q186))+$E186+Scenarios!$B$18*Draws!O159</f>
        <v>2.20425604399153</v>
      </c>
      <c r="S186" s="79" t="n">
        <f aca="false">SUM(G186:R186)</f>
        <v>2.44225438572406</v>
      </c>
    </row>
    <row r="187" customFormat="false" ht="15" hidden="false" customHeight="false" outlineLevel="0" collapsed="false">
      <c r="A187" s="36" t="n">
        <v>156</v>
      </c>
      <c r="B187" s="36" t="n">
        <f aca="false">MATCH(Draws!B160,$B$16:$E$16,1)</f>
        <v>1</v>
      </c>
      <c r="C187" s="65" t="n">
        <f aca="false">MAX(-0.9,INDEX(Scenarios!$B$8:$E$8,B187)+INDEX(Scenarios!$B$9:$E$9,B187)*Draws!C160)</f>
        <v>0.09276425</v>
      </c>
      <c r="D187" s="65" t="n">
        <f aca="false">(1+C187)^(1/12)-1</f>
        <v>0.007419933555318</v>
      </c>
      <c r="E187" s="64" t="n">
        <f aca="false">INDEX(Scenarios!$B$10:$E$10,B187)/12</f>
        <v>-1.25</v>
      </c>
      <c r="G187" s="64" t="n">
        <f aca="false">Scenarios!$B$15+Scenarios!$B$16*$D187+Scenarios!$B$17*(Scenarios!B$22)+$E187+Scenarios!$B$18*Draws!D160</f>
        <v>1.12892512800164</v>
      </c>
      <c r="H187" s="64" t="n">
        <f aca="false">Scenarios!$B$15+Scenarios!$B$16*$D187+Scenarios!$B$17*(Scenarios!C$22+SUM($G187:G187))+$E187+Scenarios!$B$18*Draws!E160</f>
        <v>1.85646940937083</v>
      </c>
      <c r="I187" s="64" t="n">
        <f aca="false">Scenarios!$B$15+Scenarios!$B$16*$D187+Scenarios!$B$17*(Scenarios!D$22+SUM($G187:H187))+$E187+Scenarios!$B$18*Draws!F160</f>
        <v>-2.5140083333428</v>
      </c>
      <c r="J187" s="64" t="n">
        <f aca="false">Scenarios!$B$15+Scenarios!$B$16*$D187+Scenarios!$B$17*(Scenarios!E$22+SUM($G187:I187))+$E187+Scenarios!$B$18*Draws!G160</f>
        <v>-1.7300673437293</v>
      </c>
      <c r="K187" s="64" t="n">
        <f aca="false">Scenarios!$B$15+Scenarios!$B$16*$D187+Scenarios!$B$17*(Scenarios!F$22+SUM($G187:J187))+$E187+Scenarios!$B$18*Draws!H160</f>
        <v>0.650861244441855</v>
      </c>
      <c r="L187" s="64" t="n">
        <f aca="false">Scenarios!$B$15+Scenarios!$B$16*$D187+Scenarios!$B$17*(Scenarios!G$22+SUM($G187:K187))+$E187+Scenarios!$B$18*Draws!I160</f>
        <v>0.60686705093685</v>
      </c>
      <c r="M187" s="64" t="n">
        <f aca="false">Scenarios!$B$15+Scenarios!$B$16*$D187+Scenarios!$B$17*(Scenarios!H$22+SUM($G187:L187))+$E187+Scenarios!$B$18*Draws!J160</f>
        <v>-4.37272601578735</v>
      </c>
      <c r="N187" s="64" t="n">
        <f aca="false">Scenarios!$B$15+Scenarios!$B$16*$D187+Scenarios!$B$17*(Scenarios!I$22+SUM($G187:M187))+$E187+Scenarios!$B$18*Draws!K160</f>
        <v>-5.23400744137792</v>
      </c>
      <c r="O187" s="64" t="n">
        <f aca="false">Scenarios!$B$15+Scenarios!$B$16*$D187+Scenarios!$B$17*(Scenarios!J$22+SUM($G187:N187))+$E187+Scenarios!$B$18*Draws!L160</f>
        <v>-6.56268427897494</v>
      </c>
      <c r="P187" s="64" t="n">
        <f aca="false">Scenarios!$B$15+Scenarios!$B$16*$D187+Scenarios!$B$17*(Scenarios!K$22+SUM($G187:O187))+$E187+Scenarios!$B$18*Draws!M160</f>
        <v>-2.00139582795747</v>
      </c>
      <c r="Q187" s="64" t="n">
        <f aca="false">Scenarios!$B$15+Scenarios!$B$16*$D187+Scenarios!$B$17*(Scenarios!L$22+SUM($G187:P187))+$E187+Scenarios!$B$18*Draws!N160</f>
        <v>-3.85295038989622</v>
      </c>
      <c r="R187" s="64" t="n">
        <f aca="false">Scenarios!$B$15+Scenarios!$B$16*$D187+Scenarios!$B$17*(Scenarios!M$22+SUM($G187:Q187))+$E187+Scenarios!$B$18*Draws!O160</f>
        <v>-4.11117385671765</v>
      </c>
      <c r="S187" s="79" t="n">
        <f aca="false">SUM(G187:R187)</f>
        <v>-26.1358906550325</v>
      </c>
    </row>
    <row r="188" customFormat="false" ht="15" hidden="false" customHeight="false" outlineLevel="0" collapsed="false">
      <c r="A188" s="36" t="n">
        <v>157</v>
      </c>
      <c r="B188" s="36" t="n">
        <f aca="false">MATCH(Draws!B161,$B$16:$E$16,1)</f>
        <v>4</v>
      </c>
      <c r="C188" s="65" t="n">
        <f aca="false">MAX(-0.9,INDEX(Scenarios!$B$8:$E$8,B188)+INDEX(Scenarios!$B$9:$E$9,B188)*Draws!C161)</f>
        <v>-0.04205856</v>
      </c>
      <c r="D188" s="65" t="n">
        <f aca="false">(1+C188)^(1/12)-1</f>
        <v>-0.00357431605562941</v>
      </c>
      <c r="E188" s="64" t="n">
        <f aca="false">INDEX(Scenarios!$B$10:$E$10,B188)/12</f>
        <v>-1.25</v>
      </c>
      <c r="G188" s="64" t="n">
        <f aca="false">Scenarios!$B$15+Scenarios!$B$16*$D188+Scenarios!$B$17*(Scenarios!B$22)+$E188+Scenarios!$B$18*Draws!D161</f>
        <v>-2.9360295927755</v>
      </c>
      <c r="H188" s="64" t="n">
        <f aca="false">Scenarios!$B$15+Scenarios!$B$16*$D188+Scenarios!$B$17*(Scenarios!C$22+SUM($G188:G188))+$E188+Scenarios!$B$18*Draws!E161</f>
        <v>-7.14433392886863</v>
      </c>
      <c r="I188" s="64" t="n">
        <f aca="false">Scenarios!$B$15+Scenarios!$B$16*$D188+Scenarios!$B$17*(Scenarios!D$22+SUM($G188:H188))+$E188+Scenarios!$B$18*Draws!F161</f>
        <v>-6.38730507564137</v>
      </c>
      <c r="J188" s="64" t="n">
        <f aca="false">Scenarios!$B$15+Scenarios!$B$16*$D188+Scenarios!$B$17*(Scenarios!E$22+SUM($G188:I188))+$E188+Scenarios!$B$18*Draws!G161</f>
        <v>-4.20874245742651</v>
      </c>
      <c r="K188" s="64" t="n">
        <f aca="false">Scenarios!$B$15+Scenarios!$B$16*$D188+Scenarios!$B$17*(Scenarios!F$22+SUM($G188:J188))+$E188+Scenarios!$B$18*Draws!H161</f>
        <v>-2.19397514116736</v>
      </c>
      <c r="L188" s="64" t="n">
        <f aca="false">Scenarios!$B$15+Scenarios!$B$16*$D188+Scenarios!$B$17*(Scenarios!G$22+SUM($G188:K188))+$E188+Scenarios!$B$18*Draws!I161</f>
        <v>-2.95448888613218</v>
      </c>
      <c r="M188" s="64" t="n">
        <f aca="false">Scenarios!$B$15+Scenarios!$B$16*$D188+Scenarios!$B$17*(Scenarios!H$22+SUM($G188:L188))+$E188+Scenarios!$B$18*Draws!J161</f>
        <v>-0.972415644073858</v>
      </c>
      <c r="N188" s="64" t="n">
        <f aca="false">Scenarios!$B$15+Scenarios!$B$16*$D188+Scenarios!$B$17*(Scenarios!I$22+SUM($G188:M188))+$E188+Scenarios!$B$18*Draws!K161</f>
        <v>-2.97929888133617</v>
      </c>
      <c r="O188" s="64" t="n">
        <f aca="false">Scenarios!$B$15+Scenarios!$B$16*$D188+Scenarios!$B$17*(Scenarios!J$22+SUM($G188:N188))+$E188+Scenarios!$B$18*Draws!L161</f>
        <v>-3.88414367352289</v>
      </c>
      <c r="P188" s="64" t="n">
        <f aca="false">Scenarios!$B$15+Scenarios!$B$16*$D188+Scenarios!$B$17*(Scenarios!K$22+SUM($G188:O188))+$E188+Scenarios!$B$18*Draws!M161</f>
        <v>-3.87350848850556</v>
      </c>
      <c r="Q188" s="64" t="n">
        <f aca="false">Scenarios!$B$15+Scenarios!$B$16*$D188+Scenarios!$B$17*(Scenarios!L$22+SUM($G188:P188))+$E188+Scenarios!$B$18*Draws!N161</f>
        <v>-5.77360373636698</v>
      </c>
      <c r="R188" s="64" t="n">
        <f aca="false">Scenarios!$B$15+Scenarios!$B$16*$D188+Scenarios!$B$17*(Scenarios!M$22+SUM($G188:Q188))+$E188+Scenarios!$B$18*Draws!O161</f>
        <v>-3.27114909018423</v>
      </c>
      <c r="S188" s="79" t="n">
        <f aca="false">SUM(G188:R188)</f>
        <v>-46.5789945960012</v>
      </c>
    </row>
    <row r="189" customFormat="false" ht="15" hidden="false" customHeight="false" outlineLevel="0" collapsed="false">
      <c r="A189" s="36" t="n">
        <v>158</v>
      </c>
      <c r="B189" s="36" t="n">
        <f aca="false">MATCH(Draws!B162,$B$16:$E$16,1)</f>
        <v>2</v>
      </c>
      <c r="C189" s="65" t="n">
        <f aca="false">MAX(-0.9,INDEX(Scenarios!$B$8:$E$8,B189)+INDEX(Scenarios!$B$9:$E$9,B189)*Draws!C162)</f>
        <v>-0.10714648</v>
      </c>
      <c r="D189" s="65" t="n">
        <f aca="false">(1+C189)^(1/12)-1</f>
        <v>-0.0093999370126342</v>
      </c>
      <c r="E189" s="64" t="n">
        <f aca="false">INDEX(Scenarios!$B$10:$E$10,B189)/12</f>
        <v>0.416666666666667</v>
      </c>
      <c r="G189" s="64" t="n">
        <f aca="false">Scenarios!$B$15+Scenarios!$B$16*$D189+Scenarios!$B$17*(Scenarios!B$22)+$E189+Scenarios!$B$18*Draws!D162</f>
        <v>0.793579841781218</v>
      </c>
      <c r="H189" s="64" t="n">
        <f aca="false">Scenarios!$B$15+Scenarios!$B$16*$D189+Scenarios!$B$17*(Scenarios!C$22+SUM($G189:G189))+$E189+Scenarios!$B$18*Draws!E162</f>
        <v>0.795125507924745</v>
      </c>
      <c r="I189" s="64" t="n">
        <f aca="false">Scenarios!$B$15+Scenarios!$B$16*$D189+Scenarios!$B$17*(Scenarios!D$22+SUM($G189:H189))+$E189+Scenarios!$B$18*Draws!F162</f>
        <v>-0.0215027608987219</v>
      </c>
      <c r="J189" s="64" t="n">
        <f aca="false">Scenarios!$B$15+Scenarios!$B$16*$D189+Scenarios!$B$17*(Scenarios!E$22+SUM($G189:I189))+$E189+Scenarios!$B$18*Draws!G162</f>
        <v>-0.261469751102416</v>
      </c>
      <c r="K189" s="64" t="n">
        <f aca="false">Scenarios!$B$15+Scenarios!$B$16*$D189+Scenarios!$B$17*(Scenarios!F$22+SUM($G189:J189))+$E189+Scenarios!$B$18*Draws!H162</f>
        <v>-0.738586050374658</v>
      </c>
      <c r="L189" s="64" t="n">
        <f aca="false">Scenarios!$B$15+Scenarios!$B$16*$D189+Scenarios!$B$17*(Scenarios!G$22+SUM($G189:K189))+$E189+Scenarios!$B$18*Draws!I162</f>
        <v>-3.48151286572504</v>
      </c>
      <c r="M189" s="64" t="n">
        <f aca="false">Scenarios!$B$15+Scenarios!$B$16*$D189+Scenarios!$B$17*(Scenarios!H$22+SUM($G189:L189))+$E189+Scenarios!$B$18*Draws!J162</f>
        <v>-3.47805295448814</v>
      </c>
      <c r="N189" s="64" t="n">
        <f aca="false">Scenarios!$B$15+Scenarios!$B$16*$D189+Scenarios!$B$17*(Scenarios!I$22+SUM($G189:M189))+$E189+Scenarios!$B$18*Draws!K162</f>
        <v>-2.99870634896927</v>
      </c>
      <c r="O189" s="64" t="n">
        <f aca="false">Scenarios!$B$15+Scenarios!$B$16*$D189+Scenarios!$B$17*(Scenarios!J$22+SUM($G189:N189))+$E189+Scenarios!$B$18*Draws!L162</f>
        <v>2.29516413465515</v>
      </c>
      <c r="P189" s="64" t="n">
        <f aca="false">Scenarios!$B$15+Scenarios!$B$16*$D189+Scenarios!$B$17*(Scenarios!K$22+SUM($G189:O189))+$E189+Scenarios!$B$18*Draws!M162</f>
        <v>-2.02081588235541</v>
      </c>
      <c r="Q189" s="64" t="n">
        <f aca="false">Scenarios!$B$15+Scenarios!$B$16*$D189+Scenarios!$B$17*(Scenarios!L$22+SUM($G189:P189))+$E189+Scenarios!$B$18*Draws!N162</f>
        <v>1.24343984705081</v>
      </c>
      <c r="R189" s="64" t="n">
        <f aca="false">Scenarios!$B$15+Scenarios!$B$16*$D189+Scenarios!$B$17*(Scenarios!M$22+SUM($G189:Q189))+$E189+Scenarios!$B$18*Draws!O162</f>
        <v>-3.43713642819227</v>
      </c>
      <c r="S189" s="79" t="n">
        <f aca="false">SUM(G189:R189)</f>
        <v>-11.310473710694</v>
      </c>
    </row>
    <row r="190" customFormat="false" ht="15" hidden="false" customHeight="false" outlineLevel="0" collapsed="false">
      <c r="A190" s="36" t="n">
        <v>159</v>
      </c>
      <c r="B190" s="36" t="n">
        <f aca="false">MATCH(Draws!B163,$B$16:$E$16,1)</f>
        <v>1</v>
      </c>
      <c r="C190" s="65" t="n">
        <f aca="false">MAX(-0.9,INDEX(Scenarios!$B$8:$E$8,B190)+INDEX(Scenarios!$B$9:$E$9,B190)*Draws!C163)</f>
        <v>0.00458585</v>
      </c>
      <c r="D190" s="65" t="n">
        <f aca="false">(1+C190)^(1/12)-1</f>
        <v>0.000381353282228769</v>
      </c>
      <c r="E190" s="64" t="n">
        <f aca="false">INDEX(Scenarios!$B$10:$E$10,B190)/12</f>
        <v>-1.25</v>
      </c>
      <c r="G190" s="64" t="n">
        <f aca="false">Scenarios!$B$15+Scenarios!$B$16*$D190+Scenarios!$B$17*(Scenarios!B$22)+$E190+Scenarios!$B$18*Draws!D163</f>
        <v>-5.44300442724563</v>
      </c>
      <c r="H190" s="64" t="n">
        <f aca="false">Scenarios!$B$15+Scenarios!$B$16*$D190+Scenarios!$B$17*(Scenarios!C$22+SUM($G190:G190))+$E190+Scenarios!$B$18*Draws!E163</f>
        <v>-1.0677953725619</v>
      </c>
      <c r="I190" s="64" t="n">
        <f aca="false">Scenarios!$B$15+Scenarios!$B$16*$D190+Scenarios!$B$17*(Scenarios!D$22+SUM($G190:H190))+$E190+Scenarios!$B$18*Draws!F163</f>
        <v>2.51697931881052</v>
      </c>
      <c r="J190" s="64" t="n">
        <f aca="false">Scenarios!$B$15+Scenarios!$B$16*$D190+Scenarios!$B$17*(Scenarios!E$22+SUM($G190:I190))+$E190+Scenarios!$B$18*Draws!G163</f>
        <v>-6.03326805558331</v>
      </c>
      <c r="K190" s="64" t="n">
        <f aca="false">Scenarios!$B$15+Scenarios!$B$16*$D190+Scenarios!$B$17*(Scenarios!F$22+SUM($G190:J190))+$E190+Scenarios!$B$18*Draws!H163</f>
        <v>-2.18484423263465</v>
      </c>
      <c r="L190" s="64" t="n">
        <f aca="false">Scenarios!$B$15+Scenarios!$B$16*$D190+Scenarios!$B$17*(Scenarios!G$22+SUM($G190:K190))+$E190+Scenarios!$B$18*Draws!I163</f>
        <v>-4.8093333979117</v>
      </c>
      <c r="M190" s="64" t="n">
        <f aca="false">Scenarios!$B$15+Scenarios!$B$16*$D190+Scenarios!$B$17*(Scenarios!H$22+SUM($G190:L190))+$E190+Scenarios!$B$18*Draws!J163</f>
        <v>-0.502699778540623</v>
      </c>
      <c r="N190" s="64" t="n">
        <f aca="false">Scenarios!$B$15+Scenarios!$B$16*$D190+Scenarios!$B$17*(Scenarios!I$22+SUM($G190:M190))+$E190+Scenarios!$B$18*Draws!K163</f>
        <v>2.28455404229813</v>
      </c>
      <c r="O190" s="64" t="n">
        <f aca="false">Scenarios!$B$15+Scenarios!$B$16*$D190+Scenarios!$B$17*(Scenarios!J$22+SUM($G190:N190))+$E190+Scenarios!$B$18*Draws!L163</f>
        <v>-3.44762034786137</v>
      </c>
      <c r="P190" s="64" t="n">
        <f aca="false">Scenarios!$B$15+Scenarios!$B$16*$D190+Scenarios!$B$17*(Scenarios!K$22+SUM($G190:O190))+$E190+Scenarios!$B$18*Draws!M163</f>
        <v>0.520963255780278</v>
      </c>
      <c r="Q190" s="64" t="n">
        <f aca="false">Scenarios!$B$15+Scenarios!$B$16*$D190+Scenarios!$B$17*(Scenarios!L$22+SUM($G190:P190))+$E190+Scenarios!$B$18*Draws!N163</f>
        <v>-2.66176355168543</v>
      </c>
      <c r="R190" s="64" t="n">
        <f aca="false">Scenarios!$B$15+Scenarios!$B$16*$D190+Scenarios!$B$17*(Scenarios!M$22+SUM($G190:Q190))+$E190+Scenarios!$B$18*Draws!O163</f>
        <v>-4.29146977956778</v>
      </c>
      <c r="S190" s="79" t="n">
        <f aca="false">SUM(G190:R190)</f>
        <v>-25.1193023267035</v>
      </c>
    </row>
    <row r="191" customFormat="false" ht="15" hidden="false" customHeight="false" outlineLevel="0" collapsed="false">
      <c r="A191" s="36" t="n">
        <v>160</v>
      </c>
      <c r="B191" s="36" t="n">
        <f aca="false">MATCH(Draws!B164,$B$16:$E$16,1)</f>
        <v>4</v>
      </c>
      <c r="C191" s="65" t="n">
        <f aca="false">MAX(-0.9,INDEX(Scenarios!$B$8:$E$8,B191)+INDEX(Scenarios!$B$9:$E$9,B191)*Draws!C164)</f>
        <v>0.10163532</v>
      </c>
      <c r="D191" s="65" t="n">
        <f aca="false">(1+C191)^(1/12)-1</f>
        <v>0.00809893119949057</v>
      </c>
      <c r="E191" s="64" t="n">
        <f aca="false">INDEX(Scenarios!$B$10:$E$10,B191)/12</f>
        <v>-1.25</v>
      </c>
      <c r="G191" s="64" t="n">
        <f aca="false">Scenarios!$B$15+Scenarios!$B$16*$D191+Scenarios!$B$17*(Scenarios!B$22)+$E191+Scenarios!$B$18*Draws!D164</f>
        <v>0.649661785890122</v>
      </c>
      <c r="H191" s="64" t="n">
        <f aca="false">Scenarios!$B$15+Scenarios!$B$16*$D191+Scenarios!$B$17*(Scenarios!C$22+SUM($G191:G191))+$E191+Scenarios!$B$18*Draws!E164</f>
        <v>-1.33401330996053</v>
      </c>
      <c r="I191" s="64" t="n">
        <f aca="false">Scenarios!$B$15+Scenarios!$B$16*$D191+Scenarios!$B$17*(Scenarios!D$22+SUM($G191:H191))+$E191+Scenarios!$B$18*Draws!F164</f>
        <v>-2.66218125306657</v>
      </c>
      <c r="J191" s="64" t="n">
        <f aca="false">Scenarios!$B$15+Scenarios!$B$16*$D191+Scenarios!$B$17*(Scenarios!E$22+SUM($G191:I191))+$E191+Scenarios!$B$18*Draws!G164</f>
        <v>-2.85475452676295</v>
      </c>
      <c r="K191" s="64" t="n">
        <f aca="false">Scenarios!$B$15+Scenarios!$B$16*$D191+Scenarios!$B$17*(Scenarios!F$22+SUM($G191:J191))+$E191+Scenarios!$B$18*Draws!H164</f>
        <v>-4.32481700736232</v>
      </c>
      <c r="L191" s="64" t="n">
        <f aca="false">Scenarios!$B$15+Scenarios!$B$16*$D191+Scenarios!$B$17*(Scenarios!G$22+SUM($G191:K191))+$E191+Scenarios!$B$18*Draws!I164</f>
        <v>-0.449952706124882</v>
      </c>
      <c r="M191" s="64" t="n">
        <f aca="false">Scenarios!$B$15+Scenarios!$B$16*$D191+Scenarios!$B$17*(Scenarios!H$22+SUM($G191:L191))+$E191+Scenarios!$B$18*Draws!J164</f>
        <v>3.96279532830006</v>
      </c>
      <c r="N191" s="64" t="n">
        <f aca="false">Scenarios!$B$15+Scenarios!$B$16*$D191+Scenarios!$B$17*(Scenarios!I$22+SUM($G191:M191))+$E191+Scenarios!$B$18*Draws!K164</f>
        <v>-2.1277210866849</v>
      </c>
      <c r="O191" s="64" t="n">
        <f aca="false">Scenarios!$B$15+Scenarios!$B$16*$D191+Scenarios!$B$17*(Scenarios!J$22+SUM($G191:N191))+$E191+Scenarios!$B$18*Draws!L164</f>
        <v>-4.40481844551081</v>
      </c>
      <c r="P191" s="64" t="n">
        <f aca="false">Scenarios!$B$15+Scenarios!$B$16*$D191+Scenarios!$B$17*(Scenarios!K$22+SUM($G191:O191))+$E191+Scenarios!$B$18*Draws!M164</f>
        <v>-0.756470438762191</v>
      </c>
      <c r="Q191" s="64" t="n">
        <f aca="false">Scenarios!$B$15+Scenarios!$B$16*$D191+Scenarios!$B$17*(Scenarios!L$22+SUM($G191:P191))+$E191+Scenarios!$B$18*Draws!N164</f>
        <v>-0.497146405192505</v>
      </c>
      <c r="R191" s="64" t="n">
        <f aca="false">Scenarios!$B$15+Scenarios!$B$16*$D191+Scenarios!$B$17*(Scenarios!M$22+SUM($G191:Q191))+$E191+Scenarios!$B$18*Draws!O164</f>
        <v>1.15187392071394</v>
      </c>
      <c r="S191" s="79" t="n">
        <f aca="false">SUM(G191:R191)</f>
        <v>-13.6475441445235</v>
      </c>
    </row>
    <row r="192" customFormat="false" ht="15" hidden="false" customHeight="false" outlineLevel="0" collapsed="false">
      <c r="A192" s="36" t="n">
        <v>161</v>
      </c>
      <c r="B192" s="36" t="n">
        <f aca="false">MATCH(Draws!B165,$B$16:$E$16,1)</f>
        <v>3</v>
      </c>
      <c r="C192" s="65" t="n">
        <f aca="false">MAX(-0.9,INDEX(Scenarios!$B$8:$E$8,B192)+INDEX(Scenarios!$B$9:$E$9,B192)*Draws!C165)</f>
        <v>0.05280392</v>
      </c>
      <c r="D192" s="65" t="n">
        <f aca="false">(1+C192)^(1/12)-1</f>
        <v>0.00429729073537755</v>
      </c>
      <c r="E192" s="64" t="n">
        <f aca="false">INDEX(Scenarios!$B$10:$E$10,B192)/12</f>
        <v>0.416666666666667</v>
      </c>
      <c r="G192" s="64" t="n">
        <f aca="false">Scenarios!$B$15+Scenarios!$B$16*$D192+Scenarios!$B$17*(Scenarios!B$22)+$E192+Scenarios!$B$18*Draws!D165</f>
        <v>-0.11137751210533</v>
      </c>
      <c r="H192" s="64" t="n">
        <f aca="false">Scenarios!$B$15+Scenarios!$B$16*$D192+Scenarios!$B$17*(Scenarios!C$22+SUM($G192:G192))+$E192+Scenarios!$B$18*Draws!E165</f>
        <v>-3.26834935108991</v>
      </c>
      <c r="I192" s="64" t="n">
        <f aca="false">Scenarios!$B$15+Scenarios!$B$16*$D192+Scenarios!$B$17*(Scenarios!D$22+SUM($G192:H192))+$E192+Scenarios!$B$18*Draws!F165</f>
        <v>2.87342864260589</v>
      </c>
      <c r="J192" s="64" t="n">
        <f aca="false">Scenarios!$B$15+Scenarios!$B$16*$D192+Scenarios!$B$17*(Scenarios!E$22+SUM($G192:I192))+$E192+Scenarios!$B$18*Draws!G165</f>
        <v>1.44695649562551</v>
      </c>
      <c r="K192" s="64" t="n">
        <f aca="false">Scenarios!$B$15+Scenarios!$B$16*$D192+Scenarios!$B$17*(Scenarios!F$22+SUM($G192:J192))+$E192+Scenarios!$B$18*Draws!H165</f>
        <v>-1.22264224475299</v>
      </c>
      <c r="L192" s="64" t="n">
        <f aca="false">Scenarios!$B$15+Scenarios!$B$16*$D192+Scenarios!$B$17*(Scenarios!G$22+SUM($G192:K192))+$E192+Scenarios!$B$18*Draws!I165</f>
        <v>-3.57683826902684</v>
      </c>
      <c r="M192" s="64" t="n">
        <f aca="false">Scenarios!$B$15+Scenarios!$B$16*$D192+Scenarios!$B$17*(Scenarios!H$22+SUM($G192:L192))+$E192+Scenarios!$B$18*Draws!J165</f>
        <v>5.21128537165194</v>
      </c>
      <c r="N192" s="64" t="n">
        <f aca="false">Scenarios!$B$15+Scenarios!$B$16*$D192+Scenarios!$B$17*(Scenarios!I$22+SUM($G192:M192))+$E192+Scenarios!$B$18*Draws!K165</f>
        <v>-0.115886493114081</v>
      </c>
      <c r="O192" s="64" t="n">
        <f aca="false">Scenarios!$B$15+Scenarios!$B$16*$D192+Scenarios!$B$17*(Scenarios!J$22+SUM($G192:N192))+$E192+Scenarios!$B$18*Draws!L165</f>
        <v>3.02641984094274</v>
      </c>
      <c r="P192" s="64" t="n">
        <f aca="false">Scenarios!$B$15+Scenarios!$B$16*$D192+Scenarios!$B$17*(Scenarios!K$22+SUM($G192:O192))+$E192+Scenarios!$B$18*Draws!M165</f>
        <v>-4.77366916805518</v>
      </c>
      <c r="Q192" s="64" t="n">
        <f aca="false">Scenarios!$B$15+Scenarios!$B$16*$D192+Scenarios!$B$17*(Scenarios!L$22+SUM($G192:P192))+$E192+Scenarios!$B$18*Draws!N165</f>
        <v>0.581189507245487</v>
      </c>
      <c r="R192" s="64" t="n">
        <f aca="false">Scenarios!$B$15+Scenarios!$B$16*$D192+Scenarios!$B$17*(Scenarios!M$22+SUM($G192:Q192))+$E192+Scenarios!$B$18*Draws!O165</f>
        <v>2.55414366414398</v>
      </c>
      <c r="S192" s="79" t="n">
        <f aca="false">SUM(G192:R192)</f>
        <v>2.6246604840712</v>
      </c>
    </row>
    <row r="193" customFormat="false" ht="15" hidden="false" customHeight="false" outlineLevel="0" collapsed="false">
      <c r="A193" s="36" t="n">
        <v>162</v>
      </c>
      <c r="B193" s="36" t="n">
        <f aca="false">MATCH(Draws!B166,$B$16:$E$16,1)</f>
        <v>2</v>
      </c>
      <c r="C193" s="65" t="n">
        <f aca="false">MAX(-0.9,INDEX(Scenarios!$B$8:$E$8,B193)+INDEX(Scenarios!$B$9:$E$9,B193)*Draws!C166)</f>
        <v>-0.51440512</v>
      </c>
      <c r="D193" s="65" t="n">
        <f aca="false">(1+C193)^(1/12)-1</f>
        <v>-0.0584222769345032</v>
      </c>
      <c r="E193" s="64" t="n">
        <f aca="false">INDEX(Scenarios!$B$10:$E$10,B193)/12</f>
        <v>0.416666666666667</v>
      </c>
      <c r="G193" s="64" t="n">
        <f aca="false">Scenarios!$B$15+Scenarios!$B$16*$D193+Scenarios!$B$17*(Scenarios!B$22)+$E193+Scenarios!$B$18*Draws!D166</f>
        <v>-1.34378433288827</v>
      </c>
      <c r="H193" s="64" t="n">
        <f aca="false">Scenarios!$B$15+Scenarios!$B$16*$D193+Scenarios!$B$17*(Scenarios!C$22+SUM($G193:G193))+$E193+Scenarios!$B$18*Draws!E166</f>
        <v>1.38500761593147</v>
      </c>
      <c r="I193" s="64" t="n">
        <f aca="false">Scenarios!$B$15+Scenarios!$B$16*$D193+Scenarios!$B$17*(Scenarios!D$22+SUM($G193:H193))+$E193+Scenarios!$B$18*Draws!F166</f>
        <v>-6.06422225499978</v>
      </c>
      <c r="J193" s="64" t="n">
        <f aca="false">Scenarios!$B$15+Scenarios!$B$16*$D193+Scenarios!$B$17*(Scenarios!E$22+SUM($G193:I193))+$E193+Scenarios!$B$18*Draws!G166</f>
        <v>-2.42814858775145</v>
      </c>
      <c r="K193" s="64" t="n">
        <f aca="false">Scenarios!$B$15+Scenarios!$B$16*$D193+Scenarios!$B$17*(Scenarios!F$22+SUM($G193:J193))+$E193+Scenarios!$B$18*Draws!H166</f>
        <v>-3.24742500666389</v>
      </c>
      <c r="L193" s="64" t="n">
        <f aca="false">Scenarios!$B$15+Scenarios!$B$16*$D193+Scenarios!$B$17*(Scenarios!G$22+SUM($G193:K193))+$E193+Scenarios!$B$18*Draws!I166</f>
        <v>-3.62033550562297</v>
      </c>
      <c r="M193" s="64" t="n">
        <f aca="false">Scenarios!$B$15+Scenarios!$B$16*$D193+Scenarios!$B$17*(Scenarios!H$22+SUM($G193:L193))+$E193+Scenarios!$B$18*Draws!J166</f>
        <v>-3.48989266683006</v>
      </c>
      <c r="N193" s="64" t="n">
        <f aca="false">Scenarios!$B$15+Scenarios!$B$16*$D193+Scenarios!$B$17*(Scenarios!I$22+SUM($G193:M193))+$E193+Scenarios!$B$18*Draws!K166</f>
        <v>-4.24606893359528</v>
      </c>
      <c r="O193" s="64" t="n">
        <f aca="false">Scenarios!$B$15+Scenarios!$B$16*$D193+Scenarios!$B$17*(Scenarios!J$22+SUM($G193:N193))+$E193+Scenarios!$B$18*Draws!L166</f>
        <v>-3.85276508274099</v>
      </c>
      <c r="P193" s="64" t="n">
        <f aca="false">Scenarios!$B$15+Scenarios!$B$16*$D193+Scenarios!$B$17*(Scenarios!K$22+SUM($G193:O193))+$E193+Scenarios!$B$18*Draws!M166</f>
        <v>-2.15901490764667</v>
      </c>
      <c r="Q193" s="64" t="n">
        <f aca="false">Scenarios!$B$15+Scenarios!$B$16*$D193+Scenarios!$B$17*(Scenarios!L$22+SUM($G193:P193))+$E193+Scenarios!$B$18*Draws!N166</f>
        <v>-1.99787140578162</v>
      </c>
      <c r="R193" s="64" t="n">
        <f aca="false">Scenarios!$B$15+Scenarios!$B$16*$D193+Scenarios!$B$17*(Scenarios!M$22+SUM($G193:Q193))+$E193+Scenarios!$B$18*Draws!O166</f>
        <v>-5.83000844513651</v>
      </c>
      <c r="S193" s="79" t="n">
        <f aca="false">SUM(G193:R193)</f>
        <v>-36.894529513726</v>
      </c>
    </row>
    <row r="194" customFormat="false" ht="15" hidden="false" customHeight="false" outlineLevel="0" collapsed="false">
      <c r="A194" s="36" t="n">
        <v>163</v>
      </c>
      <c r="B194" s="36" t="n">
        <f aca="false">MATCH(Draws!B167,$B$16:$E$16,1)</f>
        <v>1</v>
      </c>
      <c r="C194" s="65" t="n">
        <f aca="false">MAX(-0.9,INDEX(Scenarios!$B$8:$E$8,B194)+INDEX(Scenarios!$B$9:$E$9,B194)*Draws!C167)</f>
        <v>-0.0418063</v>
      </c>
      <c r="D194" s="65" t="n">
        <f aca="false">(1+C194)^(1/12)-1</f>
        <v>-0.00355245250532654</v>
      </c>
      <c r="E194" s="64" t="n">
        <f aca="false">INDEX(Scenarios!$B$10:$E$10,B194)/12</f>
        <v>-1.25</v>
      </c>
      <c r="G194" s="64" t="n">
        <f aca="false">Scenarios!$B$15+Scenarios!$B$16*$D194+Scenarios!$B$17*(Scenarios!B$22)+$E194+Scenarios!$B$18*Draws!D167</f>
        <v>-2.48576142332201</v>
      </c>
      <c r="H194" s="64" t="n">
        <f aca="false">Scenarios!$B$15+Scenarios!$B$16*$D194+Scenarios!$B$17*(Scenarios!C$22+SUM($G194:G194))+$E194+Scenarios!$B$18*Draws!E167</f>
        <v>0.450459063646528</v>
      </c>
      <c r="I194" s="64" t="n">
        <f aca="false">Scenarios!$B$15+Scenarios!$B$16*$D194+Scenarios!$B$17*(Scenarios!D$22+SUM($G194:H194))+$E194+Scenarios!$B$18*Draws!F167</f>
        <v>0.609338638518407</v>
      </c>
      <c r="J194" s="64" t="n">
        <f aca="false">Scenarios!$B$15+Scenarios!$B$16*$D194+Scenarios!$B$17*(Scenarios!E$22+SUM($G194:I194))+$E194+Scenarios!$B$18*Draws!G167</f>
        <v>-2.60225294840737</v>
      </c>
      <c r="K194" s="64" t="n">
        <f aca="false">Scenarios!$B$15+Scenarios!$B$16*$D194+Scenarios!$B$17*(Scenarios!F$22+SUM($G194:J194))+$E194+Scenarios!$B$18*Draws!H167</f>
        <v>-2.42872244746222</v>
      </c>
      <c r="L194" s="64" t="n">
        <f aca="false">Scenarios!$B$15+Scenarios!$B$16*$D194+Scenarios!$B$17*(Scenarios!G$22+SUM($G194:K194))+$E194+Scenarios!$B$18*Draws!I167</f>
        <v>-6.20467085072891</v>
      </c>
      <c r="M194" s="64" t="n">
        <f aca="false">Scenarios!$B$15+Scenarios!$B$16*$D194+Scenarios!$B$17*(Scenarios!H$22+SUM($G194:L194))+$E194+Scenarios!$B$18*Draws!J167</f>
        <v>-2.08346566182427</v>
      </c>
      <c r="N194" s="64" t="n">
        <f aca="false">Scenarios!$B$15+Scenarios!$B$16*$D194+Scenarios!$B$17*(Scenarios!I$22+SUM($G194:M194))+$E194+Scenarios!$B$18*Draws!K167</f>
        <v>-7.43275973836329</v>
      </c>
      <c r="O194" s="64" t="n">
        <f aca="false">Scenarios!$B$15+Scenarios!$B$16*$D194+Scenarios!$B$17*(Scenarios!J$22+SUM($G194:N194))+$E194+Scenarios!$B$18*Draws!L167</f>
        <v>-3.39312286289782</v>
      </c>
      <c r="P194" s="64" t="n">
        <f aca="false">Scenarios!$B$15+Scenarios!$B$16*$D194+Scenarios!$B$17*(Scenarios!K$22+SUM($G194:O194))+$E194+Scenarios!$B$18*Draws!M167</f>
        <v>-6.17167778725396</v>
      </c>
      <c r="Q194" s="64" t="n">
        <f aca="false">Scenarios!$B$15+Scenarios!$B$16*$D194+Scenarios!$B$17*(Scenarios!L$22+SUM($G194:P194))+$E194+Scenarios!$B$18*Draws!N167</f>
        <v>-5.06402597323222</v>
      </c>
      <c r="R194" s="64" t="n">
        <f aca="false">Scenarios!$B$15+Scenarios!$B$16*$D194+Scenarios!$B$17*(Scenarios!M$22+SUM($G194:Q194))+$E194+Scenarios!$B$18*Draws!O167</f>
        <v>-2.64976174617234</v>
      </c>
      <c r="S194" s="79" t="n">
        <f aca="false">SUM(G194:R194)</f>
        <v>-39.4564237374995</v>
      </c>
    </row>
    <row r="195" customFormat="false" ht="15" hidden="false" customHeight="false" outlineLevel="0" collapsed="false">
      <c r="A195" s="36" t="n">
        <v>164</v>
      </c>
      <c r="B195" s="36" t="n">
        <f aca="false">MATCH(Draws!B168,$B$16:$E$16,1)</f>
        <v>4</v>
      </c>
      <c r="C195" s="65" t="n">
        <f aca="false">MAX(-0.9,INDEX(Scenarios!$B$8:$E$8,B195)+INDEX(Scenarios!$B$9:$E$9,B195)*Draws!C168)</f>
        <v>0.17476668</v>
      </c>
      <c r="D195" s="65" t="n">
        <f aca="false">(1+C195)^(1/12)-1</f>
        <v>0.0135129487906973</v>
      </c>
      <c r="E195" s="64" t="n">
        <f aca="false">INDEX(Scenarios!$B$10:$E$10,B195)/12</f>
        <v>-1.25</v>
      </c>
      <c r="G195" s="64" t="n">
        <f aca="false">Scenarios!$B$15+Scenarios!$B$16*$D195+Scenarios!$B$17*(Scenarios!B$22)+$E195+Scenarios!$B$18*Draws!D168</f>
        <v>1.00343034461671</v>
      </c>
      <c r="H195" s="64" t="n">
        <f aca="false">Scenarios!$B$15+Scenarios!$B$16*$D195+Scenarios!$B$17*(Scenarios!C$22+SUM($G195:G195))+$E195+Scenarios!$B$18*Draws!E168</f>
        <v>-1.78509220838026</v>
      </c>
      <c r="I195" s="64" t="n">
        <f aca="false">Scenarios!$B$15+Scenarios!$B$16*$D195+Scenarios!$B$17*(Scenarios!D$22+SUM($G195:H195))+$E195+Scenarios!$B$18*Draws!F168</f>
        <v>-3.76572474726211</v>
      </c>
      <c r="J195" s="64" t="n">
        <f aca="false">Scenarios!$B$15+Scenarios!$B$16*$D195+Scenarios!$B$17*(Scenarios!E$22+SUM($G195:I195))+$E195+Scenarios!$B$18*Draws!G168</f>
        <v>-0.602316706307476</v>
      </c>
      <c r="K195" s="64" t="n">
        <f aca="false">Scenarios!$B$15+Scenarios!$B$16*$D195+Scenarios!$B$17*(Scenarios!F$22+SUM($G195:J195))+$E195+Scenarios!$B$18*Draws!H168</f>
        <v>-7.07298542658424</v>
      </c>
      <c r="L195" s="64" t="n">
        <f aca="false">Scenarios!$B$15+Scenarios!$B$16*$D195+Scenarios!$B$17*(Scenarios!G$22+SUM($G195:K195))+$E195+Scenarios!$B$18*Draws!I168</f>
        <v>2.3531019406616</v>
      </c>
      <c r="M195" s="64" t="n">
        <f aca="false">Scenarios!$B$15+Scenarios!$B$16*$D195+Scenarios!$B$17*(Scenarios!H$22+SUM($G195:L195))+$E195+Scenarios!$B$18*Draws!J168</f>
        <v>-7.74066339336973</v>
      </c>
      <c r="N195" s="64" t="n">
        <f aca="false">Scenarios!$B$15+Scenarios!$B$16*$D195+Scenarios!$B$17*(Scenarios!I$22+SUM($G195:M195))+$E195+Scenarios!$B$18*Draws!K168</f>
        <v>-0.247370045356723</v>
      </c>
      <c r="O195" s="64" t="n">
        <f aca="false">Scenarios!$B$15+Scenarios!$B$16*$D195+Scenarios!$B$17*(Scenarios!J$22+SUM($G195:N195))+$E195+Scenarios!$B$18*Draws!L168</f>
        <v>-0.362007293216664</v>
      </c>
      <c r="P195" s="64" t="n">
        <f aca="false">Scenarios!$B$15+Scenarios!$B$16*$D195+Scenarios!$B$17*(Scenarios!K$22+SUM($G195:O195))+$E195+Scenarios!$B$18*Draws!M168</f>
        <v>-3.55412840413838</v>
      </c>
      <c r="Q195" s="64" t="n">
        <f aca="false">Scenarios!$B$15+Scenarios!$B$16*$D195+Scenarios!$B$17*(Scenarios!L$22+SUM($G195:P195))+$E195+Scenarios!$B$18*Draws!N168</f>
        <v>-3.4683709204643</v>
      </c>
      <c r="R195" s="64" t="n">
        <f aca="false">Scenarios!$B$15+Scenarios!$B$16*$D195+Scenarios!$B$17*(Scenarios!M$22+SUM($G195:Q195))+$E195+Scenarios!$B$18*Draws!O168</f>
        <v>-6.31608718968591</v>
      </c>
      <c r="S195" s="79" t="n">
        <f aca="false">SUM(G195:R195)</f>
        <v>-31.5582140494875</v>
      </c>
    </row>
    <row r="196" customFormat="false" ht="15" hidden="false" customHeight="false" outlineLevel="0" collapsed="false">
      <c r="A196" s="36" t="n">
        <v>165</v>
      </c>
      <c r="B196" s="36" t="n">
        <f aca="false">MATCH(Draws!B169,$B$16:$E$16,1)</f>
        <v>2</v>
      </c>
      <c r="C196" s="65" t="n">
        <f aca="false">MAX(-0.9,INDEX(Scenarios!$B$8:$E$8,B196)+INDEX(Scenarios!$B$9:$E$9,B196)*Draws!C169)</f>
        <v>-0.23839888</v>
      </c>
      <c r="D196" s="65" t="n">
        <f aca="false">(1+C196)^(1/12)-1</f>
        <v>-0.0224387804712718</v>
      </c>
      <c r="E196" s="64" t="n">
        <f aca="false">INDEX(Scenarios!$B$10:$E$10,B196)/12</f>
        <v>0.416666666666667</v>
      </c>
      <c r="G196" s="64" t="n">
        <f aca="false">Scenarios!$B$15+Scenarios!$B$16*$D196+Scenarios!$B$17*(Scenarios!B$22)+$E196+Scenarios!$B$18*Draws!D169</f>
        <v>-0.00733594474580279</v>
      </c>
      <c r="H196" s="64" t="n">
        <f aca="false">Scenarios!$B$15+Scenarios!$B$16*$D196+Scenarios!$B$17*(Scenarios!C$22+SUM($G196:G196))+$E196+Scenarios!$B$18*Draws!E169</f>
        <v>-2.948443206646</v>
      </c>
      <c r="I196" s="64" t="n">
        <f aca="false">Scenarios!$B$15+Scenarios!$B$16*$D196+Scenarios!$B$17*(Scenarios!D$22+SUM($G196:H196))+$E196+Scenarios!$B$18*Draws!F169</f>
        <v>-0.321087818141604</v>
      </c>
      <c r="J196" s="64" t="n">
        <f aca="false">Scenarios!$B$15+Scenarios!$B$16*$D196+Scenarios!$B$17*(Scenarios!E$22+SUM($G196:I196))+$E196+Scenarios!$B$18*Draws!G169</f>
        <v>0.5399045898646</v>
      </c>
      <c r="K196" s="64" t="n">
        <f aca="false">Scenarios!$B$15+Scenarios!$B$16*$D196+Scenarios!$B$17*(Scenarios!F$22+SUM($G196:J196))+$E196+Scenarios!$B$18*Draws!H169</f>
        <v>-3.51038874593615</v>
      </c>
      <c r="L196" s="64" t="n">
        <f aca="false">Scenarios!$B$15+Scenarios!$B$16*$D196+Scenarios!$B$17*(Scenarios!G$22+SUM($G196:K196))+$E196+Scenarios!$B$18*Draws!I169</f>
        <v>1.30664767084434</v>
      </c>
      <c r="M196" s="64" t="n">
        <f aca="false">Scenarios!$B$15+Scenarios!$B$16*$D196+Scenarios!$B$17*(Scenarios!H$22+SUM($G196:L196))+$E196+Scenarios!$B$18*Draws!J169</f>
        <v>0.565940913926357</v>
      </c>
      <c r="N196" s="64" t="n">
        <f aca="false">Scenarios!$B$15+Scenarios!$B$16*$D196+Scenarios!$B$17*(Scenarios!I$22+SUM($G196:M196))+$E196+Scenarios!$B$18*Draws!K169</f>
        <v>-0.311286725892302</v>
      </c>
      <c r="O196" s="64" t="n">
        <f aca="false">Scenarios!$B$15+Scenarios!$B$16*$D196+Scenarios!$B$17*(Scenarios!J$22+SUM($G196:N196))+$E196+Scenarios!$B$18*Draws!L169</f>
        <v>1.79410075290109</v>
      </c>
      <c r="P196" s="64" t="n">
        <f aca="false">Scenarios!$B$15+Scenarios!$B$16*$D196+Scenarios!$B$17*(Scenarios!K$22+SUM($G196:O196))+$E196+Scenarios!$B$18*Draws!M169</f>
        <v>0.535079013357141</v>
      </c>
      <c r="Q196" s="64" t="n">
        <f aca="false">Scenarios!$B$15+Scenarios!$B$16*$D196+Scenarios!$B$17*(Scenarios!L$22+SUM($G196:P196))+$E196+Scenarios!$B$18*Draws!N169</f>
        <v>-2.4014124255486</v>
      </c>
      <c r="R196" s="64" t="n">
        <f aca="false">Scenarios!$B$15+Scenarios!$B$16*$D196+Scenarios!$B$17*(Scenarios!M$22+SUM($G196:Q196))+$E196+Scenarios!$B$18*Draws!O169</f>
        <v>-2.1228512578287</v>
      </c>
      <c r="S196" s="79" t="n">
        <f aca="false">SUM(G196:R196)</f>
        <v>-6.88113318384563</v>
      </c>
    </row>
    <row r="197" customFormat="false" ht="15" hidden="false" customHeight="false" outlineLevel="0" collapsed="false">
      <c r="A197" s="36" t="n">
        <v>166</v>
      </c>
      <c r="B197" s="36" t="n">
        <f aca="false">MATCH(Draws!B170,$B$16:$E$16,1)</f>
        <v>1</v>
      </c>
      <c r="C197" s="65" t="n">
        <f aca="false">MAX(-0.9,INDEX(Scenarios!$B$8:$E$8,B197)+INDEX(Scenarios!$B$9:$E$9,B197)*Draws!C170)</f>
        <v>0.08180435</v>
      </c>
      <c r="D197" s="65" t="n">
        <f aca="false">(1+C197)^(1/12)-1</f>
        <v>0.00657404324126931</v>
      </c>
      <c r="E197" s="64" t="n">
        <f aca="false">INDEX(Scenarios!$B$10:$E$10,B197)/12</f>
        <v>-1.25</v>
      </c>
      <c r="G197" s="64" t="n">
        <f aca="false">Scenarios!$B$15+Scenarios!$B$16*$D197+Scenarios!$B$17*(Scenarios!B$22)+$E197+Scenarios!$B$18*Draws!D170</f>
        <v>0.40275315831714</v>
      </c>
      <c r="H197" s="64" t="n">
        <f aca="false">Scenarios!$B$15+Scenarios!$B$16*$D197+Scenarios!$B$17*(Scenarios!C$22+SUM($G197:G197))+$E197+Scenarios!$B$18*Draws!E170</f>
        <v>-2.08227977713243</v>
      </c>
      <c r="I197" s="64" t="n">
        <f aca="false">Scenarios!$B$15+Scenarios!$B$16*$D197+Scenarios!$B$17*(Scenarios!D$22+SUM($G197:H197))+$E197+Scenarios!$B$18*Draws!F170</f>
        <v>-3.62219065483735</v>
      </c>
      <c r="J197" s="64" t="n">
        <f aca="false">Scenarios!$B$15+Scenarios!$B$16*$D197+Scenarios!$B$17*(Scenarios!E$22+SUM($G197:I197))+$E197+Scenarios!$B$18*Draws!G170</f>
        <v>-2.42417443627683</v>
      </c>
      <c r="K197" s="64" t="n">
        <f aca="false">Scenarios!$B$15+Scenarios!$B$16*$D197+Scenarios!$B$17*(Scenarios!F$22+SUM($G197:J197))+$E197+Scenarios!$B$18*Draws!H170</f>
        <v>-5.94577867181482</v>
      </c>
      <c r="L197" s="64" t="n">
        <f aca="false">Scenarios!$B$15+Scenarios!$B$16*$D197+Scenarios!$B$17*(Scenarios!G$22+SUM($G197:K197))+$E197+Scenarios!$B$18*Draws!I170</f>
        <v>0.651910615500923</v>
      </c>
      <c r="M197" s="64" t="n">
        <f aca="false">Scenarios!$B$15+Scenarios!$B$16*$D197+Scenarios!$B$17*(Scenarios!H$22+SUM($G197:L197))+$E197+Scenarios!$B$18*Draws!J170</f>
        <v>1.6858201912229</v>
      </c>
      <c r="N197" s="64" t="n">
        <f aca="false">Scenarios!$B$15+Scenarios!$B$16*$D197+Scenarios!$B$17*(Scenarios!I$22+SUM($G197:M197))+$E197+Scenarios!$B$18*Draws!K170</f>
        <v>2.59339952372025</v>
      </c>
      <c r="O197" s="64" t="n">
        <f aca="false">Scenarios!$B$15+Scenarios!$B$16*$D197+Scenarios!$B$17*(Scenarios!J$22+SUM($G197:N197))+$E197+Scenarios!$B$18*Draws!L170</f>
        <v>0.803504522772584</v>
      </c>
      <c r="P197" s="64" t="n">
        <f aca="false">Scenarios!$B$15+Scenarios!$B$16*$D197+Scenarios!$B$17*(Scenarios!K$22+SUM($G197:O197))+$E197+Scenarios!$B$18*Draws!M170</f>
        <v>-3.50262286696885</v>
      </c>
      <c r="Q197" s="64" t="n">
        <f aca="false">Scenarios!$B$15+Scenarios!$B$16*$D197+Scenarios!$B$17*(Scenarios!L$22+SUM($G197:P197))+$E197+Scenarios!$B$18*Draws!N170</f>
        <v>-2.30890130243474</v>
      </c>
      <c r="R197" s="64" t="n">
        <f aca="false">Scenarios!$B$15+Scenarios!$B$16*$D197+Scenarios!$B$17*(Scenarios!M$22+SUM($G197:Q197))+$E197+Scenarios!$B$18*Draws!O170</f>
        <v>-2.9729469815253</v>
      </c>
      <c r="S197" s="79" t="n">
        <f aca="false">SUM(G197:R197)</f>
        <v>-16.7215066794565</v>
      </c>
    </row>
    <row r="198" customFormat="false" ht="15" hidden="false" customHeight="false" outlineLevel="0" collapsed="false">
      <c r="A198" s="36" t="n">
        <v>167</v>
      </c>
      <c r="B198" s="36" t="n">
        <f aca="false">MATCH(Draws!B171,$B$16:$E$16,1)</f>
        <v>4</v>
      </c>
      <c r="C198" s="65" t="n">
        <f aca="false">MAX(-0.9,INDEX(Scenarios!$B$8:$E$8,B198)+INDEX(Scenarios!$B$9:$E$9,B198)*Draws!C171)</f>
        <v>0.19900116</v>
      </c>
      <c r="D198" s="65" t="n">
        <f aca="false">(1+C198)^(1/12)-1</f>
        <v>0.0152390178045896</v>
      </c>
      <c r="E198" s="64" t="n">
        <f aca="false">INDEX(Scenarios!$B$10:$E$10,B198)/12</f>
        <v>-1.25</v>
      </c>
      <c r="G198" s="64" t="n">
        <f aca="false">Scenarios!$B$15+Scenarios!$B$16*$D198+Scenarios!$B$17*(Scenarios!B$22)+$E198+Scenarios!$B$18*Draws!D171</f>
        <v>1.18381943599456</v>
      </c>
      <c r="H198" s="64" t="n">
        <f aca="false">Scenarios!$B$15+Scenarios!$B$16*$D198+Scenarios!$B$17*(Scenarios!C$22+SUM($G198:G198))+$E198+Scenarios!$B$18*Draws!E171</f>
        <v>-9.0460303827757</v>
      </c>
      <c r="I198" s="64" t="n">
        <f aca="false">Scenarios!$B$15+Scenarios!$B$16*$D198+Scenarios!$B$17*(Scenarios!D$22+SUM($G198:H198))+$E198+Scenarios!$B$18*Draws!F171</f>
        <v>-1.57234471240435</v>
      </c>
      <c r="J198" s="64" t="n">
        <f aca="false">Scenarios!$B$15+Scenarios!$B$16*$D198+Scenarios!$B$17*(Scenarios!E$22+SUM($G198:I198))+$E198+Scenarios!$B$18*Draws!G171</f>
        <v>-1.90392240063298</v>
      </c>
      <c r="K198" s="64" t="n">
        <f aca="false">Scenarios!$B$15+Scenarios!$B$16*$D198+Scenarios!$B$17*(Scenarios!F$22+SUM($G198:J198))+$E198+Scenarios!$B$18*Draws!H171</f>
        <v>-2.01066401318679</v>
      </c>
      <c r="L198" s="64" t="n">
        <f aca="false">Scenarios!$B$15+Scenarios!$B$16*$D198+Scenarios!$B$17*(Scenarios!G$22+SUM($G198:K198))+$E198+Scenarios!$B$18*Draws!I171</f>
        <v>-0.509544296628077</v>
      </c>
      <c r="M198" s="64" t="n">
        <f aca="false">Scenarios!$B$15+Scenarios!$B$16*$D198+Scenarios!$B$17*(Scenarios!H$22+SUM($G198:L198))+$E198+Scenarios!$B$18*Draws!J171</f>
        <v>-4.41112300569603</v>
      </c>
      <c r="N198" s="64" t="n">
        <f aca="false">Scenarios!$B$15+Scenarios!$B$16*$D198+Scenarios!$B$17*(Scenarios!I$22+SUM($G198:M198))+$E198+Scenarios!$B$18*Draws!K171</f>
        <v>0.448034611528904</v>
      </c>
      <c r="O198" s="64" t="n">
        <f aca="false">Scenarios!$B$15+Scenarios!$B$16*$D198+Scenarios!$B$17*(Scenarios!J$22+SUM($G198:N198))+$E198+Scenarios!$B$18*Draws!L171</f>
        <v>-0.98590749794684</v>
      </c>
      <c r="P198" s="64" t="n">
        <f aca="false">Scenarios!$B$15+Scenarios!$B$16*$D198+Scenarios!$B$17*(Scenarios!K$22+SUM($G198:O198))+$E198+Scenarios!$B$18*Draws!M171</f>
        <v>-2.54092165187789</v>
      </c>
      <c r="Q198" s="64" t="n">
        <f aca="false">Scenarios!$B$15+Scenarios!$B$16*$D198+Scenarios!$B$17*(Scenarios!L$22+SUM($G198:P198))+$E198+Scenarios!$B$18*Draws!N171</f>
        <v>-2.17692774462255</v>
      </c>
      <c r="R198" s="64" t="n">
        <f aca="false">Scenarios!$B$15+Scenarios!$B$16*$D198+Scenarios!$B$17*(Scenarios!M$22+SUM($G198:Q198))+$E198+Scenarios!$B$18*Draws!O171</f>
        <v>-3.33184328447612</v>
      </c>
      <c r="S198" s="79" t="n">
        <f aca="false">SUM(G198:R198)</f>
        <v>-26.8573749427239</v>
      </c>
    </row>
    <row r="199" customFormat="false" ht="15" hidden="false" customHeight="false" outlineLevel="0" collapsed="false">
      <c r="A199" s="36" t="n">
        <v>168</v>
      </c>
      <c r="B199" s="36" t="n">
        <f aca="false">MATCH(Draws!B172,$B$16:$E$16,1)</f>
        <v>1</v>
      </c>
      <c r="C199" s="65" t="n">
        <f aca="false">MAX(-0.9,INDEX(Scenarios!$B$8:$E$8,B199)+INDEX(Scenarios!$B$9:$E$9,B199)*Draws!C172)</f>
        <v>0.05984465</v>
      </c>
      <c r="D199" s="65" t="n">
        <f aca="false">(1+C199)^(1/12)-1</f>
        <v>0.00485527724294599</v>
      </c>
      <c r="E199" s="64" t="n">
        <f aca="false">INDEX(Scenarios!$B$10:$E$10,B199)/12</f>
        <v>-1.25</v>
      </c>
      <c r="G199" s="64" t="n">
        <f aca="false">Scenarios!$B$15+Scenarios!$B$16*$D199+Scenarios!$B$17*(Scenarios!B$22)+$E199+Scenarios!$B$18*Draws!D172</f>
        <v>-1.09179468972747</v>
      </c>
      <c r="H199" s="64" t="n">
        <f aca="false">Scenarios!$B$15+Scenarios!$B$16*$D199+Scenarios!$B$17*(Scenarios!C$22+SUM($G199:G199))+$E199+Scenarios!$B$18*Draws!E172</f>
        <v>-6.16315538801742</v>
      </c>
      <c r="I199" s="64" t="n">
        <f aca="false">Scenarios!$B$15+Scenarios!$B$16*$D199+Scenarios!$B$17*(Scenarios!D$22+SUM($G199:H199))+$E199+Scenarios!$B$18*Draws!F172</f>
        <v>-3.78815144107169</v>
      </c>
      <c r="J199" s="64" t="n">
        <f aca="false">Scenarios!$B$15+Scenarios!$B$16*$D199+Scenarios!$B$17*(Scenarios!E$22+SUM($G199:I199))+$E199+Scenarios!$B$18*Draws!G172</f>
        <v>-4.11007570749515</v>
      </c>
      <c r="K199" s="64" t="n">
        <f aca="false">Scenarios!$B$15+Scenarios!$B$16*$D199+Scenarios!$B$17*(Scenarios!F$22+SUM($G199:J199))+$E199+Scenarios!$B$18*Draws!H172</f>
        <v>-3.22581637918682</v>
      </c>
      <c r="L199" s="64" t="n">
        <f aca="false">Scenarios!$B$15+Scenarios!$B$16*$D199+Scenarios!$B$17*(Scenarios!G$22+SUM($G199:K199))+$E199+Scenarios!$B$18*Draws!I172</f>
        <v>-3.48978129613624</v>
      </c>
      <c r="M199" s="64" t="n">
        <f aca="false">Scenarios!$B$15+Scenarios!$B$16*$D199+Scenarios!$B$17*(Scenarios!H$22+SUM($G199:L199))+$E199+Scenarios!$B$18*Draws!J172</f>
        <v>-7.35725493420681</v>
      </c>
      <c r="N199" s="64" t="n">
        <f aca="false">Scenarios!$B$15+Scenarios!$B$16*$D199+Scenarios!$B$17*(Scenarios!I$22+SUM($G199:M199))+$E199+Scenarios!$B$18*Draws!K172</f>
        <v>-1.51106913832379</v>
      </c>
      <c r="O199" s="64" t="n">
        <f aca="false">Scenarios!$B$15+Scenarios!$B$16*$D199+Scenarios!$B$17*(Scenarios!J$22+SUM($G199:N199))+$E199+Scenarios!$B$18*Draws!L172</f>
        <v>0.610960064773789</v>
      </c>
      <c r="P199" s="64" t="n">
        <f aca="false">Scenarios!$B$15+Scenarios!$B$16*$D199+Scenarios!$B$17*(Scenarios!K$22+SUM($G199:O199))+$E199+Scenarios!$B$18*Draws!M172</f>
        <v>-4.56140345920207</v>
      </c>
      <c r="Q199" s="64" t="n">
        <f aca="false">Scenarios!$B$15+Scenarios!$B$16*$D199+Scenarios!$B$17*(Scenarios!L$22+SUM($G199:P199))+$E199+Scenarios!$B$18*Draws!N172</f>
        <v>-2.56104387846599</v>
      </c>
      <c r="R199" s="64" t="n">
        <f aca="false">Scenarios!$B$15+Scenarios!$B$16*$D199+Scenarios!$B$17*(Scenarios!M$22+SUM($G199:Q199))+$E199+Scenarios!$B$18*Draws!O172</f>
        <v>-4.81469097196569</v>
      </c>
      <c r="S199" s="79" t="n">
        <f aca="false">SUM(G199:R199)</f>
        <v>-42.0632772190253</v>
      </c>
    </row>
    <row r="200" customFormat="false" ht="15" hidden="false" customHeight="false" outlineLevel="0" collapsed="false">
      <c r="A200" s="36" t="n">
        <v>169</v>
      </c>
      <c r="B200" s="36" t="n">
        <f aca="false">MATCH(Draws!B173,$B$16:$E$16,1)</f>
        <v>1</v>
      </c>
      <c r="C200" s="65" t="n">
        <f aca="false">MAX(-0.9,INDEX(Scenarios!$B$8:$E$8,B200)+INDEX(Scenarios!$B$9:$E$9,B200)*Draws!C173)</f>
        <v>0.07582205</v>
      </c>
      <c r="D200" s="65" t="n">
        <f aca="false">(1+C200)^(1/12)-1</f>
        <v>0.00610900658306668</v>
      </c>
      <c r="E200" s="64" t="n">
        <f aca="false">INDEX(Scenarios!$B$10:$E$10,B200)/12</f>
        <v>-1.25</v>
      </c>
      <c r="G200" s="64" t="n">
        <f aca="false">Scenarios!$B$15+Scenarios!$B$16*$D200+Scenarios!$B$17*(Scenarios!B$22)+$E200+Scenarios!$B$18*Draws!D173</f>
        <v>-3.22395644623269</v>
      </c>
      <c r="H200" s="64" t="n">
        <f aca="false">Scenarios!$B$15+Scenarios!$B$16*$D200+Scenarios!$B$17*(Scenarios!C$22+SUM($G200:G200))+$E200+Scenarios!$B$18*Draws!E173</f>
        <v>0.189576663706509</v>
      </c>
      <c r="I200" s="64" t="n">
        <f aca="false">Scenarios!$B$15+Scenarios!$B$16*$D200+Scenarios!$B$17*(Scenarios!D$22+SUM($G200:H200))+$E200+Scenarios!$B$18*Draws!F173</f>
        <v>-4.15268808638939</v>
      </c>
      <c r="J200" s="64" t="n">
        <f aca="false">Scenarios!$B$15+Scenarios!$B$16*$D200+Scenarios!$B$17*(Scenarios!E$22+SUM($G200:I200))+$E200+Scenarios!$B$18*Draws!G173</f>
        <v>-0.925725101566949</v>
      </c>
      <c r="K200" s="64" t="n">
        <f aca="false">Scenarios!$B$15+Scenarios!$B$16*$D200+Scenarios!$B$17*(Scenarios!F$22+SUM($G200:J200))+$E200+Scenarios!$B$18*Draws!H173</f>
        <v>-4.74481383047237</v>
      </c>
      <c r="L200" s="64" t="n">
        <f aca="false">Scenarios!$B$15+Scenarios!$B$16*$D200+Scenarios!$B$17*(Scenarios!G$22+SUM($G200:K200))+$E200+Scenarios!$B$18*Draws!I173</f>
        <v>-3.91447979548841</v>
      </c>
      <c r="M200" s="64" t="n">
        <f aca="false">Scenarios!$B$15+Scenarios!$B$16*$D200+Scenarios!$B$17*(Scenarios!H$22+SUM($G200:L200))+$E200+Scenarios!$B$18*Draws!J173</f>
        <v>-2.056831375289</v>
      </c>
      <c r="N200" s="64" t="n">
        <f aca="false">Scenarios!$B$15+Scenarios!$B$16*$D200+Scenarios!$B$17*(Scenarios!I$22+SUM($G200:M200))+$E200+Scenarios!$B$18*Draws!K173</f>
        <v>-6.69600440091762</v>
      </c>
      <c r="O200" s="64" t="n">
        <f aca="false">Scenarios!$B$15+Scenarios!$B$16*$D200+Scenarios!$B$17*(Scenarios!J$22+SUM($G200:N200))+$E200+Scenarios!$B$18*Draws!L173</f>
        <v>-4.74718418505568</v>
      </c>
      <c r="P200" s="64" t="n">
        <f aca="false">Scenarios!$B$15+Scenarios!$B$16*$D200+Scenarios!$B$17*(Scenarios!K$22+SUM($G200:O200))+$E200+Scenarios!$B$18*Draws!M173</f>
        <v>-0.418603143268027</v>
      </c>
      <c r="Q200" s="64" t="n">
        <f aca="false">Scenarios!$B$15+Scenarios!$B$16*$D200+Scenarios!$B$17*(Scenarios!L$22+SUM($G200:P200))+$E200+Scenarios!$B$18*Draws!N173</f>
        <v>-4.65632663586257</v>
      </c>
      <c r="R200" s="64" t="n">
        <f aca="false">Scenarios!$B$15+Scenarios!$B$16*$D200+Scenarios!$B$17*(Scenarios!M$22+SUM($G200:Q200))+$E200+Scenarios!$B$18*Draws!O173</f>
        <v>-6.47843310780162</v>
      </c>
      <c r="S200" s="79" t="n">
        <f aca="false">SUM(G200:R200)</f>
        <v>-41.8254694446378</v>
      </c>
    </row>
    <row r="201" customFormat="false" ht="15" hidden="false" customHeight="false" outlineLevel="0" collapsed="false">
      <c r="A201" s="36" t="n">
        <v>170</v>
      </c>
      <c r="B201" s="36" t="n">
        <f aca="false">MATCH(Draws!B174,$B$16:$E$16,1)</f>
        <v>2</v>
      </c>
      <c r="C201" s="65" t="n">
        <f aca="false">MAX(-0.9,INDEX(Scenarios!$B$8:$E$8,B201)+INDEX(Scenarios!$B$9:$E$9,B201)*Draws!C174)</f>
        <v>-0.4242454</v>
      </c>
      <c r="D201" s="65" t="n">
        <f aca="false">(1+C201)^(1/12)-1</f>
        <v>-0.0449639073784269</v>
      </c>
      <c r="E201" s="64" t="n">
        <f aca="false">INDEX(Scenarios!$B$10:$E$10,B201)/12</f>
        <v>0.416666666666667</v>
      </c>
      <c r="G201" s="64" t="n">
        <f aca="false">Scenarios!$B$15+Scenarios!$B$16*$D201+Scenarios!$B$17*(Scenarios!B$22)+$E201+Scenarios!$B$18*Draws!D174</f>
        <v>-1.72721962575408</v>
      </c>
      <c r="H201" s="64" t="n">
        <f aca="false">Scenarios!$B$15+Scenarios!$B$16*$D201+Scenarios!$B$17*(Scenarios!C$22+SUM($G201:G201))+$E201+Scenarios!$B$18*Draws!E174</f>
        <v>-3.5122233761916</v>
      </c>
      <c r="I201" s="64" t="n">
        <f aca="false">Scenarios!$B$15+Scenarios!$B$16*$D201+Scenarios!$B$17*(Scenarios!D$22+SUM($G201:H201))+$E201+Scenarios!$B$18*Draws!F174</f>
        <v>-1.91446000972126</v>
      </c>
      <c r="J201" s="64" t="n">
        <f aca="false">Scenarios!$B$15+Scenarios!$B$16*$D201+Scenarios!$B$17*(Scenarios!E$22+SUM($G201:I201))+$E201+Scenarios!$B$18*Draws!G174</f>
        <v>-9.51929729873838</v>
      </c>
      <c r="K201" s="64" t="n">
        <f aca="false">Scenarios!$B$15+Scenarios!$B$16*$D201+Scenarios!$B$17*(Scenarios!F$22+SUM($G201:J201))+$E201+Scenarios!$B$18*Draws!H174</f>
        <v>-4.65190096304277</v>
      </c>
      <c r="L201" s="64" t="n">
        <f aca="false">Scenarios!$B$15+Scenarios!$B$16*$D201+Scenarios!$B$17*(Scenarios!G$22+SUM($G201:K201))+$E201+Scenarios!$B$18*Draws!I174</f>
        <v>-4.25825337499676</v>
      </c>
      <c r="M201" s="64" t="n">
        <f aca="false">Scenarios!$B$15+Scenarios!$B$16*$D201+Scenarios!$B$17*(Scenarios!H$22+SUM($G201:L201))+$E201+Scenarios!$B$18*Draws!J174</f>
        <v>-0.0269073236468818</v>
      </c>
      <c r="N201" s="64" t="n">
        <f aca="false">Scenarios!$B$15+Scenarios!$B$16*$D201+Scenarios!$B$17*(Scenarios!I$22+SUM($G201:M201))+$E201+Scenarios!$B$18*Draws!K174</f>
        <v>0.457107901219948</v>
      </c>
      <c r="O201" s="64" t="n">
        <f aca="false">Scenarios!$B$15+Scenarios!$B$16*$D201+Scenarios!$B$17*(Scenarios!J$22+SUM($G201:N201))+$E201+Scenarios!$B$18*Draws!L174</f>
        <v>0.0958537456378719</v>
      </c>
      <c r="P201" s="64" t="n">
        <f aca="false">Scenarios!$B$15+Scenarios!$B$16*$D201+Scenarios!$B$17*(Scenarios!K$22+SUM($G201:O201))+$E201+Scenarios!$B$18*Draws!M174</f>
        <v>-7.20223694113338</v>
      </c>
      <c r="Q201" s="64" t="n">
        <f aca="false">Scenarios!$B$15+Scenarios!$B$16*$D201+Scenarios!$B$17*(Scenarios!L$22+SUM($G201:P201))+$E201+Scenarios!$B$18*Draws!N174</f>
        <v>0.0604589619940974</v>
      </c>
      <c r="R201" s="64" t="n">
        <f aca="false">Scenarios!$B$15+Scenarios!$B$16*$D201+Scenarios!$B$17*(Scenarios!M$22+SUM($G201:Q201))+$E201+Scenarios!$B$18*Draws!O174</f>
        <v>1.18006251598652</v>
      </c>
      <c r="S201" s="79" t="n">
        <f aca="false">SUM(G201:R201)</f>
        <v>-31.0190157883867</v>
      </c>
    </row>
    <row r="202" customFormat="false" ht="15" hidden="false" customHeight="false" outlineLevel="0" collapsed="false">
      <c r="A202" s="36" t="n">
        <v>171</v>
      </c>
      <c r="B202" s="36" t="n">
        <f aca="false">MATCH(Draws!B175,$B$16:$E$16,1)</f>
        <v>1</v>
      </c>
      <c r="C202" s="65" t="n">
        <f aca="false">MAX(-0.9,INDEX(Scenarios!$B$8:$E$8,B202)+INDEX(Scenarios!$B$9:$E$9,B202)*Draws!C175)</f>
        <v>-0.07652035</v>
      </c>
      <c r="D202" s="65" t="n">
        <f aca="false">(1+C202)^(1/12)-1</f>
        <v>-0.00661192069640659</v>
      </c>
      <c r="E202" s="64" t="n">
        <f aca="false">INDEX(Scenarios!$B$10:$E$10,B202)/12</f>
        <v>-1.25</v>
      </c>
      <c r="G202" s="64" t="n">
        <f aca="false">Scenarios!$B$15+Scenarios!$B$16*$D202+Scenarios!$B$17*(Scenarios!B$22)+$E202+Scenarios!$B$18*Draws!D175</f>
        <v>-2.20549789840327</v>
      </c>
      <c r="H202" s="64" t="n">
        <f aca="false">Scenarios!$B$15+Scenarios!$B$16*$D202+Scenarios!$B$17*(Scenarios!C$22+SUM($G202:G202))+$E202+Scenarios!$B$18*Draws!E175</f>
        <v>-1.88781462991748</v>
      </c>
      <c r="I202" s="64" t="n">
        <f aca="false">Scenarios!$B$15+Scenarios!$B$16*$D202+Scenarios!$B$17*(Scenarios!D$22+SUM($G202:H202))+$E202+Scenarios!$B$18*Draws!F175</f>
        <v>-4.13046060428405</v>
      </c>
      <c r="J202" s="64" t="n">
        <f aca="false">Scenarios!$B$15+Scenarios!$B$16*$D202+Scenarios!$B$17*(Scenarios!E$22+SUM($G202:I202))+$E202+Scenarios!$B$18*Draws!G175</f>
        <v>-2.66723677354791</v>
      </c>
      <c r="K202" s="64" t="n">
        <f aca="false">Scenarios!$B$15+Scenarios!$B$16*$D202+Scenarios!$B$17*(Scenarios!F$22+SUM($G202:J202))+$E202+Scenarios!$B$18*Draws!H175</f>
        <v>-5.42273627594176</v>
      </c>
      <c r="L202" s="64" t="n">
        <f aca="false">Scenarios!$B$15+Scenarios!$B$16*$D202+Scenarios!$B$17*(Scenarios!G$22+SUM($G202:K202))+$E202+Scenarios!$B$18*Draws!I175</f>
        <v>-2.50044658372781</v>
      </c>
      <c r="M202" s="64" t="n">
        <f aca="false">Scenarios!$B$15+Scenarios!$B$16*$D202+Scenarios!$B$17*(Scenarios!H$22+SUM($G202:L202))+$E202+Scenarios!$B$18*Draws!J175</f>
        <v>-3.10509453376795</v>
      </c>
      <c r="N202" s="64" t="n">
        <f aca="false">Scenarios!$B$15+Scenarios!$B$16*$D202+Scenarios!$B$17*(Scenarios!I$22+SUM($G202:M202))+$E202+Scenarios!$B$18*Draws!K175</f>
        <v>-2.01633649524339</v>
      </c>
      <c r="O202" s="64" t="n">
        <f aca="false">Scenarios!$B$15+Scenarios!$B$16*$D202+Scenarios!$B$17*(Scenarios!J$22+SUM($G202:N202))+$E202+Scenarios!$B$18*Draws!L175</f>
        <v>2.52531395201385</v>
      </c>
      <c r="P202" s="64" t="n">
        <f aca="false">Scenarios!$B$15+Scenarios!$B$16*$D202+Scenarios!$B$17*(Scenarios!K$22+SUM($G202:O202))+$E202+Scenarios!$B$18*Draws!M175</f>
        <v>-5.43773904478554</v>
      </c>
      <c r="Q202" s="64" t="n">
        <f aca="false">Scenarios!$B$15+Scenarios!$B$16*$D202+Scenarios!$B$17*(Scenarios!L$22+SUM($G202:P202))+$E202+Scenarios!$B$18*Draws!N175</f>
        <v>0.267628320205437</v>
      </c>
      <c r="R202" s="64" t="n">
        <f aca="false">Scenarios!$B$15+Scenarios!$B$16*$D202+Scenarios!$B$17*(Scenarios!M$22+SUM($G202:Q202))+$E202+Scenarios!$B$18*Draws!O175</f>
        <v>-2.50662018066515</v>
      </c>
      <c r="S202" s="79" t="n">
        <f aca="false">SUM(G202:R202)</f>
        <v>-29.087040748065</v>
      </c>
    </row>
    <row r="203" customFormat="false" ht="15" hidden="false" customHeight="false" outlineLevel="0" collapsed="false">
      <c r="A203" s="36" t="n">
        <v>172</v>
      </c>
      <c r="B203" s="36" t="n">
        <f aca="false">MATCH(Draws!B176,$B$16:$E$16,1)</f>
        <v>1</v>
      </c>
      <c r="C203" s="65" t="n">
        <f aca="false">MAX(-0.9,INDEX(Scenarios!$B$8:$E$8,B203)+INDEX(Scenarios!$B$9:$E$9,B203)*Draws!C176)</f>
        <v>0.0456038</v>
      </c>
      <c r="D203" s="65" t="n">
        <f aca="false">(1+C203)^(1/12)-1</f>
        <v>0.00372312346905401</v>
      </c>
      <c r="E203" s="64" t="n">
        <f aca="false">INDEX(Scenarios!$B$10:$E$10,B203)/12</f>
        <v>-1.25</v>
      </c>
      <c r="G203" s="64" t="n">
        <f aca="false">Scenarios!$B$15+Scenarios!$B$16*$D203+Scenarios!$B$17*(Scenarios!B$22)+$E203+Scenarios!$B$18*Draws!D176</f>
        <v>-8.47034790772641</v>
      </c>
      <c r="H203" s="64" t="n">
        <f aca="false">Scenarios!$B$15+Scenarios!$B$16*$D203+Scenarios!$B$17*(Scenarios!C$22+SUM($G203:G203))+$E203+Scenarios!$B$18*Draws!E176</f>
        <v>-0.446535618671239</v>
      </c>
      <c r="I203" s="64" t="n">
        <f aca="false">Scenarios!$B$15+Scenarios!$B$16*$D203+Scenarios!$B$17*(Scenarios!D$22+SUM($G203:H203))+$E203+Scenarios!$B$18*Draws!F176</f>
        <v>-6.13346237523768</v>
      </c>
      <c r="J203" s="64" t="n">
        <f aca="false">Scenarios!$B$15+Scenarios!$B$16*$D203+Scenarios!$B$17*(Scenarios!E$22+SUM($G203:I203))+$E203+Scenarios!$B$18*Draws!G176</f>
        <v>-5.64305747155001</v>
      </c>
      <c r="K203" s="64" t="n">
        <f aca="false">Scenarios!$B$15+Scenarios!$B$16*$D203+Scenarios!$B$17*(Scenarios!F$22+SUM($G203:J203))+$E203+Scenarios!$B$18*Draws!H176</f>
        <v>-4.16797185247904</v>
      </c>
      <c r="L203" s="64" t="n">
        <f aca="false">Scenarios!$B$15+Scenarios!$B$16*$D203+Scenarios!$B$17*(Scenarios!G$22+SUM($G203:K203))+$E203+Scenarios!$B$18*Draws!I176</f>
        <v>-3.94610209349702</v>
      </c>
      <c r="M203" s="64" t="n">
        <f aca="false">Scenarios!$B$15+Scenarios!$B$16*$D203+Scenarios!$B$17*(Scenarios!H$22+SUM($G203:L203))+$E203+Scenarios!$B$18*Draws!J176</f>
        <v>-5.30189105711067</v>
      </c>
      <c r="N203" s="64" t="n">
        <f aca="false">Scenarios!$B$15+Scenarios!$B$16*$D203+Scenarios!$B$17*(Scenarios!I$22+SUM($G203:M203))+$E203+Scenarios!$B$18*Draws!K176</f>
        <v>0.908804493390623</v>
      </c>
      <c r="O203" s="64" t="n">
        <f aca="false">Scenarios!$B$15+Scenarios!$B$16*$D203+Scenarios!$B$17*(Scenarios!J$22+SUM($G203:N203))+$E203+Scenarios!$B$18*Draws!L176</f>
        <v>-0.94706467373023</v>
      </c>
      <c r="P203" s="64" t="n">
        <f aca="false">Scenarios!$B$15+Scenarios!$B$16*$D203+Scenarios!$B$17*(Scenarios!K$22+SUM($G203:O203))+$E203+Scenarios!$B$18*Draws!M176</f>
        <v>3.64972515005552</v>
      </c>
      <c r="Q203" s="64" t="n">
        <f aca="false">Scenarios!$B$15+Scenarios!$B$16*$D203+Scenarios!$B$17*(Scenarios!L$22+SUM($G203:P203))+$E203+Scenarios!$B$18*Draws!N176</f>
        <v>-4.87750165158017</v>
      </c>
      <c r="R203" s="64" t="n">
        <f aca="false">Scenarios!$B$15+Scenarios!$B$16*$D203+Scenarios!$B$17*(Scenarios!M$22+SUM($G203:Q203))+$E203+Scenarios!$B$18*Draws!O176</f>
        <v>-5.04228144886336</v>
      </c>
      <c r="S203" s="79" t="n">
        <f aca="false">SUM(G203:R203)</f>
        <v>-40.4176865069997</v>
      </c>
    </row>
    <row r="204" customFormat="false" ht="15" hidden="false" customHeight="false" outlineLevel="0" collapsed="false">
      <c r="A204" s="36" t="n">
        <v>173</v>
      </c>
      <c r="B204" s="36" t="n">
        <f aca="false">MATCH(Draws!B177,$B$16:$E$16,1)</f>
        <v>3</v>
      </c>
      <c r="C204" s="65" t="n">
        <f aca="false">MAX(-0.9,INDEX(Scenarios!$B$8:$E$8,B204)+INDEX(Scenarios!$B$9:$E$9,B204)*Draws!C177)</f>
        <v>0.43253456</v>
      </c>
      <c r="D204" s="65" t="n">
        <f aca="false">(1+C204)^(1/12)-1</f>
        <v>0.0304069018616842</v>
      </c>
      <c r="E204" s="64" t="n">
        <f aca="false">INDEX(Scenarios!$B$10:$E$10,B204)/12</f>
        <v>0.416666666666667</v>
      </c>
      <c r="G204" s="64" t="n">
        <f aca="false">Scenarios!$B$15+Scenarios!$B$16*$D204+Scenarios!$B$17*(Scenarios!B$22)+$E204+Scenarios!$B$18*Draws!D177</f>
        <v>-3.96038221182527</v>
      </c>
      <c r="H204" s="64" t="n">
        <f aca="false">Scenarios!$B$15+Scenarios!$B$16*$D204+Scenarios!$B$17*(Scenarios!C$22+SUM($G204:G204))+$E204+Scenarios!$B$18*Draws!E177</f>
        <v>0.0975089518273354</v>
      </c>
      <c r="I204" s="64" t="n">
        <f aca="false">Scenarios!$B$15+Scenarios!$B$16*$D204+Scenarios!$B$17*(Scenarios!D$22+SUM($G204:H204))+$E204+Scenarios!$B$18*Draws!F177</f>
        <v>-1.3644858795253</v>
      </c>
      <c r="J204" s="64" t="n">
        <f aca="false">Scenarios!$B$15+Scenarios!$B$16*$D204+Scenarios!$B$17*(Scenarios!E$22+SUM($G204:I204))+$E204+Scenarios!$B$18*Draws!G177</f>
        <v>-1.12511095405486</v>
      </c>
      <c r="K204" s="64" t="n">
        <f aca="false">Scenarios!$B$15+Scenarios!$B$16*$D204+Scenarios!$B$17*(Scenarios!F$22+SUM($G204:J204))+$E204+Scenarios!$B$18*Draws!H177</f>
        <v>-4.41327896196384</v>
      </c>
      <c r="L204" s="64" t="n">
        <f aca="false">Scenarios!$B$15+Scenarios!$B$16*$D204+Scenarios!$B$17*(Scenarios!G$22+SUM($G204:K204))+$E204+Scenarios!$B$18*Draws!I177</f>
        <v>-2.05423072919006</v>
      </c>
      <c r="M204" s="64" t="n">
        <f aca="false">Scenarios!$B$15+Scenarios!$B$16*$D204+Scenarios!$B$17*(Scenarios!H$22+SUM($G204:L204))+$E204+Scenarios!$B$18*Draws!J177</f>
        <v>5.3052098860536</v>
      </c>
      <c r="N204" s="64" t="n">
        <f aca="false">Scenarios!$B$15+Scenarios!$B$16*$D204+Scenarios!$B$17*(Scenarios!I$22+SUM($G204:M204))+$E204+Scenarios!$B$18*Draws!K177</f>
        <v>0.804305970027829</v>
      </c>
      <c r="O204" s="64" t="n">
        <f aca="false">Scenarios!$B$15+Scenarios!$B$16*$D204+Scenarios!$B$17*(Scenarios!J$22+SUM($G204:N204))+$E204+Scenarios!$B$18*Draws!L177</f>
        <v>4.73463885304307</v>
      </c>
      <c r="P204" s="64" t="n">
        <f aca="false">Scenarios!$B$15+Scenarios!$B$16*$D204+Scenarios!$B$17*(Scenarios!K$22+SUM($G204:O204))+$E204+Scenarios!$B$18*Draws!M177</f>
        <v>-0.96448971797872</v>
      </c>
      <c r="Q204" s="64" t="n">
        <f aca="false">Scenarios!$B$15+Scenarios!$B$16*$D204+Scenarios!$B$17*(Scenarios!L$22+SUM($G204:P204))+$E204+Scenarios!$B$18*Draws!N177</f>
        <v>0.952530479630916</v>
      </c>
      <c r="R204" s="64" t="n">
        <f aca="false">Scenarios!$B$15+Scenarios!$B$16*$D204+Scenarios!$B$17*(Scenarios!M$22+SUM($G204:Q204))+$E204+Scenarios!$B$18*Draws!O177</f>
        <v>2.54856480084992</v>
      </c>
      <c r="S204" s="79" t="n">
        <f aca="false">SUM(G204:R204)</f>
        <v>0.560780486894624</v>
      </c>
    </row>
    <row r="205" customFormat="false" ht="15" hidden="false" customHeight="false" outlineLevel="0" collapsed="false">
      <c r="A205" s="36" t="n">
        <v>174</v>
      </c>
      <c r="B205" s="36" t="n">
        <f aca="false">MATCH(Draws!B178,$B$16:$E$16,1)</f>
        <v>4</v>
      </c>
      <c r="C205" s="65" t="n">
        <f aca="false">MAX(-0.9,INDEX(Scenarios!$B$8:$E$8,B205)+INDEX(Scenarios!$B$9:$E$9,B205)*Draws!C178)</f>
        <v>0.22646964</v>
      </c>
      <c r="D205" s="65" t="n">
        <f aca="false">(1+C205)^(1/12)-1</f>
        <v>0.0171571747688946</v>
      </c>
      <c r="E205" s="64" t="n">
        <f aca="false">INDEX(Scenarios!$B$10:$E$10,B205)/12</f>
        <v>-1.25</v>
      </c>
      <c r="G205" s="64" t="n">
        <f aca="false">Scenarios!$B$15+Scenarios!$B$16*$D205+Scenarios!$B$17*(Scenarios!B$22)+$E205+Scenarios!$B$18*Draws!D178</f>
        <v>-2.87400724876117</v>
      </c>
      <c r="H205" s="64" t="n">
        <f aca="false">Scenarios!$B$15+Scenarios!$B$16*$D205+Scenarios!$B$17*(Scenarios!C$22+SUM($G205:G205))+$E205+Scenarios!$B$18*Draws!E178</f>
        <v>-2.27927696595198</v>
      </c>
      <c r="I205" s="64" t="n">
        <f aca="false">Scenarios!$B$15+Scenarios!$B$16*$D205+Scenarios!$B$17*(Scenarios!D$22+SUM($G205:H205))+$E205+Scenarios!$B$18*Draws!F178</f>
        <v>0.518513277446296</v>
      </c>
      <c r="J205" s="64" t="n">
        <f aca="false">Scenarios!$B$15+Scenarios!$B$16*$D205+Scenarios!$B$17*(Scenarios!E$22+SUM($G205:I205))+$E205+Scenarios!$B$18*Draws!G178</f>
        <v>-1.38554061525471</v>
      </c>
      <c r="K205" s="64" t="n">
        <f aca="false">Scenarios!$B$15+Scenarios!$B$16*$D205+Scenarios!$B$17*(Scenarios!F$22+SUM($G205:J205))+$E205+Scenarios!$B$18*Draws!H178</f>
        <v>-7.23563046038915</v>
      </c>
      <c r="L205" s="64" t="n">
        <f aca="false">Scenarios!$B$15+Scenarios!$B$16*$D205+Scenarios!$B$17*(Scenarios!G$22+SUM($G205:K205))+$E205+Scenarios!$B$18*Draws!I178</f>
        <v>-3.8417612453873</v>
      </c>
      <c r="M205" s="64" t="n">
        <f aca="false">Scenarios!$B$15+Scenarios!$B$16*$D205+Scenarios!$B$17*(Scenarios!H$22+SUM($G205:L205))+$E205+Scenarios!$B$18*Draws!J178</f>
        <v>-5.07647393819075</v>
      </c>
      <c r="N205" s="64" t="n">
        <f aca="false">Scenarios!$B$15+Scenarios!$B$16*$D205+Scenarios!$B$17*(Scenarios!I$22+SUM($G205:M205))+$E205+Scenarios!$B$18*Draws!K178</f>
        <v>-6.74422457712547</v>
      </c>
      <c r="O205" s="64" t="n">
        <f aca="false">Scenarios!$B$15+Scenarios!$B$16*$D205+Scenarios!$B$17*(Scenarios!J$22+SUM($G205:N205))+$E205+Scenarios!$B$18*Draws!L178</f>
        <v>-0.0170921562043174</v>
      </c>
      <c r="P205" s="64" t="n">
        <f aca="false">Scenarios!$B$15+Scenarios!$B$16*$D205+Scenarios!$B$17*(Scenarios!K$22+SUM($G205:O205))+$E205+Scenarios!$B$18*Draws!M178</f>
        <v>0.607330160996102</v>
      </c>
      <c r="Q205" s="64" t="n">
        <f aca="false">Scenarios!$B$15+Scenarios!$B$16*$D205+Scenarios!$B$17*(Scenarios!L$22+SUM($G205:P205))+$E205+Scenarios!$B$18*Draws!N178</f>
        <v>-4.50442326280572</v>
      </c>
      <c r="R205" s="64" t="n">
        <f aca="false">Scenarios!$B$15+Scenarios!$B$16*$D205+Scenarios!$B$17*(Scenarios!M$22+SUM($G205:Q205))+$E205+Scenarios!$B$18*Draws!O178</f>
        <v>-3.30362608316025</v>
      </c>
      <c r="S205" s="79" t="n">
        <f aca="false">SUM(G205:R205)</f>
        <v>-36.1362131147884</v>
      </c>
    </row>
    <row r="206" customFormat="false" ht="15" hidden="false" customHeight="false" outlineLevel="0" collapsed="false">
      <c r="A206" s="36" t="n">
        <v>175</v>
      </c>
      <c r="B206" s="36" t="n">
        <f aca="false">MATCH(Draws!B179,$B$16:$E$16,1)</f>
        <v>4</v>
      </c>
      <c r="C206" s="65" t="n">
        <f aca="false">MAX(-0.9,INDEX(Scenarios!$B$8:$E$8,B206)+INDEX(Scenarios!$B$9:$E$9,B206)*Draws!C179)</f>
        <v>0.38854788</v>
      </c>
      <c r="D206" s="65" t="n">
        <f aca="false">(1+C206)^(1/12)-1</f>
        <v>0.0277324555044653</v>
      </c>
      <c r="E206" s="64" t="n">
        <f aca="false">INDEX(Scenarios!$B$10:$E$10,B206)/12</f>
        <v>-1.25</v>
      </c>
      <c r="G206" s="64" t="n">
        <f aca="false">Scenarios!$B$15+Scenarios!$B$16*$D206+Scenarios!$B$17*(Scenarios!B$22)+$E206+Scenarios!$B$18*Draws!D179</f>
        <v>-2.58030865740523</v>
      </c>
      <c r="H206" s="64" t="n">
        <f aca="false">Scenarios!$B$15+Scenarios!$B$16*$D206+Scenarios!$B$17*(Scenarios!C$22+SUM($G206:G206))+$E206+Scenarios!$B$18*Draws!E179</f>
        <v>-2.47881541664261</v>
      </c>
      <c r="I206" s="64" t="n">
        <f aca="false">Scenarios!$B$15+Scenarios!$B$16*$D206+Scenarios!$B$17*(Scenarios!D$22+SUM($G206:H206))+$E206+Scenarios!$B$18*Draws!F179</f>
        <v>-1.39346324541222</v>
      </c>
      <c r="J206" s="64" t="n">
        <f aca="false">Scenarios!$B$15+Scenarios!$B$16*$D206+Scenarios!$B$17*(Scenarios!E$22+SUM($G206:I206))+$E206+Scenarios!$B$18*Draws!G179</f>
        <v>1.40920904856949</v>
      </c>
      <c r="K206" s="64" t="n">
        <f aca="false">Scenarios!$B$15+Scenarios!$B$16*$D206+Scenarios!$B$17*(Scenarios!F$22+SUM($G206:J206))+$E206+Scenarios!$B$18*Draws!H179</f>
        <v>-0.809690138235866</v>
      </c>
      <c r="L206" s="64" t="n">
        <f aca="false">Scenarios!$B$15+Scenarios!$B$16*$D206+Scenarios!$B$17*(Scenarios!G$22+SUM($G206:K206))+$E206+Scenarios!$B$18*Draws!I179</f>
        <v>1.25172082062414</v>
      </c>
      <c r="M206" s="64" t="n">
        <f aca="false">Scenarios!$B$15+Scenarios!$B$16*$D206+Scenarios!$B$17*(Scenarios!H$22+SUM($G206:L206))+$E206+Scenarios!$B$18*Draws!J179</f>
        <v>-3.95065542525395</v>
      </c>
      <c r="N206" s="64" t="n">
        <f aca="false">Scenarios!$B$15+Scenarios!$B$16*$D206+Scenarios!$B$17*(Scenarios!I$22+SUM($G206:M206))+$E206+Scenarios!$B$18*Draws!K179</f>
        <v>0.995556164924687</v>
      </c>
      <c r="O206" s="64" t="n">
        <f aca="false">Scenarios!$B$15+Scenarios!$B$16*$D206+Scenarios!$B$17*(Scenarios!J$22+SUM($G206:N206))+$E206+Scenarios!$B$18*Draws!L179</f>
        <v>-1.31094212513533</v>
      </c>
      <c r="P206" s="64" t="n">
        <f aca="false">Scenarios!$B$15+Scenarios!$B$16*$D206+Scenarios!$B$17*(Scenarios!K$22+SUM($G206:O206))+$E206+Scenarios!$B$18*Draws!M179</f>
        <v>-3.40762701977983</v>
      </c>
      <c r="Q206" s="64" t="n">
        <f aca="false">Scenarios!$B$15+Scenarios!$B$16*$D206+Scenarios!$B$17*(Scenarios!L$22+SUM($G206:P206))+$E206+Scenarios!$B$18*Draws!N179</f>
        <v>-0.00141513732746446</v>
      </c>
      <c r="R206" s="64" t="n">
        <f aca="false">Scenarios!$B$15+Scenarios!$B$16*$D206+Scenarios!$B$17*(Scenarios!M$22+SUM($G206:Q206))+$E206+Scenarios!$B$18*Draws!O179</f>
        <v>5.55667356045022</v>
      </c>
      <c r="S206" s="79" t="n">
        <f aca="false">SUM(G206:R206)</f>
        <v>-6.71975757062397</v>
      </c>
    </row>
    <row r="207" customFormat="false" ht="15" hidden="false" customHeight="false" outlineLevel="0" collapsed="false">
      <c r="A207" s="36" t="n">
        <v>176</v>
      </c>
      <c r="B207" s="36" t="n">
        <f aca="false">MATCH(Draws!B180,$B$16:$E$16,1)</f>
        <v>1</v>
      </c>
      <c r="C207" s="65" t="n">
        <f aca="false">MAX(-0.9,INDEX(Scenarios!$B$8:$E$8,B207)+INDEX(Scenarios!$B$9:$E$9,B207)*Draws!C180)</f>
        <v>0.0849875</v>
      </c>
      <c r="D207" s="65" t="n">
        <f aca="false">(1+C207)^(1/12)-1</f>
        <v>0.00682052675036138</v>
      </c>
      <c r="E207" s="64" t="n">
        <f aca="false">INDEX(Scenarios!$B$10:$E$10,B207)/12</f>
        <v>-1.25</v>
      </c>
      <c r="G207" s="64" t="n">
        <f aca="false">Scenarios!$B$15+Scenarios!$B$16*$D207+Scenarios!$B$17*(Scenarios!B$22)+$E207+Scenarios!$B$18*Draws!D180</f>
        <v>0.283160291307106</v>
      </c>
      <c r="H207" s="64" t="n">
        <f aca="false">Scenarios!$B$15+Scenarios!$B$16*$D207+Scenarios!$B$17*(Scenarios!C$22+SUM($G207:G207))+$E207+Scenarios!$B$18*Draws!E180</f>
        <v>-3.20401300947091</v>
      </c>
      <c r="I207" s="64" t="n">
        <f aca="false">Scenarios!$B$15+Scenarios!$B$16*$D207+Scenarios!$B$17*(Scenarios!D$22+SUM($G207:H207))+$E207+Scenarios!$B$18*Draws!F180</f>
        <v>-6.72745183765006</v>
      </c>
      <c r="J207" s="64" t="n">
        <f aca="false">Scenarios!$B$15+Scenarios!$B$16*$D207+Scenarios!$B$17*(Scenarios!E$22+SUM($G207:I207))+$E207+Scenarios!$B$18*Draws!G180</f>
        <v>-1.14946184576147</v>
      </c>
      <c r="K207" s="64" t="n">
        <f aca="false">Scenarios!$B$15+Scenarios!$B$16*$D207+Scenarios!$B$17*(Scenarios!F$22+SUM($G207:J207))+$E207+Scenarios!$B$18*Draws!H180</f>
        <v>-5.52663747337182</v>
      </c>
      <c r="L207" s="64" t="n">
        <f aca="false">Scenarios!$B$15+Scenarios!$B$16*$D207+Scenarios!$B$17*(Scenarios!G$22+SUM($G207:K207))+$E207+Scenarios!$B$18*Draws!I180</f>
        <v>-3.08855792974711</v>
      </c>
      <c r="M207" s="64" t="n">
        <f aca="false">Scenarios!$B$15+Scenarios!$B$16*$D207+Scenarios!$B$17*(Scenarios!H$22+SUM($G207:L207))+$E207+Scenarios!$B$18*Draws!J180</f>
        <v>2.99526224951786</v>
      </c>
      <c r="N207" s="64" t="n">
        <f aca="false">Scenarios!$B$15+Scenarios!$B$16*$D207+Scenarios!$B$17*(Scenarios!I$22+SUM($G207:M207))+$E207+Scenarios!$B$18*Draws!K180</f>
        <v>-6.94740182301685</v>
      </c>
      <c r="O207" s="64" t="n">
        <f aca="false">Scenarios!$B$15+Scenarios!$B$16*$D207+Scenarios!$B$17*(Scenarios!J$22+SUM($G207:N207))+$E207+Scenarios!$B$18*Draws!L180</f>
        <v>-1.15652851945032</v>
      </c>
      <c r="P207" s="64" t="n">
        <f aca="false">Scenarios!$B$15+Scenarios!$B$16*$D207+Scenarios!$B$17*(Scenarios!K$22+SUM($G207:O207))+$E207+Scenarios!$B$18*Draws!M180</f>
        <v>-0.876430038800026</v>
      </c>
      <c r="Q207" s="64" t="n">
        <f aca="false">Scenarios!$B$15+Scenarios!$B$16*$D207+Scenarios!$B$17*(Scenarios!L$22+SUM($G207:P207))+$E207+Scenarios!$B$18*Draws!N180</f>
        <v>-1.56974573532957</v>
      </c>
      <c r="R207" s="64" t="n">
        <f aca="false">Scenarios!$B$15+Scenarios!$B$16*$D207+Scenarios!$B$17*(Scenarios!M$22+SUM($G207:Q207))+$E207+Scenarios!$B$18*Draws!O180</f>
        <v>-3.94012625736721</v>
      </c>
      <c r="S207" s="79" t="n">
        <f aca="false">SUM(G207:R207)</f>
        <v>-30.9079319291404</v>
      </c>
    </row>
    <row r="208" customFormat="false" ht="15" hidden="false" customHeight="false" outlineLevel="0" collapsed="false">
      <c r="A208" s="36" t="n">
        <v>177</v>
      </c>
      <c r="B208" s="36" t="n">
        <f aca="false">MATCH(Draws!B181,$B$16:$E$16,1)</f>
        <v>4</v>
      </c>
      <c r="C208" s="65" t="n">
        <f aca="false">MAX(-0.9,INDEX(Scenarios!$B$8:$E$8,B208)+INDEX(Scenarios!$B$9:$E$9,B208)*Draws!C181)</f>
        <v>0.17494716</v>
      </c>
      <c r="D208" s="65" t="n">
        <f aca="false">(1+C208)^(1/12)-1</f>
        <v>0.013525923419428</v>
      </c>
      <c r="E208" s="64" t="n">
        <f aca="false">INDEX(Scenarios!$B$10:$E$10,B208)/12</f>
        <v>-1.25</v>
      </c>
      <c r="G208" s="64" t="n">
        <f aca="false">Scenarios!$B$15+Scenarios!$B$16*$D208+Scenarios!$B$17*(Scenarios!B$22)+$E208+Scenarios!$B$18*Draws!D181</f>
        <v>-4.97018960126574</v>
      </c>
      <c r="H208" s="64" t="n">
        <f aca="false">Scenarios!$B$15+Scenarios!$B$16*$D208+Scenarios!$B$17*(Scenarios!C$22+SUM($G208:G208))+$E208+Scenarios!$B$18*Draws!E181</f>
        <v>1.63006789125802</v>
      </c>
      <c r="I208" s="64" t="n">
        <f aca="false">Scenarios!$B$15+Scenarios!$B$16*$D208+Scenarios!$B$17*(Scenarios!D$22+SUM($G208:H208))+$E208+Scenarios!$B$18*Draws!F181</f>
        <v>-1.9602048122407</v>
      </c>
      <c r="J208" s="64" t="n">
        <f aca="false">Scenarios!$B$15+Scenarios!$B$16*$D208+Scenarios!$B$17*(Scenarios!E$22+SUM($G208:I208))+$E208+Scenarios!$B$18*Draws!G181</f>
        <v>1.26320276306776</v>
      </c>
      <c r="K208" s="64" t="n">
        <f aca="false">Scenarios!$B$15+Scenarios!$B$16*$D208+Scenarios!$B$17*(Scenarios!F$22+SUM($G208:J208))+$E208+Scenarios!$B$18*Draws!H181</f>
        <v>-3.15192750774797</v>
      </c>
      <c r="L208" s="64" t="n">
        <f aca="false">Scenarios!$B$15+Scenarios!$B$16*$D208+Scenarios!$B$17*(Scenarios!G$22+SUM($G208:K208))+$E208+Scenarios!$B$18*Draws!I181</f>
        <v>0.407354524173062</v>
      </c>
      <c r="M208" s="64" t="n">
        <f aca="false">Scenarios!$B$15+Scenarios!$B$16*$D208+Scenarios!$B$17*(Scenarios!H$22+SUM($G208:L208))+$E208+Scenarios!$B$18*Draws!J181</f>
        <v>0.220342533745038</v>
      </c>
      <c r="N208" s="64" t="n">
        <f aca="false">Scenarios!$B$15+Scenarios!$B$16*$D208+Scenarios!$B$17*(Scenarios!I$22+SUM($G208:M208))+$E208+Scenarios!$B$18*Draws!K181</f>
        <v>-4.60169366922197</v>
      </c>
      <c r="O208" s="64" t="n">
        <f aca="false">Scenarios!$B$15+Scenarios!$B$16*$D208+Scenarios!$B$17*(Scenarios!J$22+SUM($G208:N208))+$E208+Scenarios!$B$18*Draws!L181</f>
        <v>2.83326706608842</v>
      </c>
      <c r="P208" s="64" t="n">
        <f aca="false">Scenarios!$B$15+Scenarios!$B$16*$D208+Scenarios!$B$17*(Scenarios!K$22+SUM($G208:O208))+$E208+Scenarios!$B$18*Draws!M181</f>
        <v>5.90288880133877</v>
      </c>
      <c r="Q208" s="64" t="n">
        <f aca="false">Scenarios!$B$15+Scenarios!$B$16*$D208+Scenarios!$B$17*(Scenarios!L$22+SUM($G208:P208))+$E208+Scenarios!$B$18*Draws!N181</f>
        <v>1.57636741744673</v>
      </c>
      <c r="R208" s="64" t="n">
        <f aca="false">Scenarios!$B$15+Scenarios!$B$16*$D208+Scenarios!$B$17*(Scenarios!M$22+SUM($G208:Q208))+$E208+Scenarios!$B$18*Draws!O181</f>
        <v>-4.73729690486884</v>
      </c>
      <c r="S208" s="79" t="n">
        <f aca="false">SUM(G208:R208)</f>
        <v>-5.58782149822743</v>
      </c>
    </row>
    <row r="209" customFormat="false" ht="15" hidden="false" customHeight="false" outlineLevel="0" collapsed="false">
      <c r="A209" s="36" t="n">
        <v>178</v>
      </c>
      <c r="B209" s="36" t="n">
        <f aca="false">MATCH(Draws!B182,$B$16:$E$16,1)</f>
        <v>1</v>
      </c>
      <c r="C209" s="65" t="n">
        <f aca="false">MAX(-0.9,INDEX(Scenarios!$B$8:$E$8,B209)+INDEX(Scenarios!$B$9:$E$9,B209)*Draws!C182)</f>
        <v>-0.0723385</v>
      </c>
      <c r="D209" s="65" t="n">
        <f aca="false">(1+C209)^(1/12)-1</f>
        <v>-0.00623782810329832</v>
      </c>
      <c r="E209" s="64" t="n">
        <f aca="false">INDEX(Scenarios!$B$10:$E$10,B209)/12</f>
        <v>-1.25</v>
      </c>
      <c r="G209" s="64" t="n">
        <f aca="false">Scenarios!$B$15+Scenarios!$B$16*$D209+Scenarios!$B$17*(Scenarios!B$22)+$E209+Scenarios!$B$18*Draws!D182</f>
        <v>-8.78934681779155</v>
      </c>
      <c r="H209" s="64" t="n">
        <f aca="false">Scenarios!$B$15+Scenarios!$B$16*$D209+Scenarios!$B$17*(Scenarios!C$22+SUM($G209:G209))+$E209+Scenarios!$B$18*Draws!E182</f>
        <v>-5.30260689896272</v>
      </c>
      <c r="I209" s="64" t="n">
        <f aca="false">Scenarios!$B$15+Scenarios!$B$16*$D209+Scenarios!$B$17*(Scenarios!D$22+SUM($G209:H209))+$E209+Scenarios!$B$18*Draws!F182</f>
        <v>1.59365336291142</v>
      </c>
      <c r="J209" s="64" t="n">
        <f aca="false">Scenarios!$B$15+Scenarios!$B$16*$D209+Scenarios!$B$17*(Scenarios!E$22+SUM($G209:I209))+$E209+Scenarios!$B$18*Draws!G182</f>
        <v>-0.170986025747689</v>
      </c>
      <c r="K209" s="64" t="n">
        <f aca="false">Scenarios!$B$15+Scenarios!$B$16*$D209+Scenarios!$B$17*(Scenarios!F$22+SUM($G209:J209))+$E209+Scenarios!$B$18*Draws!H182</f>
        <v>-5.7130170999323</v>
      </c>
      <c r="L209" s="64" t="n">
        <f aca="false">Scenarios!$B$15+Scenarios!$B$16*$D209+Scenarios!$B$17*(Scenarios!G$22+SUM($G209:K209))+$E209+Scenarios!$B$18*Draws!I182</f>
        <v>-6.22984802593834</v>
      </c>
      <c r="M209" s="64" t="n">
        <f aca="false">Scenarios!$B$15+Scenarios!$B$16*$D209+Scenarios!$B$17*(Scenarios!H$22+SUM($G209:L209))+$E209+Scenarios!$B$18*Draws!J182</f>
        <v>-4.5482032235553</v>
      </c>
      <c r="N209" s="64" t="n">
        <f aca="false">Scenarios!$B$15+Scenarios!$B$16*$D209+Scenarios!$B$17*(Scenarios!I$22+SUM($G209:M209))+$E209+Scenarios!$B$18*Draws!K182</f>
        <v>0.111634773815045</v>
      </c>
      <c r="O209" s="64" t="n">
        <f aca="false">Scenarios!$B$15+Scenarios!$B$16*$D209+Scenarios!$B$17*(Scenarios!J$22+SUM($G209:N209))+$E209+Scenarios!$B$18*Draws!L182</f>
        <v>-1.26682562171076</v>
      </c>
      <c r="P209" s="64" t="n">
        <f aca="false">Scenarios!$B$15+Scenarios!$B$16*$D209+Scenarios!$B$17*(Scenarios!K$22+SUM($G209:O209))+$E209+Scenarios!$B$18*Draws!M182</f>
        <v>1.30879727011672</v>
      </c>
      <c r="Q209" s="64" t="n">
        <f aca="false">Scenarios!$B$15+Scenarios!$B$16*$D209+Scenarios!$B$17*(Scenarios!L$22+SUM($G209:P209))+$E209+Scenarios!$B$18*Draws!N182</f>
        <v>-4.57414802605094</v>
      </c>
      <c r="R209" s="64" t="n">
        <f aca="false">Scenarios!$B$15+Scenarios!$B$16*$D209+Scenarios!$B$17*(Scenarios!M$22+SUM($G209:Q209))+$E209+Scenarios!$B$18*Draws!O182</f>
        <v>-2.52699462743439</v>
      </c>
      <c r="S209" s="79" t="n">
        <f aca="false">SUM(G209:R209)</f>
        <v>-36.1078909602808</v>
      </c>
    </row>
    <row r="210" customFormat="false" ht="15" hidden="false" customHeight="false" outlineLevel="0" collapsed="false">
      <c r="A210" s="36" t="n">
        <v>179</v>
      </c>
      <c r="B210" s="36" t="n">
        <f aca="false">MATCH(Draws!B183,$B$16:$E$16,1)</f>
        <v>4</v>
      </c>
      <c r="C210" s="65" t="n">
        <f aca="false">MAX(-0.9,INDEX(Scenarios!$B$8:$E$8,B210)+INDEX(Scenarios!$B$9:$E$9,B210)*Draws!C183)</f>
        <v>0.06761916</v>
      </c>
      <c r="D210" s="65" t="n">
        <f aca="false">(1+C210)^(1/12)-1</f>
        <v>0.00546748285831833</v>
      </c>
      <c r="E210" s="64" t="n">
        <f aca="false">INDEX(Scenarios!$B$10:$E$10,B210)/12</f>
        <v>-1.25</v>
      </c>
      <c r="G210" s="64" t="n">
        <f aca="false">Scenarios!$B$15+Scenarios!$B$16*$D210+Scenarios!$B$17*(Scenarios!B$22)+$E210+Scenarios!$B$18*Draws!D183</f>
        <v>-3.05605548165175</v>
      </c>
      <c r="H210" s="64" t="n">
        <f aca="false">Scenarios!$B$15+Scenarios!$B$16*$D210+Scenarios!$B$17*(Scenarios!C$22+SUM($G210:G210))+$E210+Scenarios!$B$18*Draws!E183</f>
        <v>-3.47650979987327</v>
      </c>
      <c r="I210" s="64" t="n">
        <f aca="false">Scenarios!$B$15+Scenarios!$B$16*$D210+Scenarios!$B$17*(Scenarios!D$22+SUM($G210:H210))+$E210+Scenarios!$B$18*Draws!F183</f>
        <v>-3.47879914215495</v>
      </c>
      <c r="J210" s="64" t="n">
        <f aca="false">Scenarios!$B$15+Scenarios!$B$16*$D210+Scenarios!$B$17*(Scenarios!E$22+SUM($G210:I210))+$E210+Scenarios!$B$18*Draws!G183</f>
        <v>-1.05179405710238</v>
      </c>
      <c r="K210" s="64" t="n">
        <f aca="false">Scenarios!$B$15+Scenarios!$B$16*$D210+Scenarios!$B$17*(Scenarios!F$22+SUM($G210:J210))+$E210+Scenarios!$B$18*Draws!H183</f>
        <v>-4.08870965315445</v>
      </c>
      <c r="L210" s="64" t="n">
        <f aca="false">Scenarios!$B$15+Scenarios!$B$16*$D210+Scenarios!$B$17*(Scenarios!G$22+SUM($G210:K210))+$E210+Scenarios!$B$18*Draws!I183</f>
        <v>-2.82038919758625</v>
      </c>
      <c r="M210" s="64" t="n">
        <f aca="false">Scenarios!$B$15+Scenarios!$B$16*$D210+Scenarios!$B$17*(Scenarios!H$22+SUM($G210:L210))+$E210+Scenarios!$B$18*Draws!J183</f>
        <v>-4.69104285081859</v>
      </c>
      <c r="N210" s="64" t="n">
        <f aca="false">Scenarios!$B$15+Scenarios!$B$16*$D210+Scenarios!$B$17*(Scenarios!I$22+SUM($G210:M210))+$E210+Scenarios!$B$18*Draws!K183</f>
        <v>0.949603643054127</v>
      </c>
      <c r="O210" s="64" t="n">
        <f aca="false">Scenarios!$B$15+Scenarios!$B$16*$D210+Scenarios!$B$17*(Scenarios!J$22+SUM($G210:N210))+$E210+Scenarios!$B$18*Draws!L183</f>
        <v>2.62062386482375</v>
      </c>
      <c r="P210" s="64" t="n">
        <f aca="false">Scenarios!$B$15+Scenarios!$B$16*$D210+Scenarios!$B$17*(Scenarios!K$22+SUM($G210:O210))+$E210+Scenarios!$B$18*Draws!M183</f>
        <v>3.27823549657259</v>
      </c>
      <c r="Q210" s="64" t="n">
        <f aca="false">Scenarios!$B$15+Scenarios!$B$16*$D210+Scenarios!$B$17*(Scenarios!L$22+SUM($G210:P210))+$E210+Scenarios!$B$18*Draws!N183</f>
        <v>0.187868902584805</v>
      </c>
      <c r="R210" s="64" t="n">
        <f aca="false">Scenarios!$B$15+Scenarios!$B$16*$D210+Scenarios!$B$17*(Scenarios!M$22+SUM($G210:Q210))+$E210+Scenarios!$B$18*Draws!O183</f>
        <v>-1.95051944703281</v>
      </c>
      <c r="S210" s="79" t="n">
        <f aca="false">SUM(G210:R210)</f>
        <v>-17.5774877223392</v>
      </c>
    </row>
    <row r="211" customFormat="false" ht="15" hidden="false" customHeight="false" outlineLevel="0" collapsed="false">
      <c r="A211" s="36" t="n">
        <v>180</v>
      </c>
      <c r="B211" s="36" t="n">
        <f aca="false">MATCH(Draws!B184,$B$16:$E$16,1)</f>
        <v>1</v>
      </c>
      <c r="C211" s="65" t="n">
        <f aca="false">MAX(-0.9,INDEX(Scenarios!$B$8:$E$8,B211)+INDEX(Scenarios!$B$9:$E$9,B211)*Draws!C184)</f>
        <v>-0.0845986</v>
      </c>
      <c r="D211" s="65" t="n">
        <f aca="false">(1+C211)^(1/12)-1</f>
        <v>-0.00733898891165385</v>
      </c>
      <c r="E211" s="64" t="n">
        <f aca="false">INDEX(Scenarios!$B$10:$E$10,B211)/12</f>
        <v>-1.25</v>
      </c>
      <c r="G211" s="64" t="n">
        <f aca="false">Scenarios!$B$15+Scenarios!$B$16*$D211+Scenarios!$B$17*(Scenarios!B$22)+$E211+Scenarios!$B$18*Draws!D184</f>
        <v>-5.60079076959245</v>
      </c>
      <c r="H211" s="64" t="n">
        <f aca="false">Scenarios!$B$15+Scenarios!$B$16*$D211+Scenarios!$B$17*(Scenarios!C$22+SUM($G211:G211))+$E211+Scenarios!$B$18*Draws!E184</f>
        <v>-3.17146126361704</v>
      </c>
      <c r="I211" s="64" t="n">
        <f aca="false">Scenarios!$B$15+Scenarios!$B$16*$D211+Scenarios!$B$17*(Scenarios!D$22+SUM($G211:H211))+$E211+Scenarios!$B$18*Draws!F184</f>
        <v>-6.35770260066584</v>
      </c>
      <c r="J211" s="64" t="n">
        <f aca="false">Scenarios!$B$15+Scenarios!$B$16*$D211+Scenarios!$B$17*(Scenarios!E$22+SUM($G211:I211))+$E211+Scenarios!$B$18*Draws!G184</f>
        <v>-1.01949389339884</v>
      </c>
      <c r="K211" s="64" t="n">
        <f aca="false">Scenarios!$B$15+Scenarios!$B$16*$D211+Scenarios!$B$17*(Scenarios!F$22+SUM($G211:J211))+$E211+Scenarios!$B$18*Draws!H184</f>
        <v>-2.5554043853275</v>
      </c>
      <c r="L211" s="64" t="n">
        <f aca="false">Scenarios!$B$15+Scenarios!$B$16*$D211+Scenarios!$B$17*(Scenarios!G$22+SUM($G211:K211))+$E211+Scenarios!$B$18*Draws!I184</f>
        <v>-6.44604440917752</v>
      </c>
      <c r="M211" s="64" t="n">
        <f aca="false">Scenarios!$B$15+Scenarios!$B$16*$D211+Scenarios!$B$17*(Scenarios!H$22+SUM($G211:L211))+$E211+Scenarios!$B$18*Draws!J184</f>
        <v>-3.38665886693268</v>
      </c>
      <c r="N211" s="64" t="n">
        <f aca="false">Scenarios!$B$15+Scenarios!$B$16*$D211+Scenarios!$B$17*(Scenarios!I$22+SUM($G211:M211))+$E211+Scenarios!$B$18*Draws!K184</f>
        <v>-0.486538482954001</v>
      </c>
      <c r="O211" s="64" t="n">
        <f aca="false">Scenarios!$B$15+Scenarios!$B$16*$D211+Scenarios!$B$17*(Scenarios!J$22+SUM($G211:N211))+$E211+Scenarios!$B$18*Draws!L184</f>
        <v>0.547552006372358</v>
      </c>
      <c r="P211" s="64" t="n">
        <f aca="false">Scenarios!$B$15+Scenarios!$B$16*$D211+Scenarios!$B$17*(Scenarios!K$22+SUM($G211:O211))+$E211+Scenarios!$B$18*Draws!M184</f>
        <v>-2.05931271049631</v>
      </c>
      <c r="Q211" s="64" t="n">
        <f aca="false">Scenarios!$B$15+Scenarios!$B$16*$D211+Scenarios!$B$17*(Scenarios!L$22+SUM($G211:P211))+$E211+Scenarios!$B$18*Draws!N184</f>
        <v>-1.13605346995069</v>
      </c>
      <c r="R211" s="64" t="n">
        <f aca="false">Scenarios!$B$15+Scenarios!$B$16*$D211+Scenarios!$B$17*(Scenarios!M$22+SUM($G211:Q211))+$E211+Scenarios!$B$18*Draws!O184</f>
        <v>-1.865491146807</v>
      </c>
      <c r="S211" s="79" t="n">
        <f aca="false">SUM(G211:R211)</f>
        <v>-33.5373999925475</v>
      </c>
    </row>
    <row r="212" customFormat="false" ht="15" hidden="false" customHeight="false" outlineLevel="0" collapsed="false">
      <c r="A212" s="36" t="n">
        <v>181</v>
      </c>
      <c r="B212" s="36" t="n">
        <f aca="false">MATCH(Draws!B185,$B$16:$E$16,1)</f>
        <v>4</v>
      </c>
      <c r="C212" s="65" t="n">
        <f aca="false">MAX(-0.9,INDEX(Scenarios!$B$8:$E$8,B212)+INDEX(Scenarios!$B$9:$E$9,B212)*Draws!C185)</f>
        <v>0.1018044</v>
      </c>
      <c r="D212" s="65" t="n">
        <f aca="false">(1+C212)^(1/12)-1</f>
        <v>0.00811182395500265</v>
      </c>
      <c r="E212" s="64" t="n">
        <f aca="false">INDEX(Scenarios!$B$10:$E$10,B212)/12</f>
        <v>-1.25</v>
      </c>
      <c r="G212" s="64" t="n">
        <f aca="false">Scenarios!$B$15+Scenarios!$B$16*$D212+Scenarios!$B$17*(Scenarios!B$22)+$E212+Scenarios!$B$18*Draws!D185</f>
        <v>-1.99390868758952</v>
      </c>
      <c r="H212" s="64" t="n">
        <f aca="false">Scenarios!$B$15+Scenarios!$B$16*$D212+Scenarios!$B$17*(Scenarios!C$22+SUM($G212:G212))+$E212+Scenarios!$B$18*Draws!E185</f>
        <v>-2.12290777318026</v>
      </c>
      <c r="I212" s="64" t="n">
        <f aca="false">Scenarios!$B$15+Scenarios!$B$16*$D212+Scenarios!$B$17*(Scenarios!D$22+SUM($G212:H212))+$E212+Scenarios!$B$18*Draws!F185</f>
        <v>-4.01912009213996</v>
      </c>
      <c r="J212" s="64" t="n">
        <f aca="false">Scenarios!$B$15+Scenarios!$B$16*$D212+Scenarios!$B$17*(Scenarios!E$22+SUM($G212:I212))+$E212+Scenarios!$B$18*Draws!G185</f>
        <v>-1.77159024149672</v>
      </c>
      <c r="K212" s="64" t="n">
        <f aca="false">Scenarios!$B$15+Scenarios!$B$16*$D212+Scenarios!$B$17*(Scenarios!F$22+SUM($G212:J212))+$E212+Scenarios!$B$18*Draws!H185</f>
        <v>-2.68006045985108</v>
      </c>
      <c r="L212" s="64" t="n">
        <f aca="false">Scenarios!$B$15+Scenarios!$B$16*$D212+Scenarios!$B$17*(Scenarios!G$22+SUM($G212:K212))+$E212+Scenarios!$B$18*Draws!I185</f>
        <v>-1.15609204674628</v>
      </c>
      <c r="M212" s="64" t="n">
        <f aca="false">Scenarios!$B$15+Scenarios!$B$16*$D212+Scenarios!$B$17*(Scenarios!H$22+SUM($G212:L212))+$E212+Scenarios!$B$18*Draws!J185</f>
        <v>-1.92604441212884</v>
      </c>
      <c r="N212" s="64" t="n">
        <f aca="false">Scenarios!$B$15+Scenarios!$B$16*$D212+Scenarios!$B$17*(Scenarios!I$22+SUM($G212:M212))+$E212+Scenarios!$B$18*Draws!K185</f>
        <v>-1.91946297046569</v>
      </c>
      <c r="O212" s="64" t="n">
        <f aca="false">Scenarios!$B$15+Scenarios!$B$16*$D212+Scenarios!$B$17*(Scenarios!J$22+SUM($G212:N212))+$E212+Scenarios!$B$18*Draws!L185</f>
        <v>-6.64365384752399</v>
      </c>
      <c r="P212" s="64" t="n">
        <f aca="false">Scenarios!$B$15+Scenarios!$B$16*$D212+Scenarios!$B$17*(Scenarios!K$22+SUM($G212:O212))+$E212+Scenarios!$B$18*Draws!M185</f>
        <v>4.23106103278899</v>
      </c>
      <c r="Q212" s="64" t="n">
        <f aca="false">Scenarios!$B$15+Scenarios!$B$16*$D212+Scenarios!$B$17*(Scenarios!L$22+SUM($G212:P212))+$E212+Scenarios!$B$18*Draws!N185</f>
        <v>-0.130909065457075</v>
      </c>
      <c r="R212" s="64" t="n">
        <f aca="false">Scenarios!$B$15+Scenarios!$B$16*$D212+Scenarios!$B$17*(Scenarios!M$22+SUM($G212:Q212))+$E212+Scenarios!$B$18*Draws!O185</f>
        <v>-0.743084053904058</v>
      </c>
      <c r="S212" s="79" t="n">
        <f aca="false">SUM(G212:R212)</f>
        <v>-20.8757726176945</v>
      </c>
    </row>
    <row r="213" customFormat="false" ht="15" hidden="false" customHeight="false" outlineLevel="0" collapsed="false">
      <c r="A213" s="36" t="n">
        <v>182</v>
      </c>
      <c r="B213" s="36" t="n">
        <f aca="false">MATCH(Draws!B186,$B$16:$E$16,1)</f>
        <v>4</v>
      </c>
      <c r="C213" s="65" t="n">
        <f aca="false">MAX(-0.9,INDEX(Scenarios!$B$8:$E$8,B213)+INDEX(Scenarios!$B$9:$E$9,B213)*Draws!C186)</f>
        <v>0.36778344</v>
      </c>
      <c r="D213" s="65" t="n">
        <f aca="false">(1+C213)^(1/12)-1</f>
        <v>0.0264428608565046</v>
      </c>
      <c r="E213" s="64" t="n">
        <f aca="false">INDEX(Scenarios!$B$10:$E$10,B213)/12</f>
        <v>-1.25</v>
      </c>
      <c r="G213" s="64" t="n">
        <f aca="false">Scenarios!$B$15+Scenarios!$B$16*$D213+Scenarios!$B$17*(Scenarios!B$22)+$E213+Scenarios!$B$18*Draws!D186</f>
        <v>0.662599505026658</v>
      </c>
      <c r="H213" s="64" t="n">
        <f aca="false">Scenarios!$B$15+Scenarios!$B$16*$D213+Scenarios!$B$17*(Scenarios!C$22+SUM($G213:G213))+$E213+Scenarios!$B$18*Draws!E186</f>
        <v>-0.689637524470848</v>
      </c>
      <c r="I213" s="64" t="n">
        <f aca="false">Scenarios!$B$15+Scenarios!$B$16*$D213+Scenarios!$B$17*(Scenarios!D$22+SUM($G213:H213))+$E213+Scenarios!$B$18*Draws!F186</f>
        <v>-0.125405813048241</v>
      </c>
      <c r="J213" s="64" t="n">
        <f aca="false">Scenarios!$B$15+Scenarios!$B$16*$D213+Scenarios!$B$17*(Scenarios!E$22+SUM($G213:I213))+$E213+Scenarios!$B$18*Draws!G186</f>
        <v>2.77199567136719</v>
      </c>
      <c r="K213" s="64" t="n">
        <f aca="false">Scenarios!$B$15+Scenarios!$B$16*$D213+Scenarios!$B$17*(Scenarios!F$22+SUM($G213:J213))+$E213+Scenarios!$B$18*Draws!H186</f>
        <v>-1.01162647137331</v>
      </c>
      <c r="L213" s="64" t="n">
        <f aca="false">Scenarios!$B$15+Scenarios!$B$16*$D213+Scenarios!$B$17*(Scenarios!G$22+SUM($G213:K213))+$E213+Scenarios!$B$18*Draws!I186</f>
        <v>-4.86284398702717</v>
      </c>
      <c r="M213" s="64" t="n">
        <f aca="false">Scenarios!$B$15+Scenarios!$B$16*$D213+Scenarios!$B$17*(Scenarios!H$22+SUM($G213:L213))+$E213+Scenarios!$B$18*Draws!J186</f>
        <v>-5.2274332369123</v>
      </c>
      <c r="N213" s="64" t="n">
        <f aca="false">Scenarios!$B$15+Scenarios!$B$16*$D213+Scenarios!$B$17*(Scenarios!I$22+SUM($G213:M213))+$E213+Scenarios!$B$18*Draws!K186</f>
        <v>2.51452063061305</v>
      </c>
      <c r="O213" s="64" t="n">
        <f aca="false">Scenarios!$B$15+Scenarios!$B$16*$D213+Scenarios!$B$17*(Scenarios!J$22+SUM($G213:N213))+$E213+Scenarios!$B$18*Draws!L186</f>
        <v>-1.43039062527874</v>
      </c>
      <c r="P213" s="64" t="n">
        <f aca="false">Scenarios!$B$15+Scenarios!$B$16*$D213+Scenarios!$B$17*(Scenarios!K$22+SUM($G213:O213))+$E213+Scenarios!$B$18*Draws!M186</f>
        <v>0.408245738790342</v>
      </c>
      <c r="Q213" s="64" t="n">
        <f aca="false">Scenarios!$B$15+Scenarios!$B$16*$D213+Scenarios!$B$17*(Scenarios!L$22+SUM($G213:P213))+$E213+Scenarios!$B$18*Draws!N186</f>
        <v>-1.39559043497035</v>
      </c>
      <c r="R213" s="64" t="n">
        <f aca="false">Scenarios!$B$15+Scenarios!$B$16*$D213+Scenarios!$B$17*(Scenarios!M$22+SUM($G213:Q213))+$E213+Scenarios!$B$18*Draws!O186</f>
        <v>0.147752023715247</v>
      </c>
      <c r="S213" s="79" t="n">
        <f aca="false">SUM(G213:R213)</f>
        <v>-8.23781452356848</v>
      </c>
    </row>
    <row r="214" customFormat="false" ht="15" hidden="false" customHeight="false" outlineLevel="0" collapsed="false">
      <c r="A214" s="36" t="n">
        <v>183</v>
      </c>
      <c r="B214" s="36" t="n">
        <f aca="false">MATCH(Draws!B187,$B$16:$E$16,1)</f>
        <v>4</v>
      </c>
      <c r="C214" s="65" t="n">
        <f aca="false">MAX(-0.9,INDEX(Scenarios!$B$8:$E$8,B214)+INDEX(Scenarios!$B$9:$E$9,B214)*Draws!C187)</f>
        <v>0.05665716</v>
      </c>
      <c r="D214" s="65" t="n">
        <f aca="false">(1+C214)^(1/12)-1</f>
        <v>0.0046030870006939</v>
      </c>
      <c r="E214" s="64" t="n">
        <f aca="false">INDEX(Scenarios!$B$10:$E$10,B214)/12</f>
        <v>-1.25</v>
      </c>
      <c r="G214" s="64" t="n">
        <f aca="false">Scenarios!$B$15+Scenarios!$B$16*$D214+Scenarios!$B$17*(Scenarios!B$22)+$E214+Scenarios!$B$18*Draws!D187</f>
        <v>-1.16495878359205</v>
      </c>
      <c r="H214" s="64" t="n">
        <f aca="false">Scenarios!$B$15+Scenarios!$B$16*$D214+Scenarios!$B$17*(Scenarios!C$22+SUM($G214:G214))+$E214+Scenarios!$B$18*Draws!E187</f>
        <v>-8.61195167381717</v>
      </c>
      <c r="I214" s="64" t="n">
        <f aca="false">Scenarios!$B$15+Scenarios!$B$16*$D214+Scenarios!$B$17*(Scenarios!D$22+SUM($G214:H214))+$E214+Scenarios!$B$18*Draws!F187</f>
        <v>-3.47638863116591</v>
      </c>
      <c r="J214" s="64" t="n">
        <f aca="false">Scenarios!$B$15+Scenarios!$B$16*$D214+Scenarios!$B$17*(Scenarios!E$22+SUM($G214:I214))+$E214+Scenarios!$B$18*Draws!G187</f>
        <v>-6.3782112125072</v>
      </c>
      <c r="K214" s="64" t="n">
        <f aca="false">Scenarios!$B$15+Scenarios!$B$16*$D214+Scenarios!$B$17*(Scenarios!F$22+SUM($G214:J214))+$E214+Scenarios!$B$18*Draws!H187</f>
        <v>-3.08895447624367</v>
      </c>
      <c r="L214" s="64" t="n">
        <f aca="false">Scenarios!$B$15+Scenarios!$B$16*$D214+Scenarios!$B$17*(Scenarios!G$22+SUM($G214:K214))+$E214+Scenarios!$B$18*Draws!I187</f>
        <v>-2.43473203669819</v>
      </c>
      <c r="M214" s="64" t="n">
        <f aca="false">Scenarios!$B$15+Scenarios!$B$16*$D214+Scenarios!$B$17*(Scenarios!H$22+SUM($G214:L214))+$E214+Scenarios!$B$18*Draws!J187</f>
        <v>-2.93562078763466</v>
      </c>
      <c r="N214" s="64" t="n">
        <f aca="false">Scenarios!$B$15+Scenarios!$B$16*$D214+Scenarios!$B$17*(Scenarios!I$22+SUM($G214:M214))+$E214+Scenarios!$B$18*Draws!K187</f>
        <v>-2.09788053640527</v>
      </c>
      <c r="O214" s="64" t="n">
        <f aca="false">Scenarios!$B$15+Scenarios!$B$16*$D214+Scenarios!$B$17*(Scenarios!J$22+SUM($G214:N214))+$E214+Scenarios!$B$18*Draws!L187</f>
        <v>-7.13997584137985</v>
      </c>
      <c r="P214" s="64" t="n">
        <f aca="false">Scenarios!$B$15+Scenarios!$B$16*$D214+Scenarios!$B$17*(Scenarios!K$22+SUM($G214:O214))+$E214+Scenarios!$B$18*Draws!M187</f>
        <v>-5.69262476770944</v>
      </c>
      <c r="Q214" s="64" t="n">
        <f aca="false">Scenarios!$B$15+Scenarios!$B$16*$D214+Scenarios!$B$17*(Scenarios!L$22+SUM($G214:P214))+$E214+Scenarios!$B$18*Draws!N187</f>
        <v>-3.74217712816974</v>
      </c>
      <c r="R214" s="64" t="n">
        <f aca="false">Scenarios!$B$15+Scenarios!$B$16*$D214+Scenarios!$B$17*(Scenarios!M$22+SUM($G214:Q214))+$E214+Scenarios!$B$18*Draws!O187</f>
        <v>-2.1281599177891</v>
      </c>
      <c r="S214" s="79" t="n">
        <f aca="false">SUM(G214:R214)</f>
        <v>-48.8916357931123</v>
      </c>
    </row>
    <row r="215" customFormat="false" ht="15" hidden="false" customHeight="false" outlineLevel="0" collapsed="false">
      <c r="A215" s="36" t="n">
        <v>184</v>
      </c>
      <c r="B215" s="36" t="n">
        <f aca="false">MATCH(Draws!B188,$B$16:$E$16,1)</f>
        <v>4</v>
      </c>
      <c r="C215" s="65" t="n">
        <f aca="false">MAX(-0.9,INDEX(Scenarios!$B$8:$E$8,B215)+INDEX(Scenarios!$B$9:$E$9,B215)*Draws!C188)</f>
        <v>0.18645024</v>
      </c>
      <c r="D215" s="65" t="n">
        <f aca="false">(1+C215)^(1/12)-1</f>
        <v>0.0143491292111024</v>
      </c>
      <c r="E215" s="64" t="n">
        <f aca="false">INDEX(Scenarios!$B$10:$E$10,B215)/12</f>
        <v>-1.25</v>
      </c>
      <c r="G215" s="64" t="n">
        <f aca="false">Scenarios!$B$15+Scenarios!$B$16*$D215+Scenarios!$B$17*(Scenarios!B$22)+$E215+Scenarios!$B$18*Draws!D188</f>
        <v>-6.93417963221888</v>
      </c>
      <c r="H215" s="64" t="n">
        <f aca="false">Scenarios!$B$15+Scenarios!$B$16*$D215+Scenarios!$B$17*(Scenarios!C$22+SUM($G215:G215))+$E215+Scenarios!$B$18*Draws!E188</f>
        <v>0.927235120413735</v>
      </c>
      <c r="I215" s="64" t="n">
        <f aca="false">Scenarios!$B$15+Scenarios!$B$16*$D215+Scenarios!$B$17*(Scenarios!D$22+SUM($G215:H215))+$E215+Scenarios!$B$18*Draws!F188</f>
        <v>-2.75344766601216</v>
      </c>
      <c r="J215" s="64" t="n">
        <f aca="false">Scenarios!$B$15+Scenarios!$B$16*$D215+Scenarios!$B$17*(Scenarios!E$22+SUM($G215:I215))+$E215+Scenarios!$B$18*Draws!G188</f>
        <v>1.97503699315946</v>
      </c>
      <c r="K215" s="64" t="n">
        <f aca="false">Scenarios!$B$15+Scenarios!$B$16*$D215+Scenarios!$B$17*(Scenarios!F$22+SUM($G215:J215))+$E215+Scenarios!$B$18*Draws!H188</f>
        <v>-0.588929416943857</v>
      </c>
      <c r="L215" s="64" t="n">
        <f aca="false">Scenarios!$B$15+Scenarios!$B$16*$D215+Scenarios!$B$17*(Scenarios!G$22+SUM($G215:K215))+$E215+Scenarios!$B$18*Draws!I188</f>
        <v>1.22241717021253</v>
      </c>
      <c r="M215" s="64" t="n">
        <f aca="false">Scenarios!$B$15+Scenarios!$B$16*$D215+Scenarios!$B$17*(Scenarios!H$22+SUM($G215:L215))+$E215+Scenarios!$B$18*Draws!J188</f>
        <v>-0.146238589722303</v>
      </c>
      <c r="N215" s="64" t="n">
        <f aca="false">Scenarios!$B$15+Scenarios!$B$16*$D215+Scenarios!$B$17*(Scenarios!I$22+SUM($G215:M215))+$E215+Scenarios!$B$18*Draws!K188</f>
        <v>-2.69421743040988</v>
      </c>
      <c r="O215" s="64" t="n">
        <f aca="false">Scenarios!$B$15+Scenarios!$B$16*$D215+Scenarios!$B$17*(Scenarios!J$22+SUM($G215:N215))+$E215+Scenarios!$B$18*Draws!L188</f>
        <v>-2.0487488577254</v>
      </c>
      <c r="P215" s="64" t="n">
        <f aca="false">Scenarios!$B$15+Scenarios!$B$16*$D215+Scenarios!$B$17*(Scenarios!K$22+SUM($G215:O215))+$E215+Scenarios!$B$18*Draws!M188</f>
        <v>0.836197341893672</v>
      </c>
      <c r="Q215" s="64" t="n">
        <f aca="false">Scenarios!$B$15+Scenarios!$B$16*$D215+Scenarios!$B$17*(Scenarios!L$22+SUM($G215:P215))+$E215+Scenarios!$B$18*Draws!N188</f>
        <v>-2.59037146489454</v>
      </c>
      <c r="R215" s="64" t="n">
        <f aca="false">Scenarios!$B$15+Scenarios!$B$16*$D215+Scenarios!$B$17*(Scenarios!M$22+SUM($G215:Q215))+$E215+Scenarios!$B$18*Draws!O188</f>
        <v>-6.72226729431124</v>
      </c>
      <c r="S215" s="79" t="n">
        <f aca="false">SUM(G215:R215)</f>
        <v>-19.5175137265589</v>
      </c>
    </row>
    <row r="216" customFormat="false" ht="15" hidden="false" customHeight="false" outlineLevel="0" collapsed="false">
      <c r="A216" s="36" t="n">
        <v>185</v>
      </c>
      <c r="B216" s="36" t="n">
        <f aca="false">MATCH(Draws!B189,$B$16:$E$16,1)</f>
        <v>1</v>
      </c>
      <c r="C216" s="65" t="n">
        <f aca="false">MAX(-0.9,INDEX(Scenarios!$B$8:$E$8,B216)+INDEX(Scenarios!$B$9:$E$9,B216)*Draws!C189)</f>
        <v>0.05384405</v>
      </c>
      <c r="D216" s="65" t="n">
        <f aca="false">(1+C216)^(1/12)-1</f>
        <v>0.00437993726054864</v>
      </c>
      <c r="E216" s="64" t="n">
        <f aca="false">INDEX(Scenarios!$B$10:$E$10,B216)/12</f>
        <v>-1.25</v>
      </c>
      <c r="G216" s="64" t="n">
        <f aca="false">Scenarios!$B$15+Scenarios!$B$16*$D216+Scenarios!$B$17*(Scenarios!B$22)+$E216+Scenarios!$B$18*Draws!D189</f>
        <v>-1.88794729483791</v>
      </c>
      <c r="H216" s="64" t="n">
        <f aca="false">Scenarios!$B$15+Scenarios!$B$16*$D216+Scenarios!$B$17*(Scenarios!C$22+SUM($G216:G216))+$E216+Scenarios!$B$18*Draws!E189</f>
        <v>-1.38615192274903</v>
      </c>
      <c r="I216" s="64" t="n">
        <f aca="false">Scenarios!$B$15+Scenarios!$B$16*$D216+Scenarios!$B$17*(Scenarios!D$22+SUM($G216:H216))+$E216+Scenarios!$B$18*Draws!F189</f>
        <v>-0.665587850337116</v>
      </c>
      <c r="J216" s="64" t="n">
        <f aca="false">Scenarios!$B$15+Scenarios!$B$16*$D216+Scenarios!$B$17*(Scenarios!E$22+SUM($G216:I216))+$E216+Scenarios!$B$18*Draws!G189</f>
        <v>3.00413671895511</v>
      </c>
      <c r="K216" s="64" t="n">
        <f aca="false">Scenarios!$B$15+Scenarios!$B$16*$D216+Scenarios!$B$17*(Scenarios!F$22+SUM($G216:J216))+$E216+Scenarios!$B$18*Draws!H189</f>
        <v>-6.45587337008739</v>
      </c>
      <c r="L216" s="64" t="n">
        <f aca="false">Scenarios!$B$15+Scenarios!$B$16*$D216+Scenarios!$B$17*(Scenarios!G$22+SUM($G216:K216))+$E216+Scenarios!$B$18*Draws!I189</f>
        <v>2.66319322053469</v>
      </c>
      <c r="M216" s="64" t="n">
        <f aca="false">Scenarios!$B$15+Scenarios!$B$16*$D216+Scenarios!$B$17*(Scenarios!H$22+SUM($G216:L216))+$E216+Scenarios!$B$18*Draws!J189</f>
        <v>0.205361099051441</v>
      </c>
      <c r="N216" s="64" t="n">
        <f aca="false">Scenarios!$B$15+Scenarios!$B$16*$D216+Scenarios!$B$17*(Scenarios!I$22+SUM($G216:M216))+$E216+Scenarios!$B$18*Draws!K189</f>
        <v>-1.61236567677141</v>
      </c>
      <c r="O216" s="64" t="n">
        <f aca="false">Scenarios!$B$15+Scenarios!$B$16*$D216+Scenarios!$B$17*(Scenarios!J$22+SUM($G216:N216))+$E216+Scenarios!$B$18*Draws!L189</f>
        <v>-5.10106064272195</v>
      </c>
      <c r="P216" s="64" t="n">
        <f aca="false">Scenarios!$B$15+Scenarios!$B$16*$D216+Scenarios!$B$17*(Scenarios!K$22+SUM($G216:O216))+$E216+Scenarios!$B$18*Draws!M189</f>
        <v>-1.55120238184919</v>
      </c>
      <c r="Q216" s="64" t="n">
        <f aca="false">Scenarios!$B$15+Scenarios!$B$16*$D216+Scenarios!$B$17*(Scenarios!L$22+SUM($G216:P216))+$E216+Scenarios!$B$18*Draws!N189</f>
        <v>-0.322816075400958</v>
      </c>
      <c r="R216" s="64" t="n">
        <f aca="false">Scenarios!$B$15+Scenarios!$B$16*$D216+Scenarios!$B$17*(Scenarios!M$22+SUM($G216:Q216))+$E216+Scenarios!$B$18*Draws!O189</f>
        <v>-1.91813953879508</v>
      </c>
      <c r="S216" s="79" t="n">
        <f aca="false">SUM(G216:R216)</f>
        <v>-15.0284537150088</v>
      </c>
    </row>
    <row r="217" customFormat="false" ht="15" hidden="false" customHeight="false" outlineLevel="0" collapsed="false">
      <c r="A217" s="36" t="n">
        <v>186</v>
      </c>
      <c r="B217" s="36" t="n">
        <f aca="false">MATCH(Draws!B190,$B$16:$E$16,1)</f>
        <v>3</v>
      </c>
      <c r="C217" s="65" t="n">
        <f aca="false">MAX(-0.9,INDEX(Scenarios!$B$8:$E$8,B217)+INDEX(Scenarios!$B$9:$E$9,B217)*Draws!C190)</f>
        <v>0.14629064</v>
      </c>
      <c r="D217" s="65" t="n">
        <f aca="false">(1+C217)^(1/12)-1</f>
        <v>0.0114425709527408</v>
      </c>
      <c r="E217" s="64" t="n">
        <f aca="false">INDEX(Scenarios!$B$10:$E$10,B217)/12</f>
        <v>0.416666666666667</v>
      </c>
      <c r="G217" s="64" t="n">
        <f aca="false">Scenarios!$B$15+Scenarios!$B$16*$D217+Scenarios!$B$17*(Scenarios!B$22)+$E217+Scenarios!$B$18*Draws!D190</f>
        <v>-2.3968782825931</v>
      </c>
      <c r="H217" s="64" t="n">
        <f aca="false">Scenarios!$B$15+Scenarios!$B$16*$D217+Scenarios!$B$17*(Scenarios!C$22+SUM($G217:G217))+$E217+Scenarios!$B$18*Draws!E190</f>
        <v>-3.01208201317676</v>
      </c>
      <c r="I217" s="64" t="n">
        <f aca="false">Scenarios!$B$15+Scenarios!$B$16*$D217+Scenarios!$B$17*(Scenarios!D$22+SUM($G217:H217))+$E217+Scenarios!$B$18*Draws!F190</f>
        <v>0.860238382176774</v>
      </c>
      <c r="J217" s="64" t="n">
        <f aca="false">Scenarios!$B$15+Scenarios!$B$16*$D217+Scenarios!$B$17*(Scenarios!E$22+SUM($G217:I217))+$E217+Scenarios!$B$18*Draws!G190</f>
        <v>0.877694856139456</v>
      </c>
      <c r="K217" s="64" t="n">
        <f aca="false">Scenarios!$B$15+Scenarios!$B$16*$D217+Scenarios!$B$17*(Scenarios!F$22+SUM($G217:J217))+$E217+Scenarios!$B$18*Draws!H190</f>
        <v>1.85417891703857</v>
      </c>
      <c r="L217" s="64" t="n">
        <f aca="false">Scenarios!$B$15+Scenarios!$B$16*$D217+Scenarios!$B$17*(Scenarios!G$22+SUM($G217:K217))+$E217+Scenarios!$B$18*Draws!I190</f>
        <v>-2.22745348001373</v>
      </c>
      <c r="M217" s="64" t="n">
        <f aca="false">Scenarios!$B$15+Scenarios!$B$16*$D217+Scenarios!$B$17*(Scenarios!H$22+SUM($G217:L217))+$E217+Scenarios!$B$18*Draws!J190</f>
        <v>3.68658920281454</v>
      </c>
      <c r="N217" s="64" t="n">
        <f aca="false">Scenarios!$B$15+Scenarios!$B$16*$D217+Scenarios!$B$17*(Scenarios!I$22+SUM($G217:M217))+$E217+Scenarios!$B$18*Draws!K190</f>
        <v>7.10388498431464</v>
      </c>
      <c r="O217" s="64" t="n">
        <f aca="false">Scenarios!$B$15+Scenarios!$B$16*$D217+Scenarios!$B$17*(Scenarios!J$22+SUM($G217:N217))+$E217+Scenarios!$B$18*Draws!L190</f>
        <v>1.16003972808036</v>
      </c>
      <c r="P217" s="64" t="n">
        <f aca="false">Scenarios!$B$15+Scenarios!$B$16*$D217+Scenarios!$B$17*(Scenarios!K$22+SUM($G217:O217))+$E217+Scenarios!$B$18*Draws!M190</f>
        <v>3.9589233189465</v>
      </c>
      <c r="Q217" s="64" t="n">
        <f aca="false">Scenarios!$B$15+Scenarios!$B$16*$D217+Scenarios!$B$17*(Scenarios!L$22+SUM($G217:P217))+$E217+Scenarios!$B$18*Draws!N190</f>
        <v>-2.70656631961111</v>
      </c>
      <c r="R217" s="64" t="n">
        <f aca="false">Scenarios!$B$15+Scenarios!$B$16*$D217+Scenarios!$B$17*(Scenarios!M$22+SUM($G217:Q217))+$E217+Scenarios!$B$18*Draws!O190</f>
        <v>7.38888107982163</v>
      </c>
      <c r="S217" s="79" t="n">
        <f aca="false">SUM(G217:R217)</f>
        <v>16.5474503739378</v>
      </c>
    </row>
    <row r="218" customFormat="false" ht="15" hidden="false" customHeight="false" outlineLevel="0" collapsed="false">
      <c r="A218" s="36" t="n">
        <v>187</v>
      </c>
      <c r="B218" s="36" t="n">
        <f aca="false">MATCH(Draws!B191,$B$16:$E$16,1)</f>
        <v>4</v>
      </c>
      <c r="C218" s="65" t="n">
        <f aca="false">MAX(-0.9,INDEX(Scenarios!$B$8:$E$8,B218)+INDEX(Scenarios!$B$9:$E$9,B218)*Draws!C191)</f>
        <v>0.2265138</v>
      </c>
      <c r="D218" s="65" t="n">
        <f aca="false">(1+C218)^(1/12)-1</f>
        <v>0.0171602266802593</v>
      </c>
      <c r="E218" s="64" t="n">
        <f aca="false">INDEX(Scenarios!$B$10:$E$10,B218)/12</f>
        <v>-1.25</v>
      </c>
      <c r="G218" s="64" t="n">
        <f aca="false">Scenarios!$B$15+Scenarios!$B$16*$D218+Scenarios!$B$17*(Scenarios!B$22)+$E218+Scenarios!$B$18*Draws!D191</f>
        <v>1.00106926025847</v>
      </c>
      <c r="H218" s="64" t="n">
        <f aca="false">Scenarios!$B$15+Scenarios!$B$16*$D218+Scenarios!$B$17*(Scenarios!C$22+SUM($G218:G218))+$E218+Scenarios!$B$18*Draws!E191</f>
        <v>-1.48830526787968</v>
      </c>
      <c r="I218" s="64" t="n">
        <f aca="false">Scenarios!$B$15+Scenarios!$B$16*$D218+Scenarios!$B$17*(Scenarios!D$22+SUM($G218:H218))+$E218+Scenarios!$B$18*Draws!F191</f>
        <v>-6.53956147082486</v>
      </c>
      <c r="J218" s="64" t="n">
        <f aca="false">Scenarios!$B$15+Scenarios!$B$16*$D218+Scenarios!$B$17*(Scenarios!E$22+SUM($G218:I218))+$E218+Scenarios!$B$18*Draws!G191</f>
        <v>-1.01126925574591</v>
      </c>
      <c r="K218" s="64" t="n">
        <f aca="false">Scenarios!$B$15+Scenarios!$B$16*$D218+Scenarios!$B$17*(Scenarios!F$22+SUM($G218:J218))+$E218+Scenarios!$B$18*Draws!H191</f>
        <v>-2.52143138744033</v>
      </c>
      <c r="L218" s="64" t="n">
        <f aca="false">Scenarios!$B$15+Scenarios!$B$16*$D218+Scenarios!$B$17*(Scenarios!G$22+SUM($G218:K218))+$E218+Scenarios!$B$18*Draws!I191</f>
        <v>0.440515300584253</v>
      </c>
      <c r="M218" s="64" t="n">
        <f aca="false">Scenarios!$B$15+Scenarios!$B$16*$D218+Scenarios!$B$17*(Scenarios!H$22+SUM($G218:L218))+$E218+Scenarios!$B$18*Draws!J191</f>
        <v>-4.04212297023603</v>
      </c>
      <c r="N218" s="64" t="n">
        <f aca="false">Scenarios!$B$15+Scenarios!$B$16*$D218+Scenarios!$B$17*(Scenarios!I$22+SUM($G218:M218))+$E218+Scenarios!$B$18*Draws!K191</f>
        <v>-10.020733203756</v>
      </c>
      <c r="O218" s="64" t="n">
        <f aca="false">Scenarios!$B$15+Scenarios!$B$16*$D218+Scenarios!$B$17*(Scenarios!J$22+SUM($G218:N218))+$E218+Scenarios!$B$18*Draws!L191</f>
        <v>-2.20192420302451</v>
      </c>
      <c r="P218" s="64" t="n">
        <f aca="false">Scenarios!$B$15+Scenarios!$B$16*$D218+Scenarios!$B$17*(Scenarios!K$22+SUM($G218:O218))+$E218+Scenarios!$B$18*Draws!M191</f>
        <v>-3.10395965535587</v>
      </c>
      <c r="Q218" s="64" t="n">
        <f aca="false">Scenarios!$B$15+Scenarios!$B$16*$D218+Scenarios!$B$17*(Scenarios!L$22+SUM($G218:P218))+$E218+Scenarios!$B$18*Draws!N191</f>
        <v>-0.475867295019914</v>
      </c>
      <c r="R218" s="64" t="n">
        <f aca="false">Scenarios!$B$15+Scenarios!$B$16*$D218+Scenarios!$B$17*(Scenarios!M$22+SUM($G218:Q218))+$E218+Scenarios!$B$18*Draws!O191</f>
        <v>-4.65470513145512</v>
      </c>
      <c r="S218" s="79" t="n">
        <f aca="false">SUM(G218:R218)</f>
        <v>-34.6182952798955</v>
      </c>
    </row>
    <row r="219" customFormat="false" ht="15" hidden="false" customHeight="false" outlineLevel="0" collapsed="false">
      <c r="A219" s="36" t="n">
        <v>188</v>
      </c>
      <c r="B219" s="36" t="n">
        <f aca="false">MATCH(Draws!B192,$B$16:$E$16,1)</f>
        <v>1</v>
      </c>
      <c r="C219" s="65" t="n">
        <f aca="false">MAX(-0.9,INDEX(Scenarios!$B$8:$E$8,B219)+INDEX(Scenarios!$B$9:$E$9,B219)*Draws!C192)</f>
        <v>-0.00609699999999999</v>
      </c>
      <c r="D219" s="65" t="n">
        <f aca="false">(1+C219)^(1/12)-1</f>
        <v>-0.000509508706367678</v>
      </c>
      <c r="E219" s="64" t="n">
        <f aca="false">INDEX(Scenarios!$B$10:$E$10,B219)/12</f>
        <v>-1.25</v>
      </c>
      <c r="G219" s="64" t="n">
        <f aca="false">Scenarios!$B$15+Scenarios!$B$16*$D219+Scenarios!$B$17*(Scenarios!B$22)+$E219+Scenarios!$B$18*Draws!D192</f>
        <v>-3.6930803336946</v>
      </c>
      <c r="H219" s="64" t="n">
        <f aca="false">Scenarios!$B$15+Scenarios!$B$16*$D219+Scenarios!$B$17*(Scenarios!C$22+SUM($G219:G219))+$E219+Scenarios!$B$18*Draws!E192</f>
        <v>-4.825308279775</v>
      </c>
      <c r="I219" s="64" t="n">
        <f aca="false">Scenarios!$B$15+Scenarios!$B$16*$D219+Scenarios!$B$17*(Scenarios!D$22+SUM($G219:H219))+$E219+Scenarios!$B$18*Draws!F192</f>
        <v>-1.40217047658653</v>
      </c>
      <c r="J219" s="64" t="n">
        <f aca="false">Scenarios!$B$15+Scenarios!$B$16*$D219+Scenarios!$B$17*(Scenarios!E$22+SUM($G219:I219))+$E219+Scenarios!$B$18*Draws!G192</f>
        <v>-3.57710148553324</v>
      </c>
      <c r="K219" s="64" t="n">
        <f aca="false">Scenarios!$B$15+Scenarios!$B$16*$D219+Scenarios!$B$17*(Scenarios!F$22+SUM($G219:J219))+$E219+Scenarios!$B$18*Draws!H192</f>
        <v>-4.41527359031969</v>
      </c>
      <c r="L219" s="64" t="n">
        <f aca="false">Scenarios!$B$15+Scenarios!$B$16*$D219+Scenarios!$B$17*(Scenarios!G$22+SUM($G219:K219))+$E219+Scenarios!$B$18*Draws!I192</f>
        <v>-4.57949019683282</v>
      </c>
      <c r="M219" s="64" t="n">
        <f aca="false">Scenarios!$B$15+Scenarios!$B$16*$D219+Scenarios!$B$17*(Scenarios!H$22+SUM($G219:L219))+$E219+Scenarios!$B$18*Draws!J192</f>
        <v>-3.46641597361788</v>
      </c>
      <c r="N219" s="64" t="n">
        <f aca="false">Scenarios!$B$15+Scenarios!$B$16*$D219+Scenarios!$B$17*(Scenarios!I$22+SUM($G219:M219))+$E219+Scenarios!$B$18*Draws!K192</f>
        <v>1.53401498567852</v>
      </c>
      <c r="O219" s="64" t="n">
        <f aca="false">Scenarios!$B$15+Scenarios!$B$16*$D219+Scenarios!$B$17*(Scenarios!J$22+SUM($G219:N219))+$E219+Scenarios!$B$18*Draws!L192</f>
        <v>-2.99737737192671</v>
      </c>
      <c r="P219" s="64" t="n">
        <f aca="false">Scenarios!$B$15+Scenarios!$B$16*$D219+Scenarios!$B$17*(Scenarios!K$22+SUM($G219:O219))+$E219+Scenarios!$B$18*Draws!M192</f>
        <v>-4.35782289681253</v>
      </c>
      <c r="Q219" s="64" t="n">
        <f aca="false">Scenarios!$B$15+Scenarios!$B$16*$D219+Scenarios!$B$17*(Scenarios!L$22+SUM($G219:P219))+$E219+Scenarios!$B$18*Draws!N192</f>
        <v>-2.60304532754747</v>
      </c>
      <c r="R219" s="64" t="n">
        <f aca="false">Scenarios!$B$15+Scenarios!$B$16*$D219+Scenarios!$B$17*(Scenarios!M$22+SUM($G219:Q219))+$E219+Scenarios!$B$18*Draws!O192</f>
        <v>-0.6700038275939</v>
      </c>
      <c r="S219" s="79" t="n">
        <f aca="false">SUM(G219:R219)</f>
        <v>-35.0530747745619</v>
      </c>
    </row>
    <row r="220" customFormat="false" ht="15" hidden="false" customHeight="false" outlineLevel="0" collapsed="false">
      <c r="A220" s="36" t="n">
        <v>189</v>
      </c>
      <c r="B220" s="36" t="n">
        <f aca="false">MATCH(Draws!B193,$B$16:$E$16,1)</f>
        <v>3</v>
      </c>
      <c r="C220" s="65" t="n">
        <f aca="false">MAX(-0.9,INDEX(Scenarios!$B$8:$E$8,B220)+INDEX(Scenarios!$B$9:$E$9,B220)*Draws!C193)</f>
        <v>0.20199644</v>
      </c>
      <c r="D220" s="65" t="n">
        <f aca="false">(1+C220)^(1/12)-1</f>
        <v>0.0154501274740499</v>
      </c>
      <c r="E220" s="64" t="n">
        <f aca="false">INDEX(Scenarios!$B$10:$E$10,B220)/12</f>
        <v>0.416666666666667</v>
      </c>
      <c r="G220" s="64" t="n">
        <f aca="false">Scenarios!$B$15+Scenarios!$B$16*$D220+Scenarios!$B$17*(Scenarios!B$22)+$E220+Scenarios!$B$18*Draws!D193</f>
        <v>0.411647065725287</v>
      </c>
      <c r="H220" s="64" t="n">
        <f aca="false">Scenarios!$B$15+Scenarios!$B$16*$D220+Scenarios!$B$17*(Scenarios!C$22+SUM($G220:G220))+$E220+Scenarios!$B$18*Draws!E193</f>
        <v>1.04054229944684</v>
      </c>
      <c r="I220" s="64" t="n">
        <f aca="false">Scenarios!$B$15+Scenarios!$B$16*$D220+Scenarios!$B$17*(Scenarios!D$22+SUM($G220:H220))+$E220+Scenarios!$B$18*Draws!F193</f>
        <v>1.52738629498055</v>
      </c>
      <c r="J220" s="64" t="n">
        <f aca="false">Scenarios!$B$15+Scenarios!$B$16*$D220+Scenarios!$B$17*(Scenarios!E$22+SUM($G220:I220))+$E220+Scenarios!$B$18*Draws!G193</f>
        <v>0.3245330911041</v>
      </c>
      <c r="K220" s="64" t="n">
        <f aca="false">Scenarios!$B$15+Scenarios!$B$16*$D220+Scenarios!$B$17*(Scenarios!F$22+SUM($G220:J220))+$E220+Scenarios!$B$18*Draws!H193</f>
        <v>-4.13898018110871</v>
      </c>
      <c r="L220" s="64" t="n">
        <f aca="false">Scenarios!$B$15+Scenarios!$B$16*$D220+Scenarios!$B$17*(Scenarios!G$22+SUM($G220:K220))+$E220+Scenarios!$B$18*Draws!I193</f>
        <v>-0.331996211233067</v>
      </c>
      <c r="M220" s="64" t="n">
        <f aca="false">Scenarios!$B$15+Scenarios!$B$16*$D220+Scenarios!$B$17*(Scenarios!H$22+SUM($G220:L220))+$E220+Scenarios!$B$18*Draws!J193</f>
        <v>-1.51432197648645</v>
      </c>
      <c r="N220" s="64" t="n">
        <f aca="false">Scenarios!$B$15+Scenarios!$B$16*$D220+Scenarios!$B$17*(Scenarios!I$22+SUM($G220:M220))+$E220+Scenarios!$B$18*Draws!K193</f>
        <v>2.3137555130195</v>
      </c>
      <c r="O220" s="64" t="n">
        <f aca="false">Scenarios!$B$15+Scenarios!$B$16*$D220+Scenarios!$B$17*(Scenarios!J$22+SUM($G220:N220))+$E220+Scenarios!$B$18*Draws!L193</f>
        <v>4.13608195343864</v>
      </c>
      <c r="P220" s="64" t="n">
        <f aca="false">Scenarios!$B$15+Scenarios!$B$16*$D220+Scenarios!$B$17*(Scenarios!K$22+SUM($G220:O220))+$E220+Scenarios!$B$18*Draws!M193</f>
        <v>-0.276066855467533</v>
      </c>
      <c r="Q220" s="64" t="n">
        <f aca="false">Scenarios!$B$15+Scenarios!$B$16*$D220+Scenarios!$B$17*(Scenarios!L$22+SUM($G220:P220))+$E220+Scenarios!$B$18*Draws!N193</f>
        <v>2.60156042143922</v>
      </c>
      <c r="R220" s="64" t="n">
        <f aca="false">Scenarios!$B$15+Scenarios!$B$16*$D220+Scenarios!$B$17*(Scenarios!M$22+SUM($G220:Q220))+$E220+Scenarios!$B$18*Draws!O193</f>
        <v>1.88161801779141</v>
      </c>
      <c r="S220" s="79" t="n">
        <f aca="false">SUM(G220:R220)</f>
        <v>7.97575943264978</v>
      </c>
    </row>
    <row r="221" customFormat="false" ht="15" hidden="false" customHeight="false" outlineLevel="0" collapsed="false">
      <c r="A221" s="36" t="n">
        <v>190</v>
      </c>
      <c r="B221" s="36" t="n">
        <f aca="false">MATCH(Draws!B194,$B$16:$E$16,1)</f>
        <v>1</v>
      </c>
      <c r="C221" s="65" t="n">
        <f aca="false">MAX(-0.9,INDEX(Scenarios!$B$8:$E$8,B221)+INDEX(Scenarios!$B$9:$E$9,B221)*Draws!C194)</f>
        <v>0.016865</v>
      </c>
      <c r="D221" s="65" t="n">
        <f aca="false">(1+C221)^(1/12)-1</f>
        <v>0.00139466872147653</v>
      </c>
      <c r="E221" s="64" t="n">
        <f aca="false">INDEX(Scenarios!$B$10:$E$10,B221)/12</f>
        <v>-1.25</v>
      </c>
      <c r="G221" s="64" t="n">
        <f aca="false">Scenarios!$B$15+Scenarios!$B$16*$D221+Scenarios!$B$17*(Scenarios!B$22)+$E221+Scenarios!$B$18*Draws!D194</f>
        <v>1.13954084616141</v>
      </c>
      <c r="H221" s="64" t="n">
        <f aca="false">Scenarios!$B$15+Scenarios!$B$16*$D221+Scenarios!$B$17*(Scenarios!C$22+SUM($G221:G221))+$E221+Scenarios!$B$18*Draws!E194</f>
        <v>-3.82581399563428</v>
      </c>
      <c r="I221" s="64" t="n">
        <f aca="false">Scenarios!$B$15+Scenarios!$B$16*$D221+Scenarios!$B$17*(Scenarios!D$22+SUM($G221:H221))+$E221+Scenarios!$B$18*Draws!F194</f>
        <v>-4.4939243472447</v>
      </c>
      <c r="J221" s="64" t="n">
        <f aca="false">Scenarios!$B$15+Scenarios!$B$16*$D221+Scenarios!$B$17*(Scenarios!E$22+SUM($G221:I221))+$E221+Scenarios!$B$18*Draws!G194</f>
        <v>-5.01989975174134</v>
      </c>
      <c r="K221" s="64" t="n">
        <f aca="false">Scenarios!$B$15+Scenarios!$B$16*$D221+Scenarios!$B$17*(Scenarios!F$22+SUM($G221:J221))+$E221+Scenarios!$B$18*Draws!H194</f>
        <v>-0.130062039015605</v>
      </c>
      <c r="L221" s="64" t="n">
        <f aca="false">Scenarios!$B$15+Scenarios!$B$16*$D221+Scenarios!$B$17*(Scenarios!G$22+SUM($G221:K221))+$E221+Scenarios!$B$18*Draws!I194</f>
        <v>-4.46345614010423</v>
      </c>
      <c r="M221" s="64" t="n">
        <f aca="false">Scenarios!$B$15+Scenarios!$B$16*$D221+Scenarios!$B$17*(Scenarios!H$22+SUM($G221:L221))+$E221+Scenarios!$B$18*Draws!J194</f>
        <v>-4.41163693204068</v>
      </c>
      <c r="N221" s="64" t="n">
        <f aca="false">Scenarios!$B$15+Scenarios!$B$16*$D221+Scenarios!$B$17*(Scenarios!I$22+SUM($G221:M221))+$E221+Scenarios!$B$18*Draws!K194</f>
        <v>0.499839694897738</v>
      </c>
      <c r="O221" s="64" t="n">
        <f aca="false">Scenarios!$B$15+Scenarios!$B$16*$D221+Scenarios!$B$17*(Scenarios!J$22+SUM($G221:N221))+$E221+Scenarios!$B$18*Draws!L194</f>
        <v>-1.21055811609177</v>
      </c>
      <c r="P221" s="64" t="n">
        <f aca="false">Scenarios!$B$15+Scenarios!$B$16*$D221+Scenarios!$B$17*(Scenarios!K$22+SUM($G221:O221))+$E221+Scenarios!$B$18*Draws!M194</f>
        <v>-2.73309512084678</v>
      </c>
      <c r="Q221" s="64" t="n">
        <f aca="false">Scenarios!$B$15+Scenarios!$B$16*$D221+Scenarios!$B$17*(Scenarios!L$22+SUM($G221:P221))+$E221+Scenarios!$B$18*Draws!N194</f>
        <v>-4.87069032175741</v>
      </c>
      <c r="R221" s="64" t="n">
        <f aca="false">Scenarios!$B$15+Scenarios!$B$16*$D221+Scenarios!$B$17*(Scenarios!M$22+SUM($G221:Q221))+$E221+Scenarios!$B$18*Draws!O194</f>
        <v>-1.97653643598535</v>
      </c>
      <c r="S221" s="79" t="n">
        <f aca="false">SUM(G221:R221)</f>
        <v>-31.496292659403</v>
      </c>
    </row>
    <row r="222" customFormat="false" ht="15" hidden="false" customHeight="false" outlineLevel="0" collapsed="false">
      <c r="A222" s="36" t="n">
        <v>191</v>
      </c>
      <c r="B222" s="36" t="n">
        <f aca="false">MATCH(Draws!B195,$B$16:$E$16,1)</f>
        <v>1</v>
      </c>
      <c r="C222" s="65" t="n">
        <f aca="false">MAX(-0.9,INDEX(Scenarios!$B$8:$E$8,B222)+INDEX(Scenarios!$B$9:$E$9,B222)*Draws!C195)</f>
        <v>-0.10866205</v>
      </c>
      <c r="D222" s="65" t="n">
        <f aca="false">(1+C222)^(1/12)-1</f>
        <v>-0.00954017026437237</v>
      </c>
      <c r="E222" s="64" t="n">
        <f aca="false">INDEX(Scenarios!$B$10:$E$10,B222)/12</f>
        <v>-1.25</v>
      </c>
      <c r="G222" s="64" t="n">
        <f aca="false">Scenarios!$B$15+Scenarios!$B$16*$D222+Scenarios!$B$17*(Scenarios!B$22)+$E222+Scenarios!$B$18*Draws!D195</f>
        <v>-2.34314886261845</v>
      </c>
      <c r="H222" s="64" t="n">
        <f aca="false">Scenarios!$B$15+Scenarios!$B$16*$D222+Scenarios!$B$17*(Scenarios!C$22+SUM($G222:G222))+$E222+Scenarios!$B$18*Draws!E195</f>
        <v>-2.55843897818403</v>
      </c>
      <c r="I222" s="64" t="n">
        <f aca="false">Scenarios!$B$15+Scenarios!$B$16*$D222+Scenarios!$B$17*(Scenarios!D$22+SUM($G222:H222))+$E222+Scenarios!$B$18*Draws!F195</f>
        <v>-3.14991121074542</v>
      </c>
      <c r="J222" s="64" t="n">
        <f aca="false">Scenarios!$B$15+Scenarios!$B$16*$D222+Scenarios!$B$17*(Scenarios!E$22+SUM($G222:I222))+$E222+Scenarios!$B$18*Draws!G195</f>
        <v>-2.40730011615037</v>
      </c>
      <c r="K222" s="64" t="n">
        <f aca="false">Scenarios!$B$15+Scenarios!$B$16*$D222+Scenarios!$B$17*(Scenarios!F$22+SUM($G222:J222))+$E222+Scenarios!$B$18*Draws!H195</f>
        <v>-1.47460282814908</v>
      </c>
      <c r="L222" s="64" t="n">
        <f aca="false">Scenarios!$B$15+Scenarios!$B$16*$D222+Scenarios!$B$17*(Scenarios!G$22+SUM($G222:K222))+$E222+Scenarios!$B$18*Draws!I195</f>
        <v>-7.52636296080092</v>
      </c>
      <c r="M222" s="64" t="n">
        <f aca="false">Scenarios!$B$15+Scenarios!$B$16*$D222+Scenarios!$B$17*(Scenarios!H$22+SUM($G222:L222))+$E222+Scenarios!$B$18*Draws!J195</f>
        <v>-5.52559947284294</v>
      </c>
      <c r="N222" s="64" t="n">
        <f aca="false">Scenarios!$B$15+Scenarios!$B$16*$D222+Scenarios!$B$17*(Scenarios!I$22+SUM($G222:M222))+$E222+Scenarios!$B$18*Draws!K195</f>
        <v>-0.82352714014039</v>
      </c>
      <c r="O222" s="64" t="n">
        <f aca="false">Scenarios!$B$15+Scenarios!$B$16*$D222+Scenarios!$B$17*(Scenarios!J$22+SUM($G222:N222))+$E222+Scenarios!$B$18*Draws!L195</f>
        <v>-3.00953903957559</v>
      </c>
      <c r="P222" s="64" t="n">
        <f aca="false">Scenarios!$B$15+Scenarios!$B$16*$D222+Scenarios!$B$17*(Scenarios!K$22+SUM($G222:O222))+$E222+Scenarios!$B$18*Draws!M195</f>
        <v>-0.522577674929686</v>
      </c>
      <c r="Q222" s="64" t="n">
        <f aca="false">Scenarios!$B$15+Scenarios!$B$16*$D222+Scenarios!$B$17*(Scenarios!L$22+SUM($G222:P222))+$E222+Scenarios!$B$18*Draws!N195</f>
        <v>1.6163175513397</v>
      </c>
      <c r="R222" s="64" t="n">
        <f aca="false">Scenarios!$B$15+Scenarios!$B$16*$D222+Scenarios!$B$17*(Scenarios!M$22+SUM($G222:Q222))+$E222+Scenarios!$B$18*Draws!O195</f>
        <v>1.45770971034731</v>
      </c>
      <c r="S222" s="79" t="n">
        <f aca="false">SUM(G222:R222)</f>
        <v>-26.2669810224499</v>
      </c>
    </row>
    <row r="223" customFormat="false" ht="15" hidden="false" customHeight="false" outlineLevel="0" collapsed="false">
      <c r="A223" s="36" t="n">
        <v>192</v>
      </c>
      <c r="B223" s="36" t="n">
        <f aca="false">MATCH(Draws!B196,$B$16:$E$16,1)</f>
        <v>2</v>
      </c>
      <c r="C223" s="65" t="n">
        <f aca="false">MAX(-0.9,INDEX(Scenarios!$B$8:$E$8,B223)+INDEX(Scenarios!$B$9:$E$9,B223)*Draws!C196)</f>
        <v>-0.13164736</v>
      </c>
      <c r="D223" s="65" t="n">
        <f aca="false">(1+C223)^(1/12)-1</f>
        <v>-0.0116942000081198</v>
      </c>
      <c r="E223" s="64" t="n">
        <f aca="false">INDEX(Scenarios!$B$10:$E$10,B223)/12</f>
        <v>0.416666666666667</v>
      </c>
      <c r="G223" s="64" t="n">
        <f aca="false">Scenarios!$B$15+Scenarios!$B$16*$D223+Scenarios!$B$17*(Scenarios!B$22)+$E223+Scenarios!$B$18*Draws!D196</f>
        <v>-0.963290673860514</v>
      </c>
      <c r="H223" s="64" t="n">
        <f aca="false">Scenarios!$B$15+Scenarios!$B$16*$D223+Scenarios!$B$17*(Scenarios!C$22+SUM($G223:G223))+$E223+Scenarios!$B$18*Draws!E196</f>
        <v>1.94588791286745</v>
      </c>
      <c r="I223" s="64" t="n">
        <f aca="false">Scenarios!$B$15+Scenarios!$B$16*$D223+Scenarios!$B$17*(Scenarios!D$22+SUM($G223:H223))+$E223+Scenarios!$B$18*Draws!F196</f>
        <v>-2.67872553442863</v>
      </c>
      <c r="J223" s="64" t="n">
        <f aca="false">Scenarios!$B$15+Scenarios!$B$16*$D223+Scenarios!$B$17*(Scenarios!E$22+SUM($G223:I223))+$E223+Scenarios!$B$18*Draws!G196</f>
        <v>-0.469887481838497</v>
      </c>
      <c r="K223" s="64" t="n">
        <f aca="false">Scenarios!$B$15+Scenarios!$B$16*$D223+Scenarios!$B$17*(Scenarios!F$22+SUM($G223:J223))+$E223+Scenarios!$B$18*Draws!H196</f>
        <v>-1.82010885192399</v>
      </c>
      <c r="L223" s="64" t="n">
        <f aca="false">Scenarios!$B$15+Scenarios!$B$16*$D223+Scenarios!$B$17*(Scenarios!G$22+SUM($G223:K223))+$E223+Scenarios!$B$18*Draws!I196</f>
        <v>-1.9214493637664</v>
      </c>
      <c r="M223" s="64" t="n">
        <f aca="false">Scenarios!$B$15+Scenarios!$B$16*$D223+Scenarios!$B$17*(Scenarios!H$22+SUM($G223:L223))+$E223+Scenarios!$B$18*Draws!J196</f>
        <v>-2.4529458030198</v>
      </c>
      <c r="N223" s="64" t="n">
        <f aca="false">Scenarios!$B$15+Scenarios!$B$16*$D223+Scenarios!$B$17*(Scenarios!I$22+SUM($G223:M223))+$E223+Scenarios!$B$18*Draws!K196</f>
        <v>0.729620676391649</v>
      </c>
      <c r="O223" s="64" t="n">
        <f aca="false">Scenarios!$B$15+Scenarios!$B$16*$D223+Scenarios!$B$17*(Scenarios!J$22+SUM($G223:N223))+$E223+Scenarios!$B$18*Draws!L196</f>
        <v>-4.30292807957814</v>
      </c>
      <c r="P223" s="64" t="n">
        <f aca="false">Scenarios!$B$15+Scenarios!$B$16*$D223+Scenarios!$B$17*(Scenarios!K$22+SUM($G223:O223))+$E223+Scenarios!$B$18*Draws!M196</f>
        <v>-5.67599620656467</v>
      </c>
      <c r="Q223" s="64" t="n">
        <f aca="false">Scenarios!$B$15+Scenarios!$B$16*$D223+Scenarios!$B$17*(Scenarios!L$22+SUM($G223:P223))+$E223+Scenarios!$B$18*Draws!N196</f>
        <v>1.87644646924244</v>
      </c>
      <c r="R223" s="64" t="n">
        <f aca="false">Scenarios!$B$15+Scenarios!$B$16*$D223+Scenarios!$B$17*(Scenarios!M$22+SUM($G223:Q223))+$E223+Scenarios!$B$18*Draws!O196</f>
        <v>0.51749624333329</v>
      </c>
      <c r="S223" s="79" t="n">
        <f aca="false">SUM(G223:R223)</f>
        <v>-15.2158806931458</v>
      </c>
    </row>
    <row r="224" customFormat="false" ht="15" hidden="false" customHeight="false" outlineLevel="0" collapsed="false">
      <c r="A224" s="36" t="n">
        <v>193</v>
      </c>
      <c r="B224" s="36" t="n">
        <f aca="false">MATCH(Draws!B197,$B$16:$E$16,1)</f>
        <v>2</v>
      </c>
      <c r="C224" s="65" t="n">
        <f aca="false">MAX(-0.9,INDEX(Scenarios!$B$8:$E$8,B224)+INDEX(Scenarios!$B$9:$E$9,B224)*Draws!C197)</f>
        <v>-0.15080548</v>
      </c>
      <c r="D224" s="65" t="n">
        <f aca="false">(1+C224)^(1/12)-1</f>
        <v>-0.0135298872148922</v>
      </c>
      <c r="E224" s="64" t="n">
        <f aca="false">INDEX(Scenarios!$B$10:$E$10,B224)/12</f>
        <v>0.416666666666667</v>
      </c>
      <c r="G224" s="64" t="n">
        <f aca="false">Scenarios!$B$15+Scenarios!$B$16*$D224+Scenarios!$B$17*(Scenarios!B$22)+$E224+Scenarios!$B$18*Draws!D197</f>
        <v>-1.58291826184429</v>
      </c>
      <c r="H224" s="64" t="n">
        <f aca="false">Scenarios!$B$15+Scenarios!$B$16*$D224+Scenarios!$B$17*(Scenarios!C$22+SUM($G224:G224))+$E224+Scenarios!$B$18*Draws!E197</f>
        <v>-0.0366870238947701</v>
      </c>
      <c r="I224" s="64" t="n">
        <f aca="false">Scenarios!$B$15+Scenarios!$B$16*$D224+Scenarios!$B$17*(Scenarios!D$22+SUM($G224:H224))+$E224+Scenarios!$B$18*Draws!F197</f>
        <v>-2.53175516549033</v>
      </c>
      <c r="J224" s="64" t="n">
        <f aca="false">Scenarios!$B$15+Scenarios!$B$16*$D224+Scenarios!$B$17*(Scenarios!E$22+SUM($G224:I224))+$E224+Scenarios!$B$18*Draws!G197</f>
        <v>-2.54878577141995</v>
      </c>
      <c r="K224" s="64" t="n">
        <f aca="false">Scenarios!$B$15+Scenarios!$B$16*$D224+Scenarios!$B$17*(Scenarios!F$22+SUM($G224:J224))+$E224+Scenarios!$B$18*Draws!H197</f>
        <v>-4.37936520397491</v>
      </c>
      <c r="L224" s="64" t="n">
        <f aca="false">Scenarios!$B$15+Scenarios!$B$16*$D224+Scenarios!$B$17*(Scenarios!G$22+SUM($G224:K224))+$E224+Scenarios!$B$18*Draws!I197</f>
        <v>3.8266426464421</v>
      </c>
      <c r="M224" s="64" t="n">
        <f aca="false">Scenarios!$B$15+Scenarios!$B$16*$D224+Scenarios!$B$17*(Scenarios!H$22+SUM($G224:L224))+$E224+Scenarios!$B$18*Draws!J197</f>
        <v>-3.14831844133348</v>
      </c>
      <c r="N224" s="64" t="n">
        <f aca="false">Scenarios!$B$15+Scenarios!$B$16*$D224+Scenarios!$B$17*(Scenarios!I$22+SUM($G224:M224))+$E224+Scenarios!$B$18*Draws!K197</f>
        <v>3.6871718636921</v>
      </c>
      <c r="O224" s="64" t="n">
        <f aca="false">Scenarios!$B$15+Scenarios!$B$16*$D224+Scenarios!$B$17*(Scenarios!J$22+SUM($G224:N224))+$E224+Scenarios!$B$18*Draws!L197</f>
        <v>-3.43234846674393</v>
      </c>
      <c r="P224" s="64" t="n">
        <f aca="false">Scenarios!$B$15+Scenarios!$B$16*$D224+Scenarios!$B$17*(Scenarios!K$22+SUM($G224:O224))+$E224+Scenarios!$B$18*Draws!M197</f>
        <v>-2.8473397910112</v>
      </c>
      <c r="Q224" s="64" t="n">
        <f aca="false">Scenarios!$B$15+Scenarios!$B$16*$D224+Scenarios!$B$17*(Scenarios!L$22+SUM($G224:P224))+$E224+Scenarios!$B$18*Draws!N197</f>
        <v>2.62212313565495</v>
      </c>
      <c r="R224" s="64" t="n">
        <f aca="false">Scenarios!$B$15+Scenarios!$B$16*$D224+Scenarios!$B$17*(Scenarios!M$22+SUM($G224:Q224))+$E224+Scenarios!$B$18*Draws!O197</f>
        <v>1.17118776118486</v>
      </c>
      <c r="S224" s="79" t="n">
        <f aca="false">SUM(G224:R224)</f>
        <v>-9.20039271873883</v>
      </c>
    </row>
    <row r="225" customFormat="false" ht="15" hidden="false" customHeight="false" outlineLevel="0" collapsed="false">
      <c r="A225" s="36" t="n">
        <v>194</v>
      </c>
      <c r="B225" s="36" t="n">
        <f aca="false">MATCH(Draws!B198,$B$16:$E$16,1)</f>
        <v>3</v>
      </c>
      <c r="C225" s="65" t="n">
        <f aca="false">MAX(-0.9,INDEX(Scenarios!$B$8:$E$8,B225)+INDEX(Scenarios!$B$9:$E$9,B225)*Draws!C198)</f>
        <v>0.2497082</v>
      </c>
      <c r="D225" s="65" t="n">
        <f aca="false">(1+C225)^(1/12)-1</f>
        <v>0.0187494445426426</v>
      </c>
      <c r="E225" s="64" t="n">
        <f aca="false">INDEX(Scenarios!$B$10:$E$10,B225)/12</f>
        <v>0.416666666666667</v>
      </c>
      <c r="G225" s="64" t="n">
        <f aca="false">Scenarios!$B$15+Scenarios!$B$16*$D225+Scenarios!$B$17*(Scenarios!B$22)+$E225+Scenarios!$B$18*Draws!D198</f>
        <v>-3.16381977846985</v>
      </c>
      <c r="H225" s="64" t="n">
        <f aca="false">Scenarios!$B$15+Scenarios!$B$16*$D225+Scenarios!$B$17*(Scenarios!C$22+SUM($G225:G225))+$E225+Scenarios!$B$18*Draws!E198</f>
        <v>1.82335168814648</v>
      </c>
      <c r="I225" s="64" t="n">
        <f aca="false">Scenarios!$B$15+Scenarios!$B$16*$D225+Scenarios!$B$17*(Scenarios!D$22+SUM($G225:H225))+$E225+Scenarios!$B$18*Draws!F198</f>
        <v>-2.91384692075406</v>
      </c>
      <c r="J225" s="64" t="n">
        <f aca="false">Scenarios!$B$15+Scenarios!$B$16*$D225+Scenarios!$B$17*(Scenarios!E$22+SUM($G225:I225))+$E225+Scenarios!$B$18*Draws!G198</f>
        <v>0.267468666426995</v>
      </c>
      <c r="K225" s="64" t="n">
        <f aca="false">Scenarios!$B$15+Scenarios!$B$16*$D225+Scenarios!$B$17*(Scenarios!F$22+SUM($G225:J225))+$E225+Scenarios!$B$18*Draws!H198</f>
        <v>-2.5882066882884</v>
      </c>
      <c r="L225" s="64" t="n">
        <f aca="false">Scenarios!$B$15+Scenarios!$B$16*$D225+Scenarios!$B$17*(Scenarios!G$22+SUM($G225:K225))+$E225+Scenarios!$B$18*Draws!I198</f>
        <v>3.96196024490971</v>
      </c>
      <c r="M225" s="64" t="n">
        <f aca="false">Scenarios!$B$15+Scenarios!$B$16*$D225+Scenarios!$B$17*(Scenarios!H$22+SUM($G225:L225))+$E225+Scenarios!$B$18*Draws!J198</f>
        <v>1.31452615528331</v>
      </c>
      <c r="N225" s="64" t="n">
        <f aca="false">Scenarios!$B$15+Scenarios!$B$16*$D225+Scenarios!$B$17*(Scenarios!I$22+SUM($G225:M225))+$E225+Scenarios!$B$18*Draws!K198</f>
        <v>4.06525939585645</v>
      </c>
      <c r="O225" s="64" t="n">
        <f aca="false">Scenarios!$B$15+Scenarios!$B$16*$D225+Scenarios!$B$17*(Scenarios!J$22+SUM($G225:N225))+$E225+Scenarios!$B$18*Draws!L198</f>
        <v>0.421612072359687</v>
      </c>
      <c r="P225" s="64" t="n">
        <f aca="false">Scenarios!$B$15+Scenarios!$B$16*$D225+Scenarios!$B$17*(Scenarios!K$22+SUM($G225:O225))+$E225+Scenarios!$B$18*Draws!M198</f>
        <v>-1.15548388899757</v>
      </c>
      <c r="Q225" s="64" t="n">
        <f aca="false">Scenarios!$B$15+Scenarios!$B$16*$D225+Scenarios!$B$17*(Scenarios!L$22+SUM($G225:P225))+$E225+Scenarios!$B$18*Draws!N198</f>
        <v>-3.10504488425957</v>
      </c>
      <c r="R225" s="64" t="n">
        <f aca="false">Scenarios!$B$15+Scenarios!$B$16*$D225+Scenarios!$B$17*(Scenarios!M$22+SUM($G225:Q225))+$E225+Scenarios!$B$18*Draws!O198</f>
        <v>1.29189952852713</v>
      </c>
      <c r="S225" s="79" t="n">
        <f aca="false">SUM(G225:R225)</f>
        <v>0.219675590740306</v>
      </c>
    </row>
    <row r="226" customFormat="false" ht="15" hidden="false" customHeight="false" outlineLevel="0" collapsed="false">
      <c r="A226" s="36" t="n">
        <v>195</v>
      </c>
      <c r="B226" s="36" t="n">
        <f aca="false">MATCH(Draws!B199,$B$16:$E$16,1)</f>
        <v>3</v>
      </c>
      <c r="C226" s="65" t="n">
        <f aca="false">MAX(-0.9,INDEX(Scenarios!$B$8:$E$8,B226)+INDEX(Scenarios!$B$9:$E$9,B226)*Draws!C199)</f>
        <v>0.3424418</v>
      </c>
      <c r="D226" s="65" t="n">
        <f aca="false">(1+C226)^(1/12)-1</f>
        <v>0.024844454678892</v>
      </c>
      <c r="E226" s="64" t="n">
        <f aca="false">INDEX(Scenarios!$B$10:$E$10,B226)/12</f>
        <v>0.416666666666667</v>
      </c>
      <c r="G226" s="64" t="n">
        <f aca="false">Scenarios!$B$15+Scenarios!$B$16*$D226+Scenarios!$B$17*(Scenarios!B$22)+$E226+Scenarios!$B$18*Draws!D199</f>
        <v>0.889592517058325</v>
      </c>
      <c r="H226" s="64" t="n">
        <f aca="false">Scenarios!$B$15+Scenarios!$B$16*$D226+Scenarios!$B$17*(Scenarios!C$22+SUM($G226:G226))+$E226+Scenarios!$B$18*Draws!E199</f>
        <v>-2.41193343911665</v>
      </c>
      <c r="I226" s="64" t="n">
        <f aca="false">Scenarios!$B$15+Scenarios!$B$16*$D226+Scenarios!$B$17*(Scenarios!D$22+SUM($G226:H226))+$E226+Scenarios!$B$18*Draws!F199</f>
        <v>-1.70220712233195</v>
      </c>
      <c r="J226" s="64" t="n">
        <f aca="false">Scenarios!$B$15+Scenarios!$B$16*$D226+Scenarios!$B$17*(Scenarios!E$22+SUM($G226:I226))+$E226+Scenarios!$B$18*Draws!G199</f>
        <v>-1.60288438448891</v>
      </c>
      <c r="K226" s="64" t="n">
        <f aca="false">Scenarios!$B$15+Scenarios!$B$16*$D226+Scenarios!$B$17*(Scenarios!F$22+SUM($G226:J226))+$E226+Scenarios!$B$18*Draws!H199</f>
        <v>-0.648285713693774</v>
      </c>
      <c r="L226" s="64" t="n">
        <f aca="false">Scenarios!$B$15+Scenarios!$B$16*$D226+Scenarios!$B$17*(Scenarios!G$22+SUM($G226:K226))+$E226+Scenarios!$B$18*Draws!I199</f>
        <v>1.82558085251113</v>
      </c>
      <c r="M226" s="64" t="n">
        <f aca="false">Scenarios!$B$15+Scenarios!$B$16*$D226+Scenarios!$B$17*(Scenarios!H$22+SUM($G226:L226))+$E226+Scenarios!$B$18*Draws!J199</f>
        <v>0.679503477270634</v>
      </c>
      <c r="N226" s="64" t="n">
        <f aca="false">Scenarios!$B$15+Scenarios!$B$16*$D226+Scenarios!$B$17*(Scenarios!I$22+SUM($G226:M226))+$E226+Scenarios!$B$18*Draws!K199</f>
        <v>2.40526308094634</v>
      </c>
      <c r="O226" s="64" t="n">
        <f aca="false">Scenarios!$B$15+Scenarios!$B$16*$D226+Scenarios!$B$17*(Scenarios!J$22+SUM($G226:N226))+$E226+Scenarios!$B$18*Draws!L199</f>
        <v>2.00068043934545</v>
      </c>
      <c r="P226" s="64" t="n">
        <f aca="false">Scenarios!$B$15+Scenarios!$B$16*$D226+Scenarios!$B$17*(Scenarios!K$22+SUM($G226:O226))+$E226+Scenarios!$B$18*Draws!M199</f>
        <v>-1.93989696485791</v>
      </c>
      <c r="Q226" s="64" t="n">
        <f aca="false">Scenarios!$B$15+Scenarios!$B$16*$D226+Scenarios!$B$17*(Scenarios!L$22+SUM($G226:P226))+$E226+Scenarios!$B$18*Draws!N199</f>
        <v>0.837659797402429</v>
      </c>
      <c r="R226" s="64" t="n">
        <f aca="false">Scenarios!$B$15+Scenarios!$B$16*$D226+Scenarios!$B$17*(Scenarios!M$22+SUM($G226:Q226))+$E226+Scenarios!$B$18*Draws!O199</f>
        <v>-1.91920262360605</v>
      </c>
      <c r="S226" s="79" t="n">
        <f aca="false">SUM(G226:R226)</f>
        <v>-1.58613008356093</v>
      </c>
    </row>
    <row r="227" customFormat="false" ht="15" hidden="false" customHeight="false" outlineLevel="0" collapsed="false">
      <c r="A227" s="36" t="n">
        <v>196</v>
      </c>
      <c r="B227" s="36" t="n">
        <f aca="false">MATCH(Draws!B200,$B$16:$E$16,1)</f>
        <v>2</v>
      </c>
      <c r="C227" s="65" t="n">
        <f aca="false">MAX(-0.9,INDEX(Scenarios!$B$8:$E$8,B227)+INDEX(Scenarios!$B$9:$E$9,B227)*Draws!C200)</f>
        <v>-0.2382178</v>
      </c>
      <c r="D227" s="65" t="n">
        <f aca="false">(1+C227)^(1/12)-1</f>
        <v>-0.0224194136516399</v>
      </c>
      <c r="E227" s="64" t="n">
        <f aca="false">INDEX(Scenarios!$B$10:$E$10,B227)/12</f>
        <v>0.416666666666667</v>
      </c>
      <c r="G227" s="64" t="n">
        <f aca="false">Scenarios!$B$15+Scenarios!$B$16*$D227+Scenarios!$B$17*(Scenarios!B$22)+$E227+Scenarios!$B$18*Draws!D200</f>
        <v>-0.263419185549803</v>
      </c>
      <c r="H227" s="64" t="n">
        <f aca="false">Scenarios!$B$15+Scenarios!$B$16*$D227+Scenarios!$B$17*(Scenarios!C$22+SUM($G227:G227))+$E227+Scenarios!$B$18*Draws!E200</f>
        <v>-3.53333629739761</v>
      </c>
      <c r="I227" s="64" t="n">
        <f aca="false">Scenarios!$B$15+Scenarios!$B$16*$D227+Scenarios!$B$17*(Scenarios!D$22+SUM($G227:H227))+$E227+Scenarios!$B$18*Draws!F200</f>
        <v>-5.03765156914508</v>
      </c>
      <c r="J227" s="64" t="n">
        <f aca="false">Scenarios!$B$15+Scenarios!$B$16*$D227+Scenarios!$B$17*(Scenarios!E$22+SUM($G227:I227))+$E227+Scenarios!$B$18*Draws!G200</f>
        <v>-0.948934581268229</v>
      </c>
      <c r="K227" s="64" t="n">
        <f aca="false">Scenarios!$B$15+Scenarios!$B$16*$D227+Scenarios!$B$17*(Scenarios!F$22+SUM($G227:J227))+$E227+Scenarios!$B$18*Draws!H200</f>
        <v>-1.98794349229082</v>
      </c>
      <c r="L227" s="64" t="n">
        <f aca="false">Scenarios!$B$15+Scenarios!$B$16*$D227+Scenarios!$B$17*(Scenarios!G$22+SUM($G227:K227))+$E227+Scenarios!$B$18*Draws!I200</f>
        <v>1.93472143400042</v>
      </c>
      <c r="M227" s="64" t="n">
        <f aca="false">Scenarios!$B$15+Scenarios!$B$16*$D227+Scenarios!$B$17*(Scenarios!H$22+SUM($G227:L227))+$E227+Scenarios!$B$18*Draws!J200</f>
        <v>-2.61124240967955</v>
      </c>
      <c r="N227" s="64" t="n">
        <f aca="false">Scenarios!$B$15+Scenarios!$B$16*$D227+Scenarios!$B$17*(Scenarios!I$22+SUM($G227:M227))+$E227+Scenarios!$B$18*Draws!K200</f>
        <v>3.60761144324394</v>
      </c>
      <c r="O227" s="64" t="n">
        <f aca="false">Scenarios!$B$15+Scenarios!$B$16*$D227+Scenarios!$B$17*(Scenarios!J$22+SUM($G227:N227))+$E227+Scenarios!$B$18*Draws!L200</f>
        <v>1.34225293542358</v>
      </c>
      <c r="P227" s="64" t="n">
        <f aca="false">Scenarios!$B$15+Scenarios!$B$16*$D227+Scenarios!$B$17*(Scenarios!K$22+SUM($G227:O227))+$E227+Scenarios!$B$18*Draws!M200</f>
        <v>-4.53575958434082</v>
      </c>
      <c r="Q227" s="64" t="n">
        <f aca="false">Scenarios!$B$15+Scenarios!$B$16*$D227+Scenarios!$B$17*(Scenarios!L$22+SUM($G227:P227))+$E227+Scenarios!$B$18*Draws!N200</f>
        <v>-2.60952242755544</v>
      </c>
      <c r="R227" s="64" t="n">
        <f aca="false">Scenarios!$B$15+Scenarios!$B$16*$D227+Scenarios!$B$17*(Scenarios!M$22+SUM($G227:Q227))+$E227+Scenarios!$B$18*Draws!O200</f>
        <v>-0.662996874886586</v>
      </c>
      <c r="S227" s="79" t="n">
        <f aca="false">SUM(G227:R227)</f>
        <v>-15.306220609446</v>
      </c>
    </row>
    <row r="228" customFormat="false" ht="15" hidden="false" customHeight="false" outlineLevel="0" collapsed="false">
      <c r="A228" s="36" t="n">
        <v>197</v>
      </c>
      <c r="B228" s="36" t="n">
        <f aca="false">MATCH(Draws!B201,$B$16:$E$16,1)</f>
        <v>4</v>
      </c>
      <c r="C228" s="65" t="n">
        <f aca="false">MAX(-0.9,INDEX(Scenarios!$B$8:$E$8,B228)+INDEX(Scenarios!$B$9:$E$9,B228)*Draws!C201)</f>
        <v>0.1364262</v>
      </c>
      <c r="D228" s="65" t="n">
        <f aca="false">(1+C228)^(1/12)-1</f>
        <v>0.0107143608698659</v>
      </c>
      <c r="E228" s="64" t="n">
        <f aca="false">INDEX(Scenarios!$B$10:$E$10,B228)/12</f>
        <v>-1.25</v>
      </c>
      <c r="G228" s="64" t="n">
        <f aca="false">Scenarios!$B$15+Scenarios!$B$16*$D228+Scenarios!$B$17*(Scenarios!B$22)+$E228+Scenarios!$B$18*Draws!D201</f>
        <v>-4.87630172669832</v>
      </c>
      <c r="H228" s="64" t="n">
        <f aca="false">Scenarios!$B$15+Scenarios!$B$16*$D228+Scenarios!$B$17*(Scenarios!C$22+SUM($G228:G228))+$E228+Scenarios!$B$18*Draws!E201</f>
        <v>-7.57421261777019</v>
      </c>
      <c r="I228" s="64" t="n">
        <f aca="false">Scenarios!$B$15+Scenarios!$B$16*$D228+Scenarios!$B$17*(Scenarios!D$22+SUM($G228:H228))+$E228+Scenarios!$B$18*Draws!F201</f>
        <v>-3.72325269932705</v>
      </c>
      <c r="J228" s="64" t="n">
        <f aca="false">Scenarios!$B$15+Scenarios!$B$16*$D228+Scenarios!$B$17*(Scenarios!E$22+SUM($G228:I228))+$E228+Scenarios!$B$18*Draws!G201</f>
        <v>-3.48466950378181</v>
      </c>
      <c r="K228" s="64" t="n">
        <f aca="false">Scenarios!$B$15+Scenarios!$B$16*$D228+Scenarios!$B$17*(Scenarios!F$22+SUM($G228:J228))+$E228+Scenarios!$B$18*Draws!H201</f>
        <v>-1.58410909206975</v>
      </c>
      <c r="L228" s="64" t="n">
        <f aca="false">Scenarios!$B$15+Scenarios!$B$16*$D228+Scenarios!$B$17*(Scenarios!G$22+SUM($G228:K228))+$E228+Scenarios!$B$18*Draws!I201</f>
        <v>-2.14138279104749</v>
      </c>
      <c r="M228" s="64" t="n">
        <f aca="false">Scenarios!$B$15+Scenarios!$B$16*$D228+Scenarios!$B$17*(Scenarios!H$22+SUM($G228:L228))+$E228+Scenarios!$B$18*Draws!J201</f>
        <v>-5.3737805096625</v>
      </c>
      <c r="N228" s="64" t="n">
        <f aca="false">Scenarios!$B$15+Scenarios!$B$16*$D228+Scenarios!$B$17*(Scenarios!I$22+SUM($G228:M228))+$E228+Scenarios!$B$18*Draws!K201</f>
        <v>-0.459174757126241</v>
      </c>
      <c r="O228" s="64" t="n">
        <f aca="false">Scenarios!$B$15+Scenarios!$B$16*$D228+Scenarios!$B$17*(Scenarios!J$22+SUM($G228:N228))+$E228+Scenarios!$B$18*Draws!L201</f>
        <v>-3.95377427987614</v>
      </c>
      <c r="P228" s="64" t="n">
        <f aca="false">Scenarios!$B$15+Scenarios!$B$16*$D228+Scenarios!$B$17*(Scenarios!K$22+SUM($G228:O228))+$E228+Scenarios!$B$18*Draws!M201</f>
        <v>-0.0318473168433751</v>
      </c>
      <c r="Q228" s="64" t="n">
        <f aca="false">Scenarios!$B$15+Scenarios!$B$16*$D228+Scenarios!$B$17*(Scenarios!L$22+SUM($G228:P228))+$E228+Scenarios!$B$18*Draws!N201</f>
        <v>-4.01329210752221</v>
      </c>
      <c r="R228" s="64" t="n">
        <f aca="false">Scenarios!$B$15+Scenarios!$B$16*$D228+Scenarios!$B$17*(Scenarios!M$22+SUM($G228:Q228))+$E228+Scenarios!$B$18*Draws!O201</f>
        <v>-4.24162966963455</v>
      </c>
      <c r="S228" s="79" t="n">
        <f aca="false">SUM(G228:R228)</f>
        <v>-41.4574270713596</v>
      </c>
    </row>
    <row r="229" customFormat="false" ht="15" hidden="false" customHeight="false" outlineLevel="0" collapsed="false">
      <c r="A229" s="36" t="n">
        <v>198</v>
      </c>
      <c r="B229" s="36" t="n">
        <f aca="false">MATCH(Draws!B202,$B$16:$E$16,1)</f>
        <v>1</v>
      </c>
      <c r="C229" s="65" t="n">
        <f aca="false">MAX(-0.9,INDEX(Scenarios!$B$8:$E$8,B229)+INDEX(Scenarios!$B$9:$E$9,B229)*Draws!C202)</f>
        <v>0.0494648</v>
      </c>
      <c r="D229" s="65" t="n">
        <f aca="false">(1+C229)^(1/12)-1</f>
        <v>0.00403146457299264</v>
      </c>
      <c r="E229" s="64" t="n">
        <f aca="false">INDEX(Scenarios!$B$10:$E$10,B229)/12</f>
        <v>-1.25</v>
      </c>
      <c r="G229" s="64" t="n">
        <f aca="false">Scenarios!$B$15+Scenarios!$B$16*$D229+Scenarios!$B$17*(Scenarios!B$22)+$E229+Scenarios!$B$18*Draws!D202</f>
        <v>-0.531239361677339</v>
      </c>
      <c r="H229" s="64" t="n">
        <f aca="false">Scenarios!$B$15+Scenarios!$B$16*$D229+Scenarios!$B$17*(Scenarios!C$22+SUM($G229:G229))+$E229+Scenarios!$B$18*Draws!E202</f>
        <v>-1.90891181155813</v>
      </c>
      <c r="I229" s="64" t="n">
        <f aca="false">Scenarios!$B$15+Scenarios!$B$16*$D229+Scenarios!$B$17*(Scenarios!D$22+SUM($G229:H229))+$E229+Scenarios!$B$18*Draws!F202</f>
        <v>-6.09260128524539</v>
      </c>
      <c r="J229" s="64" t="n">
        <f aca="false">Scenarios!$B$15+Scenarios!$B$16*$D229+Scenarios!$B$17*(Scenarios!E$22+SUM($G229:I229))+$E229+Scenarios!$B$18*Draws!G202</f>
        <v>-0.0566594166464851</v>
      </c>
      <c r="K229" s="64" t="n">
        <f aca="false">Scenarios!$B$15+Scenarios!$B$16*$D229+Scenarios!$B$17*(Scenarios!F$22+SUM($G229:J229))+$E229+Scenarios!$B$18*Draws!H202</f>
        <v>-4.59470668044348</v>
      </c>
      <c r="L229" s="64" t="n">
        <f aca="false">Scenarios!$B$15+Scenarios!$B$16*$D229+Scenarios!$B$17*(Scenarios!G$22+SUM($G229:K229))+$E229+Scenarios!$B$18*Draws!I202</f>
        <v>-6.33600424549849</v>
      </c>
      <c r="M229" s="64" t="n">
        <f aca="false">Scenarios!$B$15+Scenarios!$B$16*$D229+Scenarios!$B$17*(Scenarios!H$22+SUM($G229:L229))+$E229+Scenarios!$B$18*Draws!J202</f>
        <v>-7.02338000631728</v>
      </c>
      <c r="N229" s="64" t="n">
        <f aca="false">Scenarios!$B$15+Scenarios!$B$16*$D229+Scenarios!$B$17*(Scenarios!I$22+SUM($G229:M229))+$E229+Scenarios!$B$18*Draws!K202</f>
        <v>0.928727719266036</v>
      </c>
      <c r="O229" s="64" t="n">
        <f aca="false">Scenarios!$B$15+Scenarios!$B$16*$D229+Scenarios!$B$17*(Scenarios!J$22+SUM($G229:N229))+$E229+Scenarios!$B$18*Draws!L202</f>
        <v>1.78570538268086</v>
      </c>
      <c r="P229" s="64" t="n">
        <f aca="false">Scenarios!$B$15+Scenarios!$B$16*$D229+Scenarios!$B$17*(Scenarios!K$22+SUM($G229:O229))+$E229+Scenarios!$B$18*Draws!M202</f>
        <v>-3.8114818893172</v>
      </c>
      <c r="Q229" s="64" t="n">
        <f aca="false">Scenarios!$B$15+Scenarios!$B$16*$D229+Scenarios!$B$17*(Scenarios!L$22+SUM($G229:P229))+$E229+Scenarios!$B$18*Draws!N202</f>
        <v>-3.42527902365718</v>
      </c>
      <c r="R229" s="64" t="n">
        <f aca="false">Scenarios!$B$15+Scenarios!$B$16*$D229+Scenarios!$B$17*(Scenarios!M$22+SUM($G229:Q229))+$E229+Scenarios!$B$18*Draws!O202</f>
        <v>-2.77183710611192</v>
      </c>
      <c r="S229" s="79" t="n">
        <f aca="false">SUM(G229:R229)</f>
        <v>-33.837667724526</v>
      </c>
    </row>
    <row r="230" customFormat="false" ht="15" hidden="false" customHeight="false" outlineLevel="0" collapsed="false">
      <c r="A230" s="36" t="n">
        <v>199</v>
      </c>
      <c r="B230" s="36" t="n">
        <f aca="false">MATCH(Draws!B203,$B$16:$E$16,1)</f>
        <v>1</v>
      </c>
      <c r="C230" s="65" t="n">
        <f aca="false">MAX(-0.9,INDEX(Scenarios!$B$8:$E$8,B230)+INDEX(Scenarios!$B$9:$E$9,B230)*Draws!C203)</f>
        <v>-0.1374826</v>
      </c>
      <c r="D230" s="65" t="n">
        <f aca="false">(1+C230)^(1/12)-1</f>
        <v>-0.0122493546763269</v>
      </c>
      <c r="E230" s="64" t="n">
        <f aca="false">INDEX(Scenarios!$B$10:$E$10,B230)/12</f>
        <v>-1.25</v>
      </c>
      <c r="G230" s="64" t="n">
        <f aca="false">Scenarios!$B$15+Scenarios!$B$16*$D230+Scenarios!$B$17*(Scenarios!B$22)+$E230+Scenarios!$B$18*Draws!D203</f>
        <v>-2.55970804368954</v>
      </c>
      <c r="H230" s="64" t="n">
        <f aca="false">Scenarios!$B$15+Scenarios!$B$16*$D230+Scenarios!$B$17*(Scenarios!C$22+SUM($G230:G230))+$E230+Scenarios!$B$18*Draws!E203</f>
        <v>-1.52097841250438</v>
      </c>
      <c r="I230" s="64" t="n">
        <f aca="false">Scenarios!$B$15+Scenarios!$B$16*$D230+Scenarios!$B$17*(Scenarios!D$22+SUM($G230:H230))+$E230+Scenarios!$B$18*Draws!F203</f>
        <v>-4.11421000127722</v>
      </c>
      <c r="J230" s="64" t="n">
        <f aca="false">Scenarios!$B$15+Scenarios!$B$16*$D230+Scenarios!$B$17*(Scenarios!E$22+SUM($G230:I230))+$E230+Scenarios!$B$18*Draws!G203</f>
        <v>-2.32899255159483</v>
      </c>
      <c r="K230" s="64" t="n">
        <f aca="false">Scenarios!$B$15+Scenarios!$B$16*$D230+Scenarios!$B$17*(Scenarios!F$22+SUM($G230:J230))+$E230+Scenarios!$B$18*Draws!H203</f>
        <v>-4.30487080581258</v>
      </c>
      <c r="L230" s="64" t="n">
        <f aca="false">Scenarios!$B$15+Scenarios!$B$16*$D230+Scenarios!$B$17*(Scenarios!G$22+SUM($G230:K230))+$E230+Scenarios!$B$18*Draws!I203</f>
        <v>-0.0648264250859461</v>
      </c>
      <c r="M230" s="64" t="n">
        <f aca="false">Scenarios!$B$15+Scenarios!$B$16*$D230+Scenarios!$B$17*(Scenarios!H$22+SUM($G230:L230))+$E230+Scenarios!$B$18*Draws!J203</f>
        <v>-5.03041786480965</v>
      </c>
      <c r="N230" s="64" t="n">
        <f aca="false">Scenarios!$B$15+Scenarios!$B$16*$D230+Scenarios!$B$17*(Scenarios!I$22+SUM($G230:M230))+$E230+Scenarios!$B$18*Draws!K203</f>
        <v>-3.88205116716235</v>
      </c>
      <c r="O230" s="64" t="n">
        <f aca="false">Scenarios!$B$15+Scenarios!$B$16*$D230+Scenarios!$B$17*(Scenarios!J$22+SUM($G230:N230))+$E230+Scenarios!$B$18*Draws!L203</f>
        <v>1.30746083316065</v>
      </c>
      <c r="P230" s="64" t="n">
        <f aca="false">Scenarios!$B$15+Scenarios!$B$16*$D230+Scenarios!$B$17*(Scenarios!K$22+SUM($G230:O230))+$E230+Scenarios!$B$18*Draws!M203</f>
        <v>-2.10078423395495</v>
      </c>
      <c r="Q230" s="64" t="n">
        <f aca="false">Scenarios!$B$15+Scenarios!$B$16*$D230+Scenarios!$B$17*(Scenarios!L$22+SUM($G230:P230))+$E230+Scenarios!$B$18*Draws!N203</f>
        <v>3.70304861354967</v>
      </c>
      <c r="R230" s="64" t="n">
        <f aca="false">Scenarios!$B$15+Scenarios!$B$16*$D230+Scenarios!$B$17*(Scenarios!M$22+SUM($G230:Q230))+$E230+Scenarios!$B$18*Draws!O203</f>
        <v>-0.493409526540319</v>
      </c>
      <c r="S230" s="79" t="n">
        <f aca="false">SUM(G230:R230)</f>
        <v>-21.3897395857215</v>
      </c>
    </row>
    <row r="231" customFormat="false" ht="15" hidden="false" customHeight="false" outlineLevel="0" collapsed="false">
      <c r="A231" s="36" t="n">
        <v>200</v>
      </c>
      <c r="B231" s="36" t="n">
        <f aca="false">MATCH(Draws!B204,$B$16:$E$16,1)</f>
        <v>2</v>
      </c>
      <c r="C231" s="65" t="n">
        <f aca="false">MAX(-0.9,INDEX(Scenarios!$B$8:$E$8,B231)+INDEX(Scenarios!$B$9:$E$9,B231)*Draws!C204)</f>
        <v>-0.11060944</v>
      </c>
      <c r="D231" s="65" t="n">
        <f aca="false">(1+C231)^(1/12)-1</f>
        <v>-0.00972068033452556</v>
      </c>
      <c r="E231" s="64" t="n">
        <f aca="false">INDEX(Scenarios!$B$10:$E$10,B231)/12</f>
        <v>0.416666666666667</v>
      </c>
      <c r="G231" s="64" t="n">
        <f aca="false">Scenarios!$B$15+Scenarios!$B$16*$D231+Scenarios!$B$17*(Scenarios!B$22)+$E231+Scenarios!$B$18*Draws!D204</f>
        <v>0.551392299933626</v>
      </c>
      <c r="H231" s="64" t="n">
        <f aca="false">Scenarios!$B$15+Scenarios!$B$16*$D231+Scenarios!$B$17*(Scenarios!C$22+SUM($G231:G231))+$E231+Scenarios!$B$18*Draws!E204</f>
        <v>-3.21398725339104</v>
      </c>
      <c r="I231" s="64" t="n">
        <f aca="false">Scenarios!$B$15+Scenarios!$B$16*$D231+Scenarios!$B$17*(Scenarios!D$22+SUM($G231:H231))+$E231+Scenarios!$B$18*Draws!F204</f>
        <v>1.34311605825628</v>
      </c>
      <c r="J231" s="64" t="n">
        <f aca="false">Scenarios!$B$15+Scenarios!$B$16*$D231+Scenarios!$B$17*(Scenarios!E$22+SUM($G231:I231))+$E231+Scenarios!$B$18*Draws!G204</f>
        <v>-3.65517854883852</v>
      </c>
      <c r="K231" s="64" t="n">
        <f aca="false">Scenarios!$B$15+Scenarios!$B$16*$D231+Scenarios!$B$17*(Scenarios!F$22+SUM($G231:J231))+$E231+Scenarios!$B$18*Draws!H204</f>
        <v>-5.67609365963201</v>
      </c>
      <c r="L231" s="64" t="n">
        <f aca="false">Scenarios!$B$15+Scenarios!$B$16*$D231+Scenarios!$B$17*(Scenarios!G$22+SUM($G231:K231))+$E231+Scenarios!$B$18*Draws!I204</f>
        <v>0.12856392984786</v>
      </c>
      <c r="M231" s="64" t="n">
        <f aca="false">Scenarios!$B$15+Scenarios!$B$16*$D231+Scenarios!$B$17*(Scenarios!H$22+SUM($G231:L231))+$E231+Scenarios!$B$18*Draws!J204</f>
        <v>2.06067274473493</v>
      </c>
      <c r="N231" s="64" t="n">
        <f aca="false">Scenarios!$B$15+Scenarios!$B$16*$D231+Scenarios!$B$17*(Scenarios!I$22+SUM($G231:M231))+$E231+Scenarios!$B$18*Draws!K204</f>
        <v>2.95022495442323</v>
      </c>
      <c r="O231" s="64" t="n">
        <f aca="false">Scenarios!$B$15+Scenarios!$B$16*$D231+Scenarios!$B$17*(Scenarios!J$22+SUM($G231:N231))+$E231+Scenarios!$B$18*Draws!L204</f>
        <v>1.06134791691349</v>
      </c>
      <c r="P231" s="64" t="n">
        <f aca="false">Scenarios!$B$15+Scenarios!$B$16*$D231+Scenarios!$B$17*(Scenarios!K$22+SUM($G231:O231))+$E231+Scenarios!$B$18*Draws!M204</f>
        <v>-0.296069492987663</v>
      </c>
      <c r="Q231" s="64" t="n">
        <f aca="false">Scenarios!$B$15+Scenarios!$B$16*$D231+Scenarios!$B$17*(Scenarios!L$22+SUM($G231:P231))+$E231+Scenarios!$B$18*Draws!N204</f>
        <v>-0.622553353220748</v>
      </c>
      <c r="R231" s="64" t="n">
        <f aca="false">Scenarios!$B$15+Scenarios!$B$16*$D231+Scenarios!$B$17*(Scenarios!M$22+SUM($G231:Q231))+$E231+Scenarios!$B$18*Draws!O204</f>
        <v>1.32112048952562</v>
      </c>
      <c r="S231" s="79" t="n">
        <f aca="false">SUM(G231:R231)</f>
        <v>-4.04744391443495</v>
      </c>
    </row>
    <row r="232" customFormat="false" ht="15" hidden="false" customHeight="false" outlineLevel="0" collapsed="false">
      <c r="A232" s="36" t="n">
        <v>201</v>
      </c>
      <c r="B232" s="36" t="n">
        <f aca="false">MATCH(Draws!B205,$B$16:$E$16,1)</f>
        <v>4</v>
      </c>
      <c r="C232" s="65" t="n">
        <f aca="false">MAX(-0.9,INDEX(Scenarios!$B$8:$E$8,B232)+INDEX(Scenarios!$B$9:$E$9,B232)*Draws!C205)</f>
        <v>0.27029904</v>
      </c>
      <c r="D232" s="65" t="n">
        <f aca="false">(1+C232)^(1/12)-1</f>
        <v>0.02013777813456</v>
      </c>
      <c r="E232" s="64" t="n">
        <f aca="false">INDEX(Scenarios!$B$10:$E$10,B232)/12</f>
        <v>-1.25</v>
      </c>
      <c r="G232" s="64" t="n">
        <f aca="false">Scenarios!$B$15+Scenarios!$B$16*$D232+Scenarios!$B$17*(Scenarios!B$22)+$E232+Scenarios!$B$18*Draws!D205</f>
        <v>-2.24215884221108</v>
      </c>
      <c r="H232" s="64" t="n">
        <f aca="false">Scenarios!$B$15+Scenarios!$B$16*$D232+Scenarios!$B$17*(Scenarios!C$22+SUM($G232:G232))+$E232+Scenarios!$B$18*Draws!E205</f>
        <v>-0.667164426712092</v>
      </c>
      <c r="I232" s="64" t="n">
        <f aca="false">Scenarios!$B$15+Scenarios!$B$16*$D232+Scenarios!$B$17*(Scenarios!D$22+SUM($G232:H232))+$E232+Scenarios!$B$18*Draws!F205</f>
        <v>0.829242608378342</v>
      </c>
      <c r="J232" s="64" t="n">
        <f aca="false">Scenarios!$B$15+Scenarios!$B$16*$D232+Scenarios!$B$17*(Scenarios!E$22+SUM($G232:I232))+$E232+Scenarios!$B$18*Draws!G205</f>
        <v>1.1539794726234</v>
      </c>
      <c r="K232" s="64" t="n">
        <f aca="false">Scenarios!$B$15+Scenarios!$B$16*$D232+Scenarios!$B$17*(Scenarios!F$22+SUM($G232:J232))+$E232+Scenarios!$B$18*Draws!H205</f>
        <v>1.00222554432633</v>
      </c>
      <c r="L232" s="64" t="n">
        <f aca="false">Scenarios!$B$15+Scenarios!$B$16*$D232+Scenarios!$B$17*(Scenarios!G$22+SUM($G232:K232))+$E232+Scenarios!$B$18*Draws!I205</f>
        <v>0.695494704756003</v>
      </c>
      <c r="M232" s="64" t="n">
        <f aca="false">Scenarios!$B$15+Scenarios!$B$16*$D232+Scenarios!$B$17*(Scenarios!H$22+SUM($G232:L232))+$E232+Scenarios!$B$18*Draws!J205</f>
        <v>3.43593169255042</v>
      </c>
      <c r="N232" s="64" t="n">
        <f aca="false">Scenarios!$B$15+Scenarios!$B$16*$D232+Scenarios!$B$17*(Scenarios!I$22+SUM($G232:M232))+$E232+Scenarios!$B$18*Draws!K205</f>
        <v>-3.35557278723512</v>
      </c>
      <c r="O232" s="64" t="n">
        <f aca="false">Scenarios!$B$15+Scenarios!$B$16*$D232+Scenarios!$B$17*(Scenarios!J$22+SUM($G232:N232))+$E232+Scenarios!$B$18*Draws!L205</f>
        <v>3.66632933736329</v>
      </c>
      <c r="P232" s="64" t="n">
        <f aca="false">Scenarios!$B$15+Scenarios!$B$16*$D232+Scenarios!$B$17*(Scenarios!K$22+SUM($G232:O232))+$E232+Scenarios!$B$18*Draws!M205</f>
        <v>-0.618500244719359</v>
      </c>
      <c r="Q232" s="64" t="n">
        <f aca="false">Scenarios!$B$15+Scenarios!$B$16*$D232+Scenarios!$B$17*(Scenarios!L$22+SUM($G232:P232))+$E232+Scenarios!$B$18*Draws!N205</f>
        <v>-5.17305985392392</v>
      </c>
      <c r="R232" s="64" t="n">
        <f aca="false">Scenarios!$B$15+Scenarios!$B$16*$D232+Scenarios!$B$17*(Scenarios!M$22+SUM($G232:Q232))+$E232+Scenarios!$B$18*Draws!O205</f>
        <v>-0.708131727304867</v>
      </c>
      <c r="S232" s="79" t="n">
        <f aca="false">SUM(G232:R232)</f>
        <v>-1.98138452210864</v>
      </c>
    </row>
    <row r="233" customFormat="false" ht="15" hidden="false" customHeight="false" outlineLevel="0" collapsed="false">
      <c r="A233" s="36" t="n">
        <v>202</v>
      </c>
      <c r="B233" s="36" t="n">
        <f aca="false">MATCH(Draws!B206,$B$16:$E$16,1)</f>
        <v>3</v>
      </c>
      <c r="C233" s="65" t="n">
        <f aca="false">MAX(-0.9,INDEX(Scenarios!$B$8:$E$8,B233)+INDEX(Scenarios!$B$9:$E$9,B233)*Draws!C206)</f>
        <v>0.2386898</v>
      </c>
      <c r="D233" s="65" t="n">
        <f aca="false">(1+C233)^(1/12)-1</f>
        <v>0.0179978953350903</v>
      </c>
      <c r="E233" s="64" t="n">
        <f aca="false">INDEX(Scenarios!$B$10:$E$10,B233)/12</f>
        <v>0.416666666666667</v>
      </c>
      <c r="G233" s="64" t="n">
        <f aca="false">Scenarios!$B$15+Scenarios!$B$16*$D233+Scenarios!$B$17*(Scenarios!B$22)+$E233+Scenarios!$B$18*Draws!D206</f>
        <v>-4.26805388949856</v>
      </c>
      <c r="H233" s="64" t="n">
        <f aca="false">Scenarios!$B$15+Scenarios!$B$16*$D233+Scenarios!$B$17*(Scenarios!C$22+SUM($G233:G233))+$E233+Scenarios!$B$18*Draws!E206</f>
        <v>-0.773799365767068</v>
      </c>
      <c r="I233" s="64" t="n">
        <f aca="false">Scenarios!$B$15+Scenarios!$B$16*$D233+Scenarios!$B$17*(Scenarios!D$22+SUM($G233:H233))+$E233+Scenarios!$B$18*Draws!F206</f>
        <v>-6.71521282170743</v>
      </c>
      <c r="J233" s="64" t="n">
        <f aca="false">Scenarios!$B$15+Scenarios!$B$16*$D233+Scenarios!$B$17*(Scenarios!E$22+SUM($G233:I233))+$E233+Scenarios!$B$18*Draws!G206</f>
        <v>3.71999367357511</v>
      </c>
      <c r="K233" s="64" t="n">
        <f aca="false">Scenarios!$B$15+Scenarios!$B$16*$D233+Scenarios!$B$17*(Scenarios!F$22+SUM($G233:J233))+$E233+Scenarios!$B$18*Draws!H206</f>
        <v>-1.54857896629134</v>
      </c>
      <c r="L233" s="64" t="n">
        <f aca="false">Scenarios!$B$15+Scenarios!$B$16*$D233+Scenarios!$B$17*(Scenarios!G$22+SUM($G233:K233))+$E233+Scenarios!$B$18*Draws!I206</f>
        <v>-0.377790641127093</v>
      </c>
      <c r="M233" s="64" t="n">
        <f aca="false">Scenarios!$B$15+Scenarios!$B$16*$D233+Scenarios!$B$17*(Scenarios!H$22+SUM($G233:L233))+$E233+Scenarios!$B$18*Draws!J206</f>
        <v>2.49656286707778</v>
      </c>
      <c r="N233" s="64" t="n">
        <f aca="false">Scenarios!$B$15+Scenarios!$B$16*$D233+Scenarios!$B$17*(Scenarios!I$22+SUM($G233:M233))+$E233+Scenarios!$B$18*Draws!K206</f>
        <v>0.182509906315432</v>
      </c>
      <c r="O233" s="64" t="n">
        <f aca="false">Scenarios!$B$15+Scenarios!$B$16*$D233+Scenarios!$B$17*(Scenarios!J$22+SUM($G233:N233))+$E233+Scenarios!$B$18*Draws!L206</f>
        <v>-3.03327219283902</v>
      </c>
      <c r="P233" s="64" t="n">
        <f aca="false">Scenarios!$B$15+Scenarios!$B$16*$D233+Scenarios!$B$17*(Scenarios!K$22+SUM($G233:O233))+$E233+Scenarios!$B$18*Draws!M206</f>
        <v>-5.08285301731748</v>
      </c>
      <c r="Q233" s="64" t="n">
        <f aca="false">Scenarios!$B$15+Scenarios!$B$16*$D233+Scenarios!$B$17*(Scenarios!L$22+SUM($G233:P233))+$E233+Scenarios!$B$18*Draws!N206</f>
        <v>1.60583740633173</v>
      </c>
      <c r="R233" s="64" t="n">
        <f aca="false">Scenarios!$B$15+Scenarios!$B$16*$D233+Scenarios!$B$17*(Scenarios!M$22+SUM($G233:Q233))+$E233+Scenarios!$B$18*Draws!O206</f>
        <v>2.20836922185544</v>
      </c>
      <c r="S233" s="79" t="n">
        <f aca="false">SUM(G233:R233)</f>
        <v>-11.5862878193925</v>
      </c>
    </row>
    <row r="234" customFormat="false" ht="15" hidden="false" customHeight="false" outlineLevel="0" collapsed="false">
      <c r="A234" s="36" t="n">
        <v>203</v>
      </c>
      <c r="B234" s="36" t="n">
        <f aca="false">MATCH(Draws!B207,$B$16:$E$16,1)</f>
        <v>1</v>
      </c>
      <c r="C234" s="65" t="n">
        <f aca="false">MAX(-0.9,INDEX(Scenarios!$B$8:$E$8,B234)+INDEX(Scenarios!$B$9:$E$9,B234)*Draws!C207)</f>
        <v>-0.0149989</v>
      </c>
      <c r="D234" s="65" t="n">
        <f aca="false">(1+C234)^(1/12)-1</f>
        <v>-0.00125858407284152</v>
      </c>
      <c r="E234" s="64" t="n">
        <f aca="false">INDEX(Scenarios!$B$10:$E$10,B234)/12</f>
        <v>-1.25</v>
      </c>
      <c r="G234" s="64" t="n">
        <f aca="false">Scenarios!$B$15+Scenarios!$B$16*$D234+Scenarios!$B$17*(Scenarios!B$22)+$E234+Scenarios!$B$18*Draws!D207</f>
        <v>-8.1584884127209</v>
      </c>
      <c r="H234" s="64" t="n">
        <f aca="false">Scenarios!$B$15+Scenarios!$B$16*$D234+Scenarios!$B$17*(Scenarios!C$22+SUM($G234:G234))+$E234+Scenarios!$B$18*Draws!E207</f>
        <v>-2.16463718431937</v>
      </c>
      <c r="I234" s="64" t="n">
        <f aca="false">Scenarios!$B$15+Scenarios!$B$16*$D234+Scenarios!$B$17*(Scenarios!D$22+SUM($G234:H234))+$E234+Scenarios!$B$18*Draws!F207</f>
        <v>-3.08186100098942</v>
      </c>
      <c r="J234" s="64" t="n">
        <f aca="false">Scenarios!$B$15+Scenarios!$B$16*$D234+Scenarios!$B$17*(Scenarios!E$22+SUM($G234:I234))+$E234+Scenarios!$B$18*Draws!G207</f>
        <v>-1.32285588588599</v>
      </c>
      <c r="K234" s="64" t="n">
        <f aca="false">Scenarios!$B$15+Scenarios!$B$16*$D234+Scenarios!$B$17*(Scenarios!F$22+SUM($G234:J234))+$E234+Scenarios!$B$18*Draws!H207</f>
        <v>-5.31604112121023</v>
      </c>
      <c r="L234" s="64" t="n">
        <f aca="false">Scenarios!$B$15+Scenarios!$B$16*$D234+Scenarios!$B$17*(Scenarios!G$22+SUM($G234:K234))+$E234+Scenarios!$B$18*Draws!I207</f>
        <v>-8.52499358927218</v>
      </c>
      <c r="M234" s="64" t="n">
        <f aca="false">Scenarios!$B$15+Scenarios!$B$16*$D234+Scenarios!$B$17*(Scenarios!H$22+SUM($G234:L234))+$E234+Scenarios!$B$18*Draws!J207</f>
        <v>-4.4216914416109</v>
      </c>
      <c r="N234" s="64" t="n">
        <f aca="false">Scenarios!$B$15+Scenarios!$B$16*$D234+Scenarios!$B$17*(Scenarios!I$22+SUM($G234:M234))+$E234+Scenarios!$B$18*Draws!K207</f>
        <v>-0.874812111337329</v>
      </c>
      <c r="O234" s="64" t="n">
        <f aca="false">Scenarios!$B$15+Scenarios!$B$16*$D234+Scenarios!$B$17*(Scenarios!J$22+SUM($G234:N234))+$E234+Scenarios!$B$18*Draws!L207</f>
        <v>0.0362547288544337</v>
      </c>
      <c r="P234" s="64" t="n">
        <f aca="false">Scenarios!$B$15+Scenarios!$B$16*$D234+Scenarios!$B$17*(Scenarios!K$22+SUM($G234:O234))+$E234+Scenarios!$B$18*Draws!M207</f>
        <v>-3.82256282174611</v>
      </c>
      <c r="Q234" s="64" t="n">
        <f aca="false">Scenarios!$B$15+Scenarios!$B$16*$D234+Scenarios!$B$17*(Scenarios!L$22+SUM($G234:P234))+$E234+Scenarios!$B$18*Draws!N207</f>
        <v>-4.70392140799727</v>
      </c>
      <c r="R234" s="64" t="n">
        <f aca="false">Scenarios!$B$15+Scenarios!$B$16*$D234+Scenarios!$B$17*(Scenarios!M$22+SUM($G234:Q234))+$E234+Scenarios!$B$18*Draws!O207</f>
        <v>-8.12449278752172</v>
      </c>
      <c r="S234" s="79" t="n">
        <f aca="false">SUM(G234:R234)</f>
        <v>-50.480103035757</v>
      </c>
    </row>
    <row r="235" customFormat="false" ht="15" hidden="false" customHeight="false" outlineLevel="0" collapsed="false">
      <c r="A235" s="36" t="n">
        <v>204</v>
      </c>
      <c r="B235" s="36" t="n">
        <f aca="false">MATCH(Draws!B208,$B$16:$E$16,1)</f>
        <v>4</v>
      </c>
      <c r="C235" s="65" t="n">
        <f aca="false">MAX(-0.9,INDEX(Scenarios!$B$8:$E$8,B235)+INDEX(Scenarios!$B$9:$E$9,B235)*Draws!C208)</f>
        <v>0.29268948</v>
      </c>
      <c r="D235" s="65" t="n">
        <f aca="false">(1+C235)^(1/12)-1</f>
        <v>0.0216242298669327</v>
      </c>
      <c r="E235" s="64" t="n">
        <f aca="false">INDEX(Scenarios!$B$10:$E$10,B235)/12</f>
        <v>-1.25</v>
      </c>
      <c r="G235" s="64" t="n">
        <f aca="false">Scenarios!$B$15+Scenarios!$B$16*$D235+Scenarios!$B$17*(Scenarios!B$22)+$E235+Scenarios!$B$18*Draws!D208</f>
        <v>-3.5213356887813</v>
      </c>
      <c r="H235" s="64" t="n">
        <f aca="false">Scenarios!$B$15+Scenarios!$B$16*$D235+Scenarios!$B$17*(Scenarios!C$22+SUM($G235:G235))+$E235+Scenarios!$B$18*Draws!E208</f>
        <v>-4.3692799470169</v>
      </c>
      <c r="I235" s="64" t="n">
        <f aca="false">Scenarios!$B$15+Scenarios!$B$16*$D235+Scenarios!$B$17*(Scenarios!D$22+SUM($G235:H235))+$E235+Scenarios!$B$18*Draws!F208</f>
        <v>-4.93117391832316</v>
      </c>
      <c r="J235" s="64" t="n">
        <f aca="false">Scenarios!$B$15+Scenarios!$B$16*$D235+Scenarios!$B$17*(Scenarios!E$22+SUM($G235:I235))+$E235+Scenarios!$B$18*Draws!G208</f>
        <v>-3.62792060303855</v>
      </c>
      <c r="K235" s="64" t="n">
        <f aca="false">Scenarios!$B$15+Scenarios!$B$16*$D235+Scenarios!$B$17*(Scenarios!F$22+SUM($G235:J235))+$E235+Scenarios!$B$18*Draws!H208</f>
        <v>-1.6824863830736</v>
      </c>
      <c r="L235" s="64" t="n">
        <f aca="false">Scenarios!$B$15+Scenarios!$B$16*$D235+Scenarios!$B$17*(Scenarios!G$22+SUM($G235:K235))+$E235+Scenarios!$B$18*Draws!I208</f>
        <v>-3.37183786171737</v>
      </c>
      <c r="M235" s="64" t="n">
        <f aca="false">Scenarios!$B$15+Scenarios!$B$16*$D235+Scenarios!$B$17*(Scenarios!H$22+SUM($G235:L235))+$E235+Scenarios!$B$18*Draws!J208</f>
        <v>1.46048786121612</v>
      </c>
      <c r="N235" s="64" t="n">
        <f aca="false">Scenarios!$B$15+Scenarios!$B$16*$D235+Scenarios!$B$17*(Scenarios!I$22+SUM($G235:M235))+$E235+Scenarios!$B$18*Draws!K208</f>
        <v>-0.234557396455872</v>
      </c>
      <c r="O235" s="64" t="n">
        <f aca="false">Scenarios!$B$15+Scenarios!$B$16*$D235+Scenarios!$B$17*(Scenarios!J$22+SUM($G235:N235))+$E235+Scenarios!$B$18*Draws!L208</f>
        <v>-0.782916978565879</v>
      </c>
      <c r="P235" s="64" t="n">
        <f aca="false">Scenarios!$B$15+Scenarios!$B$16*$D235+Scenarios!$B$17*(Scenarios!K$22+SUM($G235:O235))+$E235+Scenarios!$B$18*Draws!M208</f>
        <v>1.60914496140434</v>
      </c>
      <c r="Q235" s="64" t="n">
        <f aca="false">Scenarios!$B$15+Scenarios!$B$16*$D235+Scenarios!$B$17*(Scenarios!L$22+SUM($G235:P235))+$E235+Scenarios!$B$18*Draws!N208</f>
        <v>-5.24254747717496</v>
      </c>
      <c r="R235" s="64" t="n">
        <f aca="false">Scenarios!$B$15+Scenarios!$B$16*$D235+Scenarios!$B$17*(Scenarios!M$22+SUM($G235:Q235))+$E235+Scenarios!$B$18*Draws!O208</f>
        <v>-1.65329658035403</v>
      </c>
      <c r="S235" s="79" t="n">
        <f aca="false">SUM(G235:R235)</f>
        <v>-26.3477200118811</v>
      </c>
    </row>
    <row r="236" customFormat="false" ht="15" hidden="false" customHeight="false" outlineLevel="0" collapsed="false">
      <c r="A236" s="36" t="n">
        <v>205</v>
      </c>
      <c r="B236" s="36" t="n">
        <f aca="false">MATCH(Draws!B209,$B$16:$E$16,1)</f>
        <v>4</v>
      </c>
      <c r="C236" s="65" t="n">
        <f aca="false">MAX(-0.9,INDEX(Scenarios!$B$8:$E$8,B236)+INDEX(Scenarios!$B$9:$E$9,B236)*Draws!C209)</f>
        <v>0.24465528</v>
      </c>
      <c r="D236" s="65" t="n">
        <f aca="false">(1+C236)^(1/12)-1</f>
        <v>0.0184055493539901</v>
      </c>
      <c r="E236" s="64" t="n">
        <f aca="false">INDEX(Scenarios!$B$10:$E$10,B236)/12</f>
        <v>-1.25</v>
      </c>
      <c r="G236" s="64" t="n">
        <f aca="false">Scenarios!$B$15+Scenarios!$B$16*$D236+Scenarios!$B$17*(Scenarios!B$22)+$E236+Scenarios!$B$18*Draws!D209</f>
        <v>-0.13230468134824</v>
      </c>
      <c r="H236" s="64" t="n">
        <f aca="false">Scenarios!$B$15+Scenarios!$B$16*$D236+Scenarios!$B$17*(Scenarios!C$22+SUM($G236:G236))+$E236+Scenarios!$B$18*Draws!E209</f>
        <v>-3.49314337689586</v>
      </c>
      <c r="I236" s="64" t="n">
        <f aca="false">Scenarios!$B$15+Scenarios!$B$16*$D236+Scenarios!$B$17*(Scenarios!D$22+SUM($G236:H236))+$E236+Scenarios!$B$18*Draws!F209</f>
        <v>-5.63922265234802</v>
      </c>
      <c r="J236" s="64" t="n">
        <f aca="false">Scenarios!$B$15+Scenarios!$B$16*$D236+Scenarios!$B$17*(Scenarios!E$22+SUM($G236:I236))+$E236+Scenarios!$B$18*Draws!G209</f>
        <v>-7.49352311488559</v>
      </c>
      <c r="K236" s="64" t="n">
        <f aca="false">Scenarios!$B$15+Scenarios!$B$16*$D236+Scenarios!$B$17*(Scenarios!F$22+SUM($G236:J236))+$E236+Scenarios!$B$18*Draws!H209</f>
        <v>-1.53942881928528</v>
      </c>
      <c r="L236" s="64" t="n">
        <f aca="false">Scenarios!$B$15+Scenarios!$B$16*$D236+Scenarios!$B$17*(Scenarios!G$22+SUM($G236:K236))+$E236+Scenarios!$B$18*Draws!I209</f>
        <v>-2.63090001195195</v>
      </c>
      <c r="M236" s="64" t="n">
        <f aca="false">Scenarios!$B$15+Scenarios!$B$16*$D236+Scenarios!$B$17*(Scenarios!H$22+SUM($G236:L236))+$E236+Scenarios!$B$18*Draws!J209</f>
        <v>-2.70803299113091</v>
      </c>
      <c r="N236" s="64" t="n">
        <f aca="false">Scenarios!$B$15+Scenarios!$B$16*$D236+Scenarios!$B$17*(Scenarios!I$22+SUM($G236:M236))+$E236+Scenarios!$B$18*Draws!K209</f>
        <v>-1.72210217204197</v>
      </c>
      <c r="O236" s="64" t="n">
        <f aca="false">Scenarios!$B$15+Scenarios!$B$16*$D236+Scenarios!$B$17*(Scenarios!J$22+SUM($G236:N236))+$E236+Scenarios!$B$18*Draws!L209</f>
        <v>-2.18986930102011</v>
      </c>
      <c r="P236" s="64" t="n">
        <f aca="false">Scenarios!$B$15+Scenarios!$B$16*$D236+Scenarios!$B$17*(Scenarios!K$22+SUM($G236:O236))+$E236+Scenarios!$B$18*Draws!M209</f>
        <v>-3.61436325174513</v>
      </c>
      <c r="Q236" s="64" t="n">
        <f aca="false">Scenarios!$B$15+Scenarios!$B$16*$D236+Scenarios!$B$17*(Scenarios!L$22+SUM($G236:P236))+$E236+Scenarios!$B$18*Draws!N209</f>
        <v>-0.492419688486574</v>
      </c>
      <c r="R236" s="64" t="n">
        <f aca="false">Scenarios!$B$15+Scenarios!$B$16*$D236+Scenarios!$B$17*(Scenarios!M$22+SUM($G236:Q236))+$E236+Scenarios!$B$18*Draws!O209</f>
        <v>-6.03816280145642</v>
      </c>
      <c r="S236" s="79" t="n">
        <f aca="false">SUM(G236:R236)</f>
        <v>-37.6934728625961</v>
      </c>
    </row>
    <row r="237" customFormat="false" ht="15" hidden="false" customHeight="false" outlineLevel="0" collapsed="false">
      <c r="A237" s="36" t="n">
        <v>206</v>
      </c>
      <c r="B237" s="36" t="n">
        <f aca="false">MATCH(Draws!B210,$B$16:$E$16,1)</f>
        <v>4</v>
      </c>
      <c r="C237" s="65" t="n">
        <f aca="false">MAX(-0.9,INDEX(Scenarios!$B$8:$E$8,B237)+INDEX(Scenarios!$B$9:$E$9,B237)*Draws!C210)</f>
        <v>0.01548792</v>
      </c>
      <c r="D237" s="65" t="n">
        <f aca="false">(1+C237)^(1/12)-1</f>
        <v>0.00128158772837339</v>
      </c>
      <c r="E237" s="64" t="n">
        <f aca="false">INDEX(Scenarios!$B$10:$E$10,B237)/12</f>
        <v>-1.25</v>
      </c>
      <c r="G237" s="64" t="n">
        <f aca="false">Scenarios!$B$15+Scenarios!$B$16*$D237+Scenarios!$B$17*(Scenarios!B$22)+$E237+Scenarios!$B$18*Draws!D210</f>
        <v>-6.20873679513702</v>
      </c>
      <c r="H237" s="64" t="n">
        <f aca="false">Scenarios!$B$15+Scenarios!$B$16*$D237+Scenarios!$B$17*(Scenarios!C$22+SUM($G237:G237))+$E237+Scenarios!$B$18*Draws!E210</f>
        <v>-3.84858462488233</v>
      </c>
      <c r="I237" s="64" t="n">
        <f aca="false">Scenarios!$B$15+Scenarios!$B$16*$D237+Scenarios!$B$17*(Scenarios!D$22+SUM($G237:H237))+$E237+Scenarios!$B$18*Draws!F210</f>
        <v>-1.28400116345471</v>
      </c>
      <c r="J237" s="64" t="n">
        <f aca="false">Scenarios!$B$15+Scenarios!$B$16*$D237+Scenarios!$B$17*(Scenarios!E$22+SUM($G237:I237))+$E237+Scenarios!$B$18*Draws!G210</f>
        <v>-4.93251203177775</v>
      </c>
      <c r="K237" s="64" t="n">
        <f aca="false">Scenarios!$B$15+Scenarios!$B$16*$D237+Scenarios!$B$17*(Scenarios!F$22+SUM($G237:J237))+$E237+Scenarios!$B$18*Draws!H210</f>
        <v>-2.78363783083801</v>
      </c>
      <c r="L237" s="64" t="n">
        <f aca="false">Scenarios!$B$15+Scenarios!$B$16*$D237+Scenarios!$B$17*(Scenarios!G$22+SUM($G237:K237))+$E237+Scenarios!$B$18*Draws!I210</f>
        <v>-0.207839153104953</v>
      </c>
      <c r="M237" s="64" t="n">
        <f aca="false">Scenarios!$B$15+Scenarios!$B$16*$D237+Scenarios!$B$17*(Scenarios!H$22+SUM($G237:L237))+$E237+Scenarios!$B$18*Draws!J210</f>
        <v>2.31487369364769</v>
      </c>
      <c r="N237" s="64" t="n">
        <f aca="false">Scenarios!$B$15+Scenarios!$B$16*$D237+Scenarios!$B$17*(Scenarios!I$22+SUM($G237:M237))+$E237+Scenarios!$B$18*Draws!K210</f>
        <v>0.0831113326762449</v>
      </c>
      <c r="O237" s="64" t="n">
        <f aca="false">Scenarios!$B$15+Scenarios!$B$16*$D237+Scenarios!$B$17*(Scenarios!J$22+SUM($G237:N237))+$E237+Scenarios!$B$18*Draws!L210</f>
        <v>-3.35777964564353</v>
      </c>
      <c r="P237" s="64" t="n">
        <f aca="false">Scenarios!$B$15+Scenarios!$B$16*$D237+Scenarios!$B$17*(Scenarios!K$22+SUM($G237:O237))+$E237+Scenarios!$B$18*Draws!M210</f>
        <v>-6.27862349049324</v>
      </c>
      <c r="Q237" s="64" t="n">
        <f aca="false">Scenarios!$B$15+Scenarios!$B$16*$D237+Scenarios!$B$17*(Scenarios!L$22+SUM($G237:P237))+$E237+Scenarios!$B$18*Draws!N210</f>
        <v>-9.40900560592912</v>
      </c>
      <c r="R237" s="64" t="n">
        <f aca="false">Scenarios!$B$15+Scenarios!$B$16*$D237+Scenarios!$B$17*(Scenarios!M$22+SUM($G237:Q237))+$E237+Scenarios!$B$18*Draws!O210</f>
        <v>-4.45406971996521</v>
      </c>
      <c r="S237" s="79" t="n">
        <f aca="false">SUM(G237:R237)</f>
        <v>-40.3668050349019</v>
      </c>
    </row>
    <row r="238" customFormat="false" ht="15" hidden="false" customHeight="false" outlineLevel="0" collapsed="false">
      <c r="A238" s="36" t="n">
        <v>207</v>
      </c>
      <c r="B238" s="36" t="n">
        <f aca="false">MATCH(Draws!B211,$B$16:$E$16,1)</f>
        <v>1</v>
      </c>
      <c r="C238" s="65" t="n">
        <f aca="false">MAX(-0.9,INDEX(Scenarios!$B$8:$E$8,B238)+INDEX(Scenarios!$B$9:$E$9,B238)*Draws!C211)</f>
        <v>0.06789305</v>
      </c>
      <c r="D238" s="65" t="n">
        <f aca="false">(1+C238)^(1/12)-1</f>
        <v>0.00548897578418717</v>
      </c>
      <c r="E238" s="64" t="n">
        <f aca="false">INDEX(Scenarios!$B$10:$E$10,B238)/12</f>
        <v>-1.25</v>
      </c>
      <c r="G238" s="64" t="n">
        <f aca="false">Scenarios!$B$15+Scenarios!$B$16*$D238+Scenarios!$B$17*(Scenarios!B$22)+$E238+Scenarios!$B$18*Draws!D211</f>
        <v>-3.7431284488015</v>
      </c>
      <c r="H238" s="64" t="n">
        <f aca="false">Scenarios!$B$15+Scenarios!$B$16*$D238+Scenarios!$B$17*(Scenarios!C$22+SUM($G238:G238))+$E238+Scenarios!$B$18*Draws!E211</f>
        <v>2.56951031017823</v>
      </c>
      <c r="I238" s="64" t="n">
        <f aca="false">Scenarios!$B$15+Scenarios!$B$16*$D238+Scenarios!$B$17*(Scenarios!D$22+SUM($G238:H238))+$E238+Scenarios!$B$18*Draws!F211</f>
        <v>-5.9731372965305</v>
      </c>
      <c r="J238" s="64" t="n">
        <f aca="false">Scenarios!$B$15+Scenarios!$B$16*$D238+Scenarios!$B$17*(Scenarios!E$22+SUM($G238:I238))+$E238+Scenarios!$B$18*Draws!G211</f>
        <v>-4.2231613521783</v>
      </c>
      <c r="K238" s="64" t="n">
        <f aca="false">Scenarios!$B$15+Scenarios!$B$16*$D238+Scenarios!$B$17*(Scenarios!F$22+SUM($G238:J238))+$E238+Scenarios!$B$18*Draws!H211</f>
        <v>-9.0597443455983</v>
      </c>
      <c r="L238" s="64" t="n">
        <f aca="false">Scenarios!$B$15+Scenarios!$B$16*$D238+Scenarios!$B$17*(Scenarios!G$22+SUM($G238:K238))+$E238+Scenarios!$B$18*Draws!I211</f>
        <v>0.414464087291226</v>
      </c>
      <c r="M238" s="64" t="n">
        <f aca="false">Scenarios!$B$15+Scenarios!$B$16*$D238+Scenarios!$B$17*(Scenarios!H$22+SUM($G238:L238))+$E238+Scenarios!$B$18*Draws!J211</f>
        <v>-4.05370294395409</v>
      </c>
      <c r="N238" s="64" t="n">
        <f aca="false">Scenarios!$B$15+Scenarios!$B$16*$D238+Scenarios!$B$17*(Scenarios!I$22+SUM($G238:M238))+$E238+Scenarios!$B$18*Draws!K211</f>
        <v>-7.34859379635438</v>
      </c>
      <c r="O238" s="64" t="n">
        <f aca="false">Scenarios!$B$15+Scenarios!$B$16*$D238+Scenarios!$B$17*(Scenarios!J$22+SUM($G238:N238))+$E238+Scenarios!$B$18*Draws!L211</f>
        <v>-3.00315646332821</v>
      </c>
      <c r="P238" s="64" t="n">
        <f aca="false">Scenarios!$B$15+Scenarios!$B$16*$D238+Scenarios!$B$17*(Scenarios!K$22+SUM($G238:O238))+$E238+Scenarios!$B$18*Draws!M211</f>
        <v>1.17226162072524</v>
      </c>
      <c r="Q238" s="64" t="n">
        <f aca="false">Scenarios!$B$15+Scenarios!$B$16*$D238+Scenarios!$B$17*(Scenarios!L$22+SUM($G238:P238))+$E238+Scenarios!$B$18*Draws!N211</f>
        <v>2.47750862731462</v>
      </c>
      <c r="R238" s="64" t="n">
        <f aca="false">Scenarios!$B$15+Scenarios!$B$16*$D238+Scenarios!$B$17*(Scenarios!M$22+SUM($G238:Q238))+$E238+Scenarios!$B$18*Draws!O211</f>
        <v>-3.27034114371262</v>
      </c>
      <c r="S238" s="79" t="n">
        <f aca="false">SUM(G238:R238)</f>
        <v>-34.0412211449486</v>
      </c>
    </row>
    <row r="239" customFormat="false" ht="15" hidden="false" customHeight="false" outlineLevel="0" collapsed="false">
      <c r="A239" s="36" t="n">
        <v>208</v>
      </c>
      <c r="B239" s="36" t="n">
        <f aca="false">MATCH(Draws!B212,$B$16:$E$16,1)</f>
        <v>1</v>
      </c>
      <c r="C239" s="65" t="n">
        <f aca="false">MAX(-0.9,INDEX(Scenarios!$B$8:$E$8,B239)+INDEX(Scenarios!$B$9:$E$9,B239)*Draws!C212)</f>
        <v>0.14346335</v>
      </c>
      <c r="D239" s="65" t="n">
        <f aca="false">(1+C239)^(1/12)-1</f>
        <v>0.0112344446136077</v>
      </c>
      <c r="E239" s="64" t="n">
        <f aca="false">INDEX(Scenarios!$B$10:$E$10,B239)/12</f>
        <v>-1.25</v>
      </c>
      <c r="G239" s="64" t="n">
        <f aca="false">Scenarios!$B$15+Scenarios!$B$16*$D239+Scenarios!$B$17*(Scenarios!B$22)+$E239+Scenarios!$B$18*Draws!D212</f>
        <v>-3.637998466638</v>
      </c>
      <c r="H239" s="64" t="n">
        <f aca="false">Scenarios!$B$15+Scenarios!$B$16*$D239+Scenarios!$B$17*(Scenarios!C$22+SUM($G239:G239))+$E239+Scenarios!$B$18*Draws!E212</f>
        <v>-3.22967213571044</v>
      </c>
      <c r="I239" s="64" t="n">
        <f aca="false">Scenarios!$B$15+Scenarios!$B$16*$D239+Scenarios!$B$17*(Scenarios!D$22+SUM($G239:H239))+$E239+Scenarios!$B$18*Draws!F212</f>
        <v>-4.0691515963361</v>
      </c>
      <c r="J239" s="64" t="n">
        <f aca="false">Scenarios!$B$15+Scenarios!$B$16*$D239+Scenarios!$B$17*(Scenarios!E$22+SUM($G239:I239))+$E239+Scenarios!$B$18*Draws!G212</f>
        <v>1.58531213662957</v>
      </c>
      <c r="K239" s="64" t="n">
        <f aca="false">Scenarios!$B$15+Scenarios!$B$16*$D239+Scenarios!$B$17*(Scenarios!F$22+SUM($G239:J239))+$E239+Scenarios!$B$18*Draws!H212</f>
        <v>-4.60292713195626</v>
      </c>
      <c r="L239" s="64" t="n">
        <f aca="false">Scenarios!$B$15+Scenarios!$B$16*$D239+Scenarios!$B$17*(Scenarios!G$22+SUM($G239:K239))+$E239+Scenarios!$B$18*Draws!I212</f>
        <v>-7.83750049181987</v>
      </c>
      <c r="M239" s="64" t="n">
        <f aca="false">Scenarios!$B$15+Scenarios!$B$16*$D239+Scenarios!$B$17*(Scenarios!H$22+SUM($G239:L239))+$E239+Scenarios!$B$18*Draws!J212</f>
        <v>-5.46746277770806</v>
      </c>
      <c r="N239" s="64" t="n">
        <f aca="false">Scenarios!$B$15+Scenarios!$B$16*$D239+Scenarios!$B$17*(Scenarios!I$22+SUM($G239:M239))+$E239+Scenarios!$B$18*Draws!K212</f>
        <v>-4.16687002327492</v>
      </c>
      <c r="O239" s="64" t="n">
        <f aca="false">Scenarios!$B$15+Scenarios!$B$16*$D239+Scenarios!$B$17*(Scenarios!J$22+SUM($G239:N239))+$E239+Scenarios!$B$18*Draws!L212</f>
        <v>-1.99247981744642</v>
      </c>
      <c r="P239" s="64" t="n">
        <f aca="false">Scenarios!$B$15+Scenarios!$B$16*$D239+Scenarios!$B$17*(Scenarios!K$22+SUM($G239:O239))+$E239+Scenarios!$B$18*Draws!M212</f>
        <v>-4.1686569328957</v>
      </c>
      <c r="Q239" s="64" t="n">
        <f aca="false">Scenarios!$B$15+Scenarios!$B$16*$D239+Scenarios!$B$17*(Scenarios!L$22+SUM($G239:P239))+$E239+Scenarios!$B$18*Draws!N212</f>
        <v>-2.4364269948718</v>
      </c>
      <c r="R239" s="64" t="n">
        <f aca="false">Scenarios!$B$15+Scenarios!$B$16*$D239+Scenarios!$B$17*(Scenarios!M$22+SUM($G239:Q239))+$E239+Scenarios!$B$18*Draws!O212</f>
        <v>-2.33259423338744</v>
      </c>
      <c r="S239" s="79" t="n">
        <f aca="false">SUM(G239:R239)</f>
        <v>-42.3564284654154</v>
      </c>
    </row>
    <row r="240" customFormat="false" ht="15" hidden="false" customHeight="false" outlineLevel="0" collapsed="false">
      <c r="A240" s="36" t="n">
        <v>209</v>
      </c>
      <c r="B240" s="36" t="n">
        <f aca="false">MATCH(Draws!B213,$B$16:$E$16,1)</f>
        <v>4</v>
      </c>
      <c r="C240" s="65" t="n">
        <f aca="false">MAX(-0.9,INDEX(Scenarios!$B$8:$E$8,B240)+INDEX(Scenarios!$B$9:$E$9,B240)*Draws!C213)</f>
        <v>0.10482672</v>
      </c>
      <c r="D240" s="65" t="n">
        <f aca="false">(1+C240)^(1/12)-1</f>
        <v>0.00834197767904255</v>
      </c>
      <c r="E240" s="64" t="n">
        <f aca="false">INDEX(Scenarios!$B$10:$E$10,B240)/12</f>
        <v>-1.25</v>
      </c>
      <c r="G240" s="64" t="n">
        <f aca="false">Scenarios!$B$15+Scenarios!$B$16*$D240+Scenarios!$B$17*(Scenarios!B$22)+$E240+Scenarios!$B$18*Draws!D213</f>
        <v>-0.736301674168382</v>
      </c>
      <c r="H240" s="64" t="n">
        <f aca="false">Scenarios!$B$15+Scenarios!$B$16*$D240+Scenarios!$B$17*(Scenarios!C$22+SUM($G240:G240))+$E240+Scenarios!$B$18*Draws!E213</f>
        <v>-5.07195492951881</v>
      </c>
      <c r="I240" s="64" t="n">
        <f aca="false">Scenarios!$B$15+Scenarios!$B$16*$D240+Scenarios!$B$17*(Scenarios!D$22+SUM($G240:H240))+$E240+Scenarios!$B$18*Draws!F213</f>
        <v>-5.43538081569912</v>
      </c>
      <c r="J240" s="64" t="n">
        <f aca="false">Scenarios!$B$15+Scenarios!$B$16*$D240+Scenarios!$B$17*(Scenarios!E$22+SUM($G240:I240))+$E240+Scenarios!$B$18*Draws!G213</f>
        <v>-0.208516238098192</v>
      </c>
      <c r="K240" s="64" t="n">
        <f aca="false">Scenarios!$B$15+Scenarios!$B$16*$D240+Scenarios!$B$17*(Scenarios!F$22+SUM($G240:J240))+$E240+Scenarios!$B$18*Draws!H213</f>
        <v>-2.68893613641668</v>
      </c>
      <c r="L240" s="64" t="n">
        <f aca="false">Scenarios!$B$15+Scenarios!$B$16*$D240+Scenarios!$B$17*(Scenarios!G$22+SUM($G240:K240))+$E240+Scenarios!$B$18*Draws!I213</f>
        <v>-10.2460311759731</v>
      </c>
      <c r="M240" s="64" t="n">
        <f aca="false">Scenarios!$B$15+Scenarios!$B$16*$D240+Scenarios!$B$17*(Scenarios!H$22+SUM($G240:L240))+$E240+Scenarios!$B$18*Draws!J213</f>
        <v>-3.80011785219477</v>
      </c>
      <c r="N240" s="64" t="n">
        <f aca="false">Scenarios!$B$15+Scenarios!$B$16*$D240+Scenarios!$B$17*(Scenarios!I$22+SUM($G240:M240))+$E240+Scenarios!$B$18*Draws!K213</f>
        <v>-1.10548397676302</v>
      </c>
      <c r="O240" s="64" t="n">
        <f aca="false">Scenarios!$B$15+Scenarios!$B$16*$D240+Scenarios!$B$17*(Scenarios!J$22+SUM($G240:N240))+$E240+Scenarios!$B$18*Draws!L213</f>
        <v>1.54153339281588</v>
      </c>
      <c r="P240" s="64" t="n">
        <f aca="false">Scenarios!$B$15+Scenarios!$B$16*$D240+Scenarios!$B$17*(Scenarios!K$22+SUM($G240:O240))+$E240+Scenarios!$B$18*Draws!M213</f>
        <v>-0.62058996380087</v>
      </c>
      <c r="Q240" s="64" t="n">
        <f aca="false">Scenarios!$B$15+Scenarios!$B$16*$D240+Scenarios!$B$17*(Scenarios!L$22+SUM($G240:P240))+$E240+Scenarios!$B$18*Draws!N213</f>
        <v>-1.73892812292632</v>
      </c>
      <c r="R240" s="64" t="n">
        <f aca="false">Scenarios!$B$15+Scenarios!$B$16*$D240+Scenarios!$B$17*(Scenarios!M$22+SUM($G240:Q240))+$E240+Scenarios!$B$18*Draws!O213</f>
        <v>0.257130642428594</v>
      </c>
      <c r="S240" s="79" t="n">
        <f aca="false">SUM(G240:R240)</f>
        <v>-29.8535768503148</v>
      </c>
    </row>
    <row r="241" customFormat="false" ht="15" hidden="false" customHeight="false" outlineLevel="0" collapsed="false">
      <c r="A241" s="36" t="n">
        <v>210</v>
      </c>
      <c r="B241" s="36" t="n">
        <f aca="false">MATCH(Draws!B214,$B$16:$E$16,1)</f>
        <v>4</v>
      </c>
      <c r="C241" s="65" t="n">
        <f aca="false">MAX(-0.9,INDEX(Scenarios!$B$8:$E$8,B241)+INDEX(Scenarios!$B$9:$E$9,B241)*Draws!C214)</f>
        <v>0.2699844</v>
      </c>
      <c r="D241" s="65" t="n">
        <f aca="false">(1+C241)^(1/12)-1</f>
        <v>0.0201167192746108</v>
      </c>
      <c r="E241" s="64" t="n">
        <f aca="false">INDEX(Scenarios!$B$10:$E$10,B241)/12</f>
        <v>-1.25</v>
      </c>
      <c r="G241" s="64" t="n">
        <f aca="false">Scenarios!$B$15+Scenarios!$B$16*$D241+Scenarios!$B$17*(Scenarios!B$22)+$E241+Scenarios!$B$18*Draws!D214</f>
        <v>0.771421091206343</v>
      </c>
      <c r="H241" s="64" t="n">
        <f aca="false">Scenarios!$B$15+Scenarios!$B$16*$D241+Scenarios!$B$17*(Scenarios!C$22+SUM($G241:G241))+$E241+Scenarios!$B$18*Draws!E214</f>
        <v>-5.34811637902549</v>
      </c>
      <c r="I241" s="64" t="n">
        <f aca="false">Scenarios!$B$15+Scenarios!$B$16*$D241+Scenarios!$B$17*(Scenarios!D$22+SUM($G241:H241))+$E241+Scenarios!$B$18*Draws!F214</f>
        <v>-2.64177643313261</v>
      </c>
      <c r="J241" s="64" t="n">
        <f aca="false">Scenarios!$B$15+Scenarios!$B$16*$D241+Scenarios!$B$17*(Scenarios!E$22+SUM($G241:I241))+$E241+Scenarios!$B$18*Draws!G214</f>
        <v>-6.4208731849761</v>
      </c>
      <c r="K241" s="64" t="n">
        <f aca="false">Scenarios!$B$15+Scenarios!$B$16*$D241+Scenarios!$B$17*(Scenarios!F$22+SUM($G241:J241))+$E241+Scenarios!$B$18*Draws!H214</f>
        <v>0.136667038511455</v>
      </c>
      <c r="L241" s="64" t="n">
        <f aca="false">Scenarios!$B$15+Scenarios!$B$16*$D241+Scenarios!$B$17*(Scenarios!G$22+SUM($G241:K241))+$E241+Scenarios!$B$18*Draws!I214</f>
        <v>-3.99529378210973</v>
      </c>
      <c r="M241" s="64" t="n">
        <f aca="false">Scenarios!$B$15+Scenarios!$B$16*$D241+Scenarios!$B$17*(Scenarios!H$22+SUM($G241:L241))+$E241+Scenarios!$B$18*Draws!J214</f>
        <v>-4.81893136860048</v>
      </c>
      <c r="N241" s="64" t="n">
        <f aca="false">Scenarios!$B$15+Scenarios!$B$16*$D241+Scenarios!$B$17*(Scenarios!I$22+SUM($G241:M241))+$E241+Scenarios!$B$18*Draws!K214</f>
        <v>2.74434922389906</v>
      </c>
      <c r="O241" s="64" t="n">
        <f aca="false">Scenarios!$B$15+Scenarios!$B$16*$D241+Scenarios!$B$17*(Scenarios!J$22+SUM($G241:N241))+$E241+Scenarios!$B$18*Draws!L214</f>
        <v>-4.72100462695372</v>
      </c>
      <c r="P241" s="64" t="n">
        <f aca="false">Scenarios!$B$15+Scenarios!$B$16*$D241+Scenarios!$B$17*(Scenarios!K$22+SUM($G241:O241))+$E241+Scenarios!$B$18*Draws!M214</f>
        <v>-3.18614351616058</v>
      </c>
      <c r="Q241" s="64" t="n">
        <f aca="false">Scenarios!$B$15+Scenarios!$B$16*$D241+Scenarios!$B$17*(Scenarios!L$22+SUM($G241:P241))+$E241+Scenarios!$B$18*Draws!N214</f>
        <v>-2.38607691235066</v>
      </c>
      <c r="R241" s="64" t="n">
        <f aca="false">Scenarios!$B$15+Scenarios!$B$16*$D241+Scenarios!$B$17*(Scenarios!M$22+SUM($G241:Q241))+$E241+Scenarios!$B$18*Draws!O214</f>
        <v>-2.8246885093159</v>
      </c>
      <c r="S241" s="79" t="n">
        <f aca="false">SUM(G241:R241)</f>
        <v>-32.6904673590084</v>
      </c>
    </row>
    <row r="242" customFormat="false" ht="15" hidden="false" customHeight="false" outlineLevel="0" collapsed="false">
      <c r="A242" s="36" t="n">
        <v>211</v>
      </c>
      <c r="B242" s="36" t="n">
        <f aca="false">MATCH(Draws!B215,$B$16:$E$16,1)</f>
        <v>1</v>
      </c>
      <c r="C242" s="65" t="n">
        <f aca="false">MAX(-0.9,INDEX(Scenarios!$B$8:$E$8,B242)+INDEX(Scenarios!$B$9:$E$9,B242)*Draws!C215)</f>
        <v>0.21619415</v>
      </c>
      <c r="D242" s="65" t="n">
        <f aca="false">(1+C242)^(1/12)-1</f>
        <v>0.0164442790804991</v>
      </c>
      <c r="E242" s="64" t="n">
        <f aca="false">INDEX(Scenarios!$B$10:$E$10,B242)/12</f>
        <v>-1.25</v>
      </c>
      <c r="G242" s="64" t="n">
        <f aca="false">Scenarios!$B$15+Scenarios!$B$16*$D242+Scenarios!$B$17*(Scenarios!B$22)+$E242+Scenarios!$B$18*Draws!D215</f>
        <v>-0.80605719614444</v>
      </c>
      <c r="H242" s="64" t="n">
        <f aca="false">Scenarios!$B$15+Scenarios!$B$16*$D242+Scenarios!$B$17*(Scenarios!C$22+SUM($G242:G242))+$E242+Scenarios!$B$18*Draws!E215</f>
        <v>-5.14596130227319</v>
      </c>
      <c r="I242" s="64" t="n">
        <f aca="false">Scenarios!$B$15+Scenarios!$B$16*$D242+Scenarios!$B$17*(Scenarios!D$22+SUM($G242:H242))+$E242+Scenarios!$B$18*Draws!F215</f>
        <v>-0.431580483464785</v>
      </c>
      <c r="J242" s="64" t="n">
        <f aca="false">Scenarios!$B$15+Scenarios!$B$16*$D242+Scenarios!$B$17*(Scenarios!E$22+SUM($G242:I242))+$E242+Scenarios!$B$18*Draws!G215</f>
        <v>-3.19028260353671</v>
      </c>
      <c r="K242" s="64" t="n">
        <f aca="false">Scenarios!$B$15+Scenarios!$B$16*$D242+Scenarios!$B$17*(Scenarios!F$22+SUM($G242:J242))+$E242+Scenarios!$B$18*Draws!H215</f>
        <v>-4.20548174261742</v>
      </c>
      <c r="L242" s="64" t="n">
        <f aca="false">Scenarios!$B$15+Scenarios!$B$16*$D242+Scenarios!$B$17*(Scenarios!G$22+SUM($G242:K242))+$E242+Scenarios!$B$18*Draws!I215</f>
        <v>-0.728320816306086</v>
      </c>
      <c r="M242" s="64" t="n">
        <f aca="false">Scenarios!$B$15+Scenarios!$B$16*$D242+Scenarios!$B$17*(Scenarios!H$22+SUM($G242:L242))+$E242+Scenarios!$B$18*Draws!J215</f>
        <v>-0.90790458783928</v>
      </c>
      <c r="N242" s="64" t="n">
        <f aca="false">Scenarios!$B$15+Scenarios!$B$16*$D242+Scenarios!$B$17*(Scenarios!I$22+SUM($G242:M242))+$E242+Scenarios!$B$18*Draws!K215</f>
        <v>-1.59811761079763</v>
      </c>
      <c r="O242" s="64" t="n">
        <f aca="false">Scenarios!$B$15+Scenarios!$B$16*$D242+Scenarios!$B$17*(Scenarios!J$22+SUM($G242:N242))+$E242+Scenarios!$B$18*Draws!L215</f>
        <v>-4.10552030853745</v>
      </c>
      <c r="P242" s="64" t="n">
        <f aca="false">Scenarios!$B$15+Scenarios!$B$16*$D242+Scenarios!$B$17*(Scenarios!K$22+SUM($G242:O242))+$E242+Scenarios!$B$18*Draws!M215</f>
        <v>-1.85930556019947</v>
      </c>
      <c r="Q242" s="64" t="n">
        <f aca="false">Scenarios!$B$15+Scenarios!$B$16*$D242+Scenarios!$B$17*(Scenarios!L$22+SUM($G242:P242))+$E242+Scenarios!$B$18*Draws!N215</f>
        <v>-5.56371177686211</v>
      </c>
      <c r="R242" s="64" t="n">
        <f aca="false">Scenarios!$B$15+Scenarios!$B$16*$D242+Scenarios!$B$17*(Scenarios!M$22+SUM($G242:Q242))+$E242+Scenarios!$B$18*Draws!O215</f>
        <v>-0.342671054835868</v>
      </c>
      <c r="S242" s="79" t="n">
        <f aca="false">SUM(G242:R242)</f>
        <v>-28.8849150434144</v>
      </c>
    </row>
    <row r="243" customFormat="false" ht="15" hidden="false" customHeight="false" outlineLevel="0" collapsed="false">
      <c r="A243" s="36" t="n">
        <v>212</v>
      </c>
      <c r="B243" s="36" t="n">
        <f aca="false">MATCH(Draws!B216,$B$16:$E$16,1)</f>
        <v>3</v>
      </c>
      <c r="C243" s="65" t="n">
        <f aca="false">MAX(-0.9,INDEX(Scenarios!$B$8:$E$8,B243)+INDEX(Scenarios!$B$9:$E$9,B243)*Draws!C216)</f>
        <v>0.1612214</v>
      </c>
      <c r="D243" s="65" t="n">
        <f aca="false">(1+C243)^(1/12)-1</f>
        <v>0.0125339313189503</v>
      </c>
      <c r="E243" s="64" t="n">
        <f aca="false">INDEX(Scenarios!$B$10:$E$10,B243)/12</f>
        <v>0.416666666666667</v>
      </c>
      <c r="G243" s="64" t="n">
        <f aca="false">Scenarios!$B$15+Scenarios!$B$16*$D243+Scenarios!$B$17*(Scenarios!B$22)+$E243+Scenarios!$B$18*Draws!D216</f>
        <v>-1.13989925845689</v>
      </c>
      <c r="H243" s="64" t="n">
        <f aca="false">Scenarios!$B$15+Scenarios!$B$16*$D243+Scenarios!$B$17*(Scenarios!C$22+SUM($G243:G243))+$E243+Scenarios!$B$18*Draws!E216</f>
        <v>0.936562028430717</v>
      </c>
      <c r="I243" s="64" t="n">
        <f aca="false">Scenarios!$B$15+Scenarios!$B$16*$D243+Scenarios!$B$17*(Scenarios!D$22+SUM($G243:H243))+$E243+Scenarios!$B$18*Draws!F216</f>
        <v>-1.31605607786076</v>
      </c>
      <c r="J243" s="64" t="n">
        <f aca="false">Scenarios!$B$15+Scenarios!$B$16*$D243+Scenarios!$B$17*(Scenarios!E$22+SUM($G243:I243))+$E243+Scenarios!$B$18*Draws!G216</f>
        <v>0.611802500257496</v>
      </c>
      <c r="K243" s="64" t="n">
        <f aca="false">Scenarios!$B$15+Scenarios!$B$16*$D243+Scenarios!$B$17*(Scenarios!F$22+SUM($G243:J243))+$E243+Scenarios!$B$18*Draws!H216</f>
        <v>-2.67871547946335</v>
      </c>
      <c r="L243" s="64" t="n">
        <f aca="false">Scenarios!$B$15+Scenarios!$B$16*$D243+Scenarios!$B$17*(Scenarios!G$22+SUM($G243:K243))+$E243+Scenarios!$B$18*Draws!I216</f>
        <v>0.430731370065132</v>
      </c>
      <c r="M243" s="64" t="n">
        <f aca="false">Scenarios!$B$15+Scenarios!$B$16*$D243+Scenarios!$B$17*(Scenarios!H$22+SUM($G243:L243))+$E243+Scenarios!$B$18*Draws!J216</f>
        <v>2.46639340380097</v>
      </c>
      <c r="N243" s="64" t="n">
        <f aca="false">Scenarios!$B$15+Scenarios!$B$16*$D243+Scenarios!$B$17*(Scenarios!I$22+SUM($G243:M243))+$E243+Scenarios!$B$18*Draws!K216</f>
        <v>-4.73267092244838</v>
      </c>
      <c r="O243" s="64" t="n">
        <f aca="false">Scenarios!$B$15+Scenarios!$B$16*$D243+Scenarios!$B$17*(Scenarios!J$22+SUM($G243:N243))+$E243+Scenarios!$B$18*Draws!L216</f>
        <v>-0.975639457656956</v>
      </c>
      <c r="P243" s="64" t="n">
        <f aca="false">Scenarios!$B$15+Scenarios!$B$16*$D243+Scenarios!$B$17*(Scenarios!K$22+SUM($G243:O243))+$E243+Scenarios!$B$18*Draws!M216</f>
        <v>0.368292691296854</v>
      </c>
      <c r="Q243" s="64" t="n">
        <f aca="false">Scenarios!$B$15+Scenarios!$B$16*$D243+Scenarios!$B$17*(Scenarios!L$22+SUM($G243:P243))+$E243+Scenarios!$B$18*Draws!N216</f>
        <v>-0.473228591577004</v>
      </c>
      <c r="R243" s="64" t="n">
        <f aca="false">Scenarios!$B$15+Scenarios!$B$16*$D243+Scenarios!$B$17*(Scenarios!M$22+SUM($G243:Q243))+$E243+Scenarios!$B$18*Draws!O216</f>
        <v>1.37437394423549</v>
      </c>
      <c r="S243" s="79" t="n">
        <f aca="false">SUM(G243:R243)</f>
        <v>-5.12805384937668</v>
      </c>
    </row>
    <row r="244" customFormat="false" ht="15" hidden="false" customHeight="false" outlineLevel="0" collapsed="false">
      <c r="A244" s="36" t="n">
        <v>213</v>
      </c>
      <c r="B244" s="36" t="n">
        <f aca="false">MATCH(Draws!B217,$B$16:$E$16,1)</f>
        <v>1</v>
      </c>
      <c r="C244" s="65" t="n">
        <f aca="false">MAX(-0.9,INDEX(Scenarios!$B$8:$E$8,B244)+INDEX(Scenarios!$B$9:$E$9,B244)*Draws!C217)</f>
        <v>0.2135816</v>
      </c>
      <c r="D244" s="65" t="n">
        <f aca="false">(1+C244)^(1/12)-1</f>
        <v>0.016262144672976</v>
      </c>
      <c r="E244" s="64" t="n">
        <f aca="false">INDEX(Scenarios!$B$10:$E$10,B244)/12</f>
        <v>-1.25</v>
      </c>
      <c r="G244" s="64" t="n">
        <f aca="false">Scenarios!$B$15+Scenarios!$B$16*$D244+Scenarios!$B$17*(Scenarios!B$22)+$E244+Scenarios!$B$18*Draws!D217</f>
        <v>-2.27213171352313</v>
      </c>
      <c r="H244" s="64" t="n">
        <f aca="false">Scenarios!$B$15+Scenarios!$B$16*$D244+Scenarios!$B$17*(Scenarios!C$22+SUM($G244:G244))+$E244+Scenarios!$B$18*Draws!E217</f>
        <v>-1.36058239814196</v>
      </c>
      <c r="I244" s="64" t="n">
        <f aca="false">Scenarios!$B$15+Scenarios!$B$16*$D244+Scenarios!$B$17*(Scenarios!D$22+SUM($G244:H244))+$E244+Scenarios!$B$18*Draws!F217</f>
        <v>-1.44222033246731</v>
      </c>
      <c r="J244" s="64" t="n">
        <f aca="false">Scenarios!$B$15+Scenarios!$B$16*$D244+Scenarios!$B$17*(Scenarios!E$22+SUM($G244:I244))+$E244+Scenarios!$B$18*Draws!G217</f>
        <v>0.250957282945002</v>
      </c>
      <c r="K244" s="64" t="n">
        <f aca="false">Scenarios!$B$15+Scenarios!$B$16*$D244+Scenarios!$B$17*(Scenarios!F$22+SUM($G244:J244))+$E244+Scenarios!$B$18*Draws!H217</f>
        <v>-0.495275741467671</v>
      </c>
      <c r="L244" s="64" t="n">
        <f aca="false">Scenarios!$B$15+Scenarios!$B$16*$D244+Scenarios!$B$17*(Scenarios!G$22+SUM($G244:K244))+$E244+Scenarios!$B$18*Draws!I217</f>
        <v>2.06101935917583</v>
      </c>
      <c r="M244" s="64" t="n">
        <f aca="false">Scenarios!$B$15+Scenarios!$B$16*$D244+Scenarios!$B$17*(Scenarios!H$22+SUM($G244:L244))+$E244+Scenarios!$B$18*Draws!J217</f>
        <v>1.3338040637503</v>
      </c>
      <c r="N244" s="64" t="n">
        <f aca="false">Scenarios!$B$15+Scenarios!$B$16*$D244+Scenarios!$B$17*(Scenarios!I$22+SUM($G244:M244))+$E244+Scenarios!$B$18*Draws!K217</f>
        <v>-3.03408669508137</v>
      </c>
      <c r="O244" s="64" t="n">
        <f aca="false">Scenarios!$B$15+Scenarios!$B$16*$D244+Scenarios!$B$17*(Scenarios!J$22+SUM($G244:N244))+$E244+Scenarios!$B$18*Draws!L217</f>
        <v>-0.598842999936782</v>
      </c>
      <c r="P244" s="64" t="n">
        <f aca="false">Scenarios!$B$15+Scenarios!$B$16*$D244+Scenarios!$B$17*(Scenarios!K$22+SUM($G244:O244))+$E244+Scenarios!$B$18*Draws!M217</f>
        <v>1.18527869894589</v>
      </c>
      <c r="Q244" s="64" t="n">
        <f aca="false">Scenarios!$B$15+Scenarios!$B$16*$D244+Scenarios!$B$17*(Scenarios!L$22+SUM($G244:P244))+$E244+Scenarios!$B$18*Draws!N217</f>
        <v>-1.13778922942399</v>
      </c>
      <c r="R244" s="64" t="n">
        <f aca="false">Scenarios!$B$15+Scenarios!$B$16*$D244+Scenarios!$B$17*(Scenarios!M$22+SUM($G244:Q244))+$E244+Scenarios!$B$18*Draws!O217</f>
        <v>-8.85975618434549</v>
      </c>
      <c r="S244" s="79" t="n">
        <f aca="false">SUM(G244:R244)</f>
        <v>-14.3696258895707</v>
      </c>
    </row>
    <row r="245" customFormat="false" ht="15" hidden="false" customHeight="false" outlineLevel="0" collapsed="false">
      <c r="A245" s="36" t="n">
        <v>214</v>
      </c>
      <c r="B245" s="36" t="n">
        <f aca="false">MATCH(Draws!B218,$B$16:$E$16,1)</f>
        <v>2</v>
      </c>
      <c r="C245" s="65" t="n">
        <f aca="false">MAX(-0.9,INDEX(Scenarios!$B$8:$E$8,B245)+INDEX(Scenarios!$B$9:$E$9,B245)*Draws!C218)</f>
        <v>-0.04001476</v>
      </c>
      <c r="D245" s="65" t="n">
        <f aca="false">(1+C245)^(1/12)-1</f>
        <v>-0.00339733010672272</v>
      </c>
      <c r="E245" s="64" t="n">
        <f aca="false">INDEX(Scenarios!$B$10:$E$10,B245)/12</f>
        <v>0.416666666666667</v>
      </c>
      <c r="G245" s="64" t="n">
        <f aca="false">Scenarios!$B$15+Scenarios!$B$16*$D245+Scenarios!$B$17*(Scenarios!B$22)+$E245+Scenarios!$B$18*Draws!D218</f>
        <v>0.0124527899120614</v>
      </c>
      <c r="H245" s="64" t="n">
        <f aca="false">Scenarios!$B$15+Scenarios!$B$16*$D245+Scenarios!$B$17*(Scenarios!C$22+SUM($G245:G245))+$E245+Scenarios!$B$18*Draws!E218</f>
        <v>-0.364927516992269</v>
      </c>
      <c r="I245" s="64" t="n">
        <f aca="false">Scenarios!$B$15+Scenarios!$B$16*$D245+Scenarios!$B$17*(Scenarios!D$22+SUM($G245:H245))+$E245+Scenarios!$B$18*Draws!F218</f>
        <v>-0.178170806964044</v>
      </c>
      <c r="J245" s="64" t="n">
        <f aca="false">Scenarios!$B$15+Scenarios!$B$16*$D245+Scenarios!$B$17*(Scenarios!E$22+SUM($G245:I245))+$E245+Scenarios!$B$18*Draws!G218</f>
        <v>-3.08508174059613</v>
      </c>
      <c r="K245" s="64" t="n">
        <f aca="false">Scenarios!$B$15+Scenarios!$B$16*$D245+Scenarios!$B$17*(Scenarios!F$22+SUM($G245:J245))+$E245+Scenarios!$B$18*Draws!H218</f>
        <v>-1.05966728524786</v>
      </c>
      <c r="L245" s="64" t="n">
        <f aca="false">Scenarios!$B$15+Scenarios!$B$16*$D245+Scenarios!$B$17*(Scenarios!G$22+SUM($G245:K245))+$E245+Scenarios!$B$18*Draws!I218</f>
        <v>-1.57614505543736</v>
      </c>
      <c r="M245" s="64" t="n">
        <f aca="false">Scenarios!$B$15+Scenarios!$B$16*$D245+Scenarios!$B$17*(Scenarios!H$22+SUM($G245:L245))+$E245+Scenarios!$B$18*Draws!J218</f>
        <v>-2.63661347326584</v>
      </c>
      <c r="N245" s="64" t="n">
        <f aca="false">Scenarios!$B$15+Scenarios!$B$16*$D245+Scenarios!$B$17*(Scenarios!I$22+SUM($G245:M245))+$E245+Scenarios!$B$18*Draws!K218</f>
        <v>0.0109597252672956</v>
      </c>
      <c r="O245" s="64" t="n">
        <f aca="false">Scenarios!$B$15+Scenarios!$B$16*$D245+Scenarios!$B$17*(Scenarios!J$22+SUM($G245:N245))+$E245+Scenarios!$B$18*Draws!L218</f>
        <v>0.940860245347313</v>
      </c>
      <c r="P245" s="64" t="n">
        <f aca="false">Scenarios!$B$15+Scenarios!$B$16*$D245+Scenarios!$B$17*(Scenarios!K$22+SUM($G245:O245))+$E245+Scenarios!$B$18*Draws!M218</f>
        <v>2.77211414915646</v>
      </c>
      <c r="Q245" s="64" t="n">
        <f aca="false">Scenarios!$B$15+Scenarios!$B$16*$D245+Scenarios!$B$17*(Scenarios!L$22+SUM($G245:P245))+$E245+Scenarios!$B$18*Draws!N218</f>
        <v>0.561571040594892</v>
      </c>
      <c r="R245" s="64" t="n">
        <f aca="false">Scenarios!$B$15+Scenarios!$B$16*$D245+Scenarios!$B$17*(Scenarios!M$22+SUM($G245:Q245))+$E245+Scenarios!$B$18*Draws!O218</f>
        <v>-0.384992130257937</v>
      </c>
      <c r="S245" s="79" t="n">
        <f aca="false">SUM(G245:R245)</f>
        <v>-4.98764005848342</v>
      </c>
    </row>
    <row r="246" customFormat="false" ht="15" hidden="false" customHeight="false" outlineLevel="0" collapsed="false">
      <c r="A246" s="36" t="n">
        <v>215</v>
      </c>
      <c r="B246" s="36" t="n">
        <f aca="false">MATCH(Draws!B219,$B$16:$E$16,1)</f>
        <v>1</v>
      </c>
      <c r="C246" s="65" t="n">
        <f aca="false">MAX(-0.9,INDEX(Scenarios!$B$8:$E$8,B246)+INDEX(Scenarios!$B$9:$E$9,B246)*Draws!C219)</f>
        <v>0.1347332</v>
      </c>
      <c r="D246" s="65" t="n">
        <f aca="false">(1+C246)^(1/12)-1</f>
        <v>0.0105887984633479</v>
      </c>
      <c r="E246" s="64" t="n">
        <f aca="false">INDEX(Scenarios!$B$10:$E$10,B246)/12</f>
        <v>-1.25</v>
      </c>
      <c r="G246" s="64" t="n">
        <f aca="false">Scenarios!$B$15+Scenarios!$B$16*$D246+Scenarios!$B$17*(Scenarios!B$22)+$E246+Scenarios!$B$18*Draws!D219</f>
        <v>0.362957214556992</v>
      </c>
      <c r="H246" s="64" t="n">
        <f aca="false">Scenarios!$B$15+Scenarios!$B$16*$D246+Scenarios!$B$17*(Scenarios!C$22+SUM($G246:G246))+$E246+Scenarios!$B$18*Draws!E219</f>
        <v>0.174018720238446</v>
      </c>
      <c r="I246" s="64" t="n">
        <f aca="false">Scenarios!$B$15+Scenarios!$B$16*$D246+Scenarios!$B$17*(Scenarios!D$22+SUM($G246:H246))+$E246+Scenarios!$B$18*Draws!F219</f>
        <v>-2.96773650515937</v>
      </c>
      <c r="J246" s="64" t="n">
        <f aca="false">Scenarios!$B$15+Scenarios!$B$16*$D246+Scenarios!$B$17*(Scenarios!E$22+SUM($G246:I246))+$E246+Scenarios!$B$18*Draws!G219</f>
        <v>-2.05896853065632</v>
      </c>
      <c r="K246" s="64" t="n">
        <f aca="false">Scenarios!$B$15+Scenarios!$B$16*$D246+Scenarios!$B$17*(Scenarios!F$22+SUM($G246:J246))+$E246+Scenarios!$B$18*Draws!H219</f>
        <v>-3.2700736740139</v>
      </c>
      <c r="L246" s="64" t="n">
        <f aca="false">Scenarios!$B$15+Scenarios!$B$16*$D246+Scenarios!$B$17*(Scenarios!G$22+SUM($G246:K246))+$E246+Scenarios!$B$18*Draws!I219</f>
        <v>3.69575076098225</v>
      </c>
      <c r="M246" s="64" t="n">
        <f aca="false">Scenarios!$B$15+Scenarios!$B$16*$D246+Scenarios!$B$17*(Scenarios!H$22+SUM($G246:L246))+$E246+Scenarios!$B$18*Draws!J219</f>
        <v>1.02506257577338</v>
      </c>
      <c r="N246" s="64" t="n">
        <f aca="false">Scenarios!$B$15+Scenarios!$B$16*$D246+Scenarios!$B$17*(Scenarios!I$22+SUM($G246:M246))+$E246+Scenarios!$B$18*Draws!K219</f>
        <v>1.85482985765494</v>
      </c>
      <c r="O246" s="64" t="n">
        <f aca="false">Scenarios!$B$15+Scenarios!$B$16*$D246+Scenarios!$B$17*(Scenarios!J$22+SUM($G246:N246))+$E246+Scenarios!$B$18*Draws!L219</f>
        <v>-3.807135801945</v>
      </c>
      <c r="P246" s="64" t="n">
        <f aca="false">Scenarios!$B$15+Scenarios!$B$16*$D246+Scenarios!$B$17*(Scenarios!K$22+SUM($G246:O246))+$E246+Scenarios!$B$18*Draws!M219</f>
        <v>-0.395707883495774</v>
      </c>
      <c r="Q246" s="64" t="n">
        <f aca="false">Scenarios!$B$15+Scenarios!$B$16*$D246+Scenarios!$B$17*(Scenarios!L$22+SUM($G246:P246))+$E246+Scenarios!$B$18*Draws!N219</f>
        <v>2.24765440918348</v>
      </c>
      <c r="R246" s="64" t="n">
        <f aca="false">Scenarios!$B$15+Scenarios!$B$16*$D246+Scenarios!$B$17*(Scenarios!M$22+SUM($G246:Q246))+$E246+Scenarios!$B$18*Draws!O219</f>
        <v>-4.68108095907238</v>
      </c>
      <c r="S246" s="79" t="n">
        <f aca="false">SUM(G246:R246)</f>
        <v>-7.82042981595325</v>
      </c>
    </row>
    <row r="247" customFormat="false" ht="15" hidden="false" customHeight="false" outlineLevel="0" collapsed="false">
      <c r="A247" s="36" t="n">
        <v>216</v>
      </c>
      <c r="B247" s="36" t="n">
        <f aca="false">MATCH(Draws!B220,$B$16:$E$16,1)</f>
        <v>1</v>
      </c>
      <c r="C247" s="65" t="n">
        <f aca="false">MAX(-0.9,INDEX(Scenarios!$B$8:$E$8,B247)+INDEX(Scenarios!$B$9:$E$9,B247)*Draws!C220)</f>
        <v>0.03701435</v>
      </c>
      <c r="D247" s="65" t="n">
        <f aca="false">(1+C247)^(1/12)-1</f>
        <v>0.00303340542015018</v>
      </c>
      <c r="E247" s="64" t="n">
        <f aca="false">INDEX(Scenarios!$B$10:$E$10,B247)/12</f>
        <v>-1.25</v>
      </c>
      <c r="G247" s="64" t="n">
        <f aca="false">Scenarios!$B$15+Scenarios!$B$16*$D247+Scenarios!$B$17*(Scenarios!B$22)+$E247+Scenarios!$B$18*Draws!D220</f>
        <v>-7.79826144749863</v>
      </c>
      <c r="H247" s="64" t="n">
        <f aca="false">Scenarios!$B$15+Scenarios!$B$16*$D247+Scenarios!$B$17*(Scenarios!C$22+SUM($G247:G247))+$E247+Scenarios!$B$18*Draws!E220</f>
        <v>5.22156732813671</v>
      </c>
      <c r="I247" s="64" t="n">
        <f aca="false">Scenarios!$B$15+Scenarios!$B$16*$D247+Scenarios!$B$17*(Scenarios!D$22+SUM($G247:H247))+$E247+Scenarios!$B$18*Draws!F220</f>
        <v>-1.95139455048742</v>
      </c>
      <c r="J247" s="64" t="n">
        <f aca="false">Scenarios!$B$15+Scenarios!$B$16*$D247+Scenarios!$B$17*(Scenarios!E$22+SUM($G247:I247))+$E247+Scenarios!$B$18*Draws!G220</f>
        <v>-3.86749967134842</v>
      </c>
      <c r="K247" s="64" t="n">
        <f aca="false">Scenarios!$B$15+Scenarios!$B$16*$D247+Scenarios!$B$17*(Scenarios!F$22+SUM($G247:J247))+$E247+Scenarios!$B$18*Draws!H220</f>
        <v>-0.339118015926187</v>
      </c>
      <c r="L247" s="64" t="n">
        <f aca="false">Scenarios!$B$15+Scenarios!$B$16*$D247+Scenarios!$B$17*(Scenarios!G$22+SUM($G247:K247))+$E247+Scenarios!$B$18*Draws!I220</f>
        <v>-3.29385086494036</v>
      </c>
      <c r="M247" s="64" t="n">
        <f aca="false">Scenarios!$B$15+Scenarios!$B$16*$D247+Scenarios!$B$17*(Scenarios!H$22+SUM($G247:L247))+$E247+Scenarios!$B$18*Draws!J220</f>
        <v>-0.324444397795958</v>
      </c>
      <c r="N247" s="64" t="n">
        <f aca="false">Scenarios!$B$15+Scenarios!$B$16*$D247+Scenarios!$B$17*(Scenarios!I$22+SUM($G247:M247))+$E247+Scenarios!$B$18*Draws!K220</f>
        <v>-3.20075093599913</v>
      </c>
      <c r="O247" s="64" t="n">
        <f aca="false">Scenarios!$B$15+Scenarios!$B$16*$D247+Scenarios!$B$17*(Scenarios!J$22+SUM($G247:N247))+$E247+Scenarios!$B$18*Draws!L220</f>
        <v>1.24034355165494</v>
      </c>
      <c r="P247" s="64" t="n">
        <f aca="false">Scenarios!$B$15+Scenarios!$B$16*$D247+Scenarios!$B$17*(Scenarios!K$22+SUM($G247:O247))+$E247+Scenarios!$B$18*Draws!M220</f>
        <v>-3.67117610725296</v>
      </c>
      <c r="Q247" s="64" t="n">
        <f aca="false">Scenarios!$B$15+Scenarios!$B$16*$D247+Scenarios!$B$17*(Scenarios!L$22+SUM($G247:P247))+$E247+Scenarios!$B$18*Draws!N220</f>
        <v>-1.77913911970377</v>
      </c>
      <c r="R247" s="64" t="n">
        <f aca="false">Scenarios!$B$15+Scenarios!$B$16*$D247+Scenarios!$B$17*(Scenarios!M$22+SUM($G247:Q247))+$E247+Scenarios!$B$18*Draws!O220</f>
        <v>-4.84435221811603</v>
      </c>
      <c r="S247" s="79" t="n">
        <f aca="false">SUM(G247:R247)</f>
        <v>-24.6080764492772</v>
      </c>
    </row>
    <row r="248" customFormat="false" ht="15" hidden="false" customHeight="false" outlineLevel="0" collapsed="false">
      <c r="A248" s="36" t="n">
        <v>217</v>
      </c>
      <c r="B248" s="36" t="n">
        <f aca="false">MATCH(Draws!B221,$B$16:$E$16,1)</f>
        <v>1</v>
      </c>
      <c r="C248" s="65" t="n">
        <f aca="false">MAX(-0.9,INDEX(Scenarios!$B$8:$E$8,B248)+INDEX(Scenarios!$B$9:$E$9,B248)*Draws!C221)</f>
        <v>0.07853465</v>
      </c>
      <c r="D248" s="65" t="n">
        <f aca="false">(1+C248)^(1/12)-1</f>
        <v>0.00632016467629115</v>
      </c>
      <c r="E248" s="64" t="n">
        <f aca="false">INDEX(Scenarios!$B$10:$E$10,B248)/12</f>
        <v>-1.25</v>
      </c>
      <c r="G248" s="64" t="n">
        <f aca="false">Scenarios!$B$15+Scenarios!$B$16*$D248+Scenarios!$B$17*(Scenarios!B$22)+$E248+Scenarios!$B$18*Draws!D221</f>
        <v>-2.81710296431496</v>
      </c>
      <c r="H248" s="64" t="n">
        <f aca="false">Scenarios!$B$15+Scenarios!$B$16*$D248+Scenarios!$B$17*(Scenarios!C$22+SUM($G248:G248))+$E248+Scenarios!$B$18*Draws!E221</f>
        <v>-6.01305330945075</v>
      </c>
      <c r="I248" s="64" t="n">
        <f aca="false">Scenarios!$B$15+Scenarios!$B$16*$D248+Scenarios!$B$17*(Scenarios!D$22+SUM($G248:H248))+$E248+Scenarios!$B$18*Draws!F221</f>
        <v>2.12851328394858</v>
      </c>
      <c r="J248" s="64" t="n">
        <f aca="false">Scenarios!$B$15+Scenarios!$B$16*$D248+Scenarios!$B$17*(Scenarios!E$22+SUM($G248:I248))+$E248+Scenarios!$B$18*Draws!G221</f>
        <v>-3.03344281036007</v>
      </c>
      <c r="K248" s="64" t="n">
        <f aca="false">Scenarios!$B$15+Scenarios!$B$16*$D248+Scenarios!$B$17*(Scenarios!F$22+SUM($G248:J248))+$E248+Scenarios!$B$18*Draws!H221</f>
        <v>-2.75626943228989</v>
      </c>
      <c r="L248" s="64" t="n">
        <f aca="false">Scenarios!$B$15+Scenarios!$B$16*$D248+Scenarios!$B$17*(Scenarios!G$22+SUM($G248:K248))+$E248+Scenarios!$B$18*Draws!I221</f>
        <v>0.22638275522502</v>
      </c>
      <c r="M248" s="64" t="n">
        <f aca="false">Scenarios!$B$15+Scenarios!$B$16*$D248+Scenarios!$B$17*(Scenarios!H$22+SUM($G248:L248))+$E248+Scenarios!$B$18*Draws!J221</f>
        <v>-4.6022460664734</v>
      </c>
      <c r="N248" s="64" t="n">
        <f aca="false">Scenarios!$B$15+Scenarios!$B$16*$D248+Scenarios!$B$17*(Scenarios!I$22+SUM($G248:M248))+$E248+Scenarios!$B$18*Draws!K221</f>
        <v>-5.00406488122129</v>
      </c>
      <c r="O248" s="64" t="n">
        <f aca="false">Scenarios!$B$15+Scenarios!$B$16*$D248+Scenarios!$B$17*(Scenarios!J$22+SUM($G248:N248))+$E248+Scenarios!$B$18*Draws!L221</f>
        <v>-3.84575340231935</v>
      </c>
      <c r="P248" s="64" t="n">
        <f aca="false">Scenarios!$B$15+Scenarios!$B$16*$D248+Scenarios!$B$17*(Scenarios!K$22+SUM($G248:O248))+$E248+Scenarios!$B$18*Draws!M221</f>
        <v>0.57555327150475</v>
      </c>
      <c r="Q248" s="64" t="n">
        <f aca="false">Scenarios!$B$15+Scenarios!$B$16*$D248+Scenarios!$B$17*(Scenarios!L$22+SUM($G248:P248))+$E248+Scenarios!$B$18*Draws!N221</f>
        <v>-5.07756819213346</v>
      </c>
      <c r="R248" s="64" t="n">
        <f aca="false">Scenarios!$B$15+Scenarios!$B$16*$D248+Scenarios!$B$17*(Scenarios!M$22+SUM($G248:Q248))+$E248+Scenarios!$B$18*Draws!O221</f>
        <v>4.56318460593208</v>
      </c>
      <c r="S248" s="79" t="n">
        <f aca="false">SUM(G248:R248)</f>
        <v>-25.6558671419527</v>
      </c>
    </row>
    <row r="249" customFormat="false" ht="15" hidden="false" customHeight="false" outlineLevel="0" collapsed="false">
      <c r="A249" s="36" t="n">
        <v>218</v>
      </c>
      <c r="B249" s="36" t="n">
        <f aca="false">MATCH(Draws!B222,$B$16:$E$16,1)</f>
        <v>4</v>
      </c>
      <c r="C249" s="65" t="n">
        <f aca="false">MAX(-0.9,INDEX(Scenarios!$B$8:$E$8,B249)+INDEX(Scenarios!$B$9:$E$9,B249)*Draws!C222)</f>
        <v>0.18237924</v>
      </c>
      <c r="D249" s="65" t="n">
        <f aca="false">(1+C249)^(1/12)-1</f>
        <v>0.014058632148475</v>
      </c>
      <c r="E249" s="64" t="n">
        <f aca="false">INDEX(Scenarios!$B$10:$E$10,B249)/12</f>
        <v>-1.25</v>
      </c>
      <c r="G249" s="64" t="n">
        <f aca="false">Scenarios!$B$15+Scenarios!$B$16*$D249+Scenarios!$B$17*(Scenarios!B$22)+$E249+Scenarios!$B$18*Draws!D222</f>
        <v>-1.31361928214206</v>
      </c>
      <c r="H249" s="64" t="n">
        <f aca="false">Scenarios!$B$15+Scenarios!$B$16*$D249+Scenarios!$B$17*(Scenarios!C$22+SUM($G249:G249))+$E249+Scenarios!$B$18*Draws!E222</f>
        <v>-1.07358318398287</v>
      </c>
      <c r="I249" s="64" t="n">
        <f aca="false">Scenarios!$B$15+Scenarios!$B$16*$D249+Scenarios!$B$17*(Scenarios!D$22+SUM($G249:H249))+$E249+Scenarios!$B$18*Draws!F222</f>
        <v>-4.00759020332511</v>
      </c>
      <c r="J249" s="64" t="n">
        <f aca="false">Scenarios!$B$15+Scenarios!$B$16*$D249+Scenarios!$B$17*(Scenarios!E$22+SUM($G249:I249))+$E249+Scenarios!$B$18*Draws!G222</f>
        <v>-2.39042851096498</v>
      </c>
      <c r="K249" s="64" t="n">
        <f aca="false">Scenarios!$B$15+Scenarios!$B$16*$D249+Scenarios!$B$17*(Scenarios!F$22+SUM($G249:J249))+$E249+Scenarios!$B$18*Draws!H222</f>
        <v>-4.14632950808294</v>
      </c>
      <c r="L249" s="64" t="n">
        <f aca="false">Scenarios!$B$15+Scenarios!$B$16*$D249+Scenarios!$B$17*(Scenarios!G$22+SUM($G249:K249))+$E249+Scenarios!$B$18*Draws!I222</f>
        <v>-2.39137678862689</v>
      </c>
      <c r="M249" s="64" t="n">
        <f aca="false">Scenarios!$B$15+Scenarios!$B$16*$D249+Scenarios!$B$17*(Scenarios!H$22+SUM($G249:L249))+$E249+Scenarios!$B$18*Draws!J222</f>
        <v>-2.59927497840289</v>
      </c>
      <c r="N249" s="64" t="n">
        <f aca="false">Scenarios!$B$15+Scenarios!$B$16*$D249+Scenarios!$B$17*(Scenarios!I$22+SUM($G249:M249))+$E249+Scenarios!$B$18*Draws!K222</f>
        <v>1.93524561160606</v>
      </c>
      <c r="O249" s="64" t="n">
        <f aca="false">Scenarios!$B$15+Scenarios!$B$16*$D249+Scenarios!$B$17*(Scenarios!J$22+SUM($G249:N249))+$E249+Scenarios!$B$18*Draws!L222</f>
        <v>-1.0737714441479</v>
      </c>
      <c r="P249" s="64" t="n">
        <f aca="false">Scenarios!$B$15+Scenarios!$B$16*$D249+Scenarios!$B$17*(Scenarios!K$22+SUM($G249:O249))+$E249+Scenarios!$B$18*Draws!M222</f>
        <v>-1.68864631811206</v>
      </c>
      <c r="Q249" s="64" t="n">
        <f aca="false">Scenarios!$B$15+Scenarios!$B$16*$D249+Scenarios!$B$17*(Scenarios!L$22+SUM($G249:P249))+$E249+Scenarios!$B$18*Draws!N222</f>
        <v>-2.39278285838753</v>
      </c>
      <c r="R249" s="64" t="n">
        <f aca="false">Scenarios!$B$15+Scenarios!$B$16*$D249+Scenarios!$B$17*(Scenarios!M$22+SUM($G249:Q249))+$E249+Scenarios!$B$18*Draws!O222</f>
        <v>-3.90598789483636</v>
      </c>
      <c r="S249" s="79" t="n">
        <f aca="false">SUM(G249:R249)</f>
        <v>-25.0481453594055</v>
      </c>
    </row>
    <row r="250" customFormat="false" ht="15" hidden="false" customHeight="false" outlineLevel="0" collapsed="false">
      <c r="A250" s="36" t="n">
        <v>219</v>
      </c>
      <c r="B250" s="36" t="n">
        <f aca="false">MATCH(Draws!B223,$B$16:$E$16,1)</f>
        <v>3</v>
      </c>
      <c r="C250" s="65" t="n">
        <f aca="false">MAX(-0.9,INDEX(Scenarios!$B$8:$E$8,B250)+INDEX(Scenarios!$B$9:$E$9,B250)*Draws!C223)</f>
        <v>0.094517</v>
      </c>
      <c r="D250" s="65" t="n">
        <f aca="false">(1+C250)^(1/12)-1</f>
        <v>0.00755448976031659</v>
      </c>
      <c r="E250" s="64" t="n">
        <f aca="false">INDEX(Scenarios!$B$10:$E$10,B250)/12</f>
        <v>0.416666666666667</v>
      </c>
      <c r="G250" s="64" t="n">
        <f aca="false">Scenarios!$B$15+Scenarios!$B$16*$D250+Scenarios!$B$17*(Scenarios!B$22)+$E250+Scenarios!$B$18*Draws!D223</f>
        <v>-1.35645716269821</v>
      </c>
      <c r="H250" s="64" t="n">
        <f aca="false">Scenarios!$B$15+Scenarios!$B$16*$D250+Scenarios!$B$17*(Scenarios!C$22+SUM($G250:G250))+$E250+Scenarios!$B$18*Draws!E223</f>
        <v>2.53721952069314</v>
      </c>
      <c r="I250" s="64" t="n">
        <f aca="false">Scenarios!$B$15+Scenarios!$B$16*$D250+Scenarios!$B$17*(Scenarios!D$22+SUM($G250:H250))+$E250+Scenarios!$B$18*Draws!F223</f>
        <v>0.727030621623489</v>
      </c>
      <c r="J250" s="64" t="n">
        <f aca="false">Scenarios!$B$15+Scenarios!$B$16*$D250+Scenarios!$B$17*(Scenarios!E$22+SUM($G250:I250))+$E250+Scenarios!$B$18*Draws!G223</f>
        <v>-2.06944430183258</v>
      </c>
      <c r="K250" s="64" t="n">
        <f aca="false">Scenarios!$B$15+Scenarios!$B$16*$D250+Scenarios!$B$17*(Scenarios!F$22+SUM($G250:J250))+$E250+Scenarios!$B$18*Draws!H223</f>
        <v>-2.70569561952875</v>
      </c>
      <c r="L250" s="64" t="n">
        <f aca="false">Scenarios!$B$15+Scenarios!$B$16*$D250+Scenarios!$B$17*(Scenarios!G$22+SUM($G250:K250))+$E250+Scenarios!$B$18*Draws!I223</f>
        <v>-0.993261236679223</v>
      </c>
      <c r="M250" s="64" t="n">
        <f aca="false">Scenarios!$B$15+Scenarios!$B$16*$D250+Scenarios!$B$17*(Scenarios!H$22+SUM($G250:L250))+$E250+Scenarios!$B$18*Draws!J223</f>
        <v>2.83476744482004</v>
      </c>
      <c r="N250" s="64" t="n">
        <f aca="false">Scenarios!$B$15+Scenarios!$B$16*$D250+Scenarios!$B$17*(Scenarios!I$22+SUM($G250:M250))+$E250+Scenarios!$B$18*Draws!K223</f>
        <v>3.04246016930029</v>
      </c>
      <c r="O250" s="64" t="n">
        <f aca="false">Scenarios!$B$15+Scenarios!$B$16*$D250+Scenarios!$B$17*(Scenarios!J$22+SUM($G250:N250))+$E250+Scenarios!$B$18*Draws!L223</f>
        <v>-0.38544850484961</v>
      </c>
      <c r="P250" s="64" t="n">
        <f aca="false">Scenarios!$B$15+Scenarios!$B$16*$D250+Scenarios!$B$17*(Scenarios!K$22+SUM($G250:O250))+$E250+Scenarios!$B$18*Draws!M223</f>
        <v>-1.08427706396212</v>
      </c>
      <c r="Q250" s="64" t="n">
        <f aca="false">Scenarios!$B$15+Scenarios!$B$16*$D250+Scenarios!$B$17*(Scenarios!L$22+SUM($G250:P250))+$E250+Scenarios!$B$18*Draws!N223</f>
        <v>1.69240892156204</v>
      </c>
      <c r="R250" s="64" t="n">
        <f aca="false">Scenarios!$B$15+Scenarios!$B$16*$D250+Scenarios!$B$17*(Scenarios!M$22+SUM($G250:Q250))+$E250+Scenarios!$B$18*Draws!O223</f>
        <v>-1.45064484818414</v>
      </c>
      <c r="S250" s="79" t="n">
        <f aca="false">SUM(G250:R250)</f>
        <v>0.78865794026438</v>
      </c>
    </row>
    <row r="251" customFormat="false" ht="15" hidden="false" customHeight="false" outlineLevel="0" collapsed="false">
      <c r="A251" s="36" t="n">
        <v>220</v>
      </c>
      <c r="B251" s="36" t="n">
        <f aca="false">MATCH(Draws!B224,$B$16:$E$16,1)</f>
        <v>1</v>
      </c>
      <c r="C251" s="65" t="n">
        <f aca="false">MAX(-0.9,INDEX(Scenarios!$B$8:$E$8,B251)+INDEX(Scenarios!$B$9:$E$9,B251)*Draws!C224)</f>
        <v>0.0171647</v>
      </c>
      <c r="D251" s="65" t="n">
        <f aca="false">(1+C251)^(1/12)-1</f>
        <v>0.0014192604362584</v>
      </c>
      <c r="E251" s="64" t="n">
        <f aca="false">INDEX(Scenarios!$B$10:$E$10,B251)/12</f>
        <v>-1.25</v>
      </c>
      <c r="G251" s="64" t="n">
        <f aca="false">Scenarios!$B$15+Scenarios!$B$16*$D251+Scenarios!$B$17*(Scenarios!B$22)+$E251+Scenarios!$B$18*Draws!D224</f>
        <v>1.72841707242673</v>
      </c>
      <c r="H251" s="64" t="n">
        <f aca="false">Scenarios!$B$15+Scenarios!$B$16*$D251+Scenarios!$B$17*(Scenarios!C$22+SUM($G251:G251))+$E251+Scenarios!$B$18*Draws!E224</f>
        <v>-4.21591448710399</v>
      </c>
      <c r="I251" s="64" t="n">
        <f aca="false">Scenarios!$B$15+Scenarios!$B$16*$D251+Scenarios!$B$17*(Scenarios!D$22+SUM($G251:H251))+$E251+Scenarios!$B$18*Draws!F224</f>
        <v>-2.26239651527679</v>
      </c>
      <c r="J251" s="64" t="n">
        <f aca="false">Scenarios!$B$15+Scenarios!$B$16*$D251+Scenarios!$B$17*(Scenarios!E$22+SUM($G251:I251))+$E251+Scenarios!$B$18*Draws!G224</f>
        <v>-2.54879854817212</v>
      </c>
      <c r="K251" s="64" t="n">
        <f aca="false">Scenarios!$B$15+Scenarios!$B$16*$D251+Scenarios!$B$17*(Scenarios!F$22+SUM($G251:J251))+$E251+Scenarios!$B$18*Draws!H224</f>
        <v>-0.268823132486248</v>
      </c>
      <c r="L251" s="64" t="n">
        <f aca="false">Scenarios!$B$15+Scenarios!$B$16*$D251+Scenarios!$B$17*(Scenarios!G$22+SUM($G251:K251))+$E251+Scenarios!$B$18*Draws!I224</f>
        <v>-1.52438257786629</v>
      </c>
      <c r="M251" s="64" t="n">
        <f aca="false">Scenarios!$B$15+Scenarios!$B$16*$D251+Scenarios!$B$17*(Scenarios!H$22+SUM($G251:L251))+$E251+Scenarios!$B$18*Draws!J224</f>
        <v>-5.77822594503771</v>
      </c>
      <c r="N251" s="64" t="n">
        <f aca="false">Scenarios!$B$15+Scenarios!$B$16*$D251+Scenarios!$B$17*(Scenarios!I$22+SUM($G251:M251))+$E251+Scenarios!$B$18*Draws!K224</f>
        <v>-4.90170778887281</v>
      </c>
      <c r="O251" s="64" t="n">
        <f aca="false">Scenarios!$B$15+Scenarios!$B$16*$D251+Scenarios!$B$17*(Scenarios!J$22+SUM($G251:N251))+$E251+Scenarios!$B$18*Draws!L224</f>
        <v>-0.567243374922777</v>
      </c>
      <c r="P251" s="64" t="n">
        <f aca="false">Scenarios!$B$15+Scenarios!$B$16*$D251+Scenarios!$B$17*(Scenarios!K$22+SUM($G251:O251))+$E251+Scenarios!$B$18*Draws!M224</f>
        <v>-2.34569219028358</v>
      </c>
      <c r="Q251" s="64" t="n">
        <f aca="false">Scenarios!$B$15+Scenarios!$B$16*$D251+Scenarios!$B$17*(Scenarios!L$22+SUM($G251:P251))+$E251+Scenarios!$B$18*Draws!N224</f>
        <v>-3.73074690451657</v>
      </c>
      <c r="R251" s="64" t="n">
        <f aca="false">Scenarios!$B$15+Scenarios!$B$16*$D251+Scenarios!$B$17*(Scenarios!M$22+SUM($G251:Q251))+$E251+Scenarios!$B$18*Draws!O224</f>
        <v>-6.06154669563659</v>
      </c>
      <c r="S251" s="79" t="n">
        <f aca="false">SUM(G251:R251)</f>
        <v>-32.4770610877487</v>
      </c>
    </row>
    <row r="252" customFormat="false" ht="15" hidden="false" customHeight="false" outlineLevel="0" collapsed="false">
      <c r="A252" s="36" t="n">
        <v>221</v>
      </c>
      <c r="B252" s="36" t="n">
        <f aca="false">MATCH(Draws!B225,$B$16:$E$16,1)</f>
        <v>2</v>
      </c>
      <c r="C252" s="65" t="n">
        <f aca="false">MAX(-0.9,INDEX(Scenarios!$B$8:$E$8,B252)+INDEX(Scenarios!$B$9:$E$9,B252)*Draws!C225)</f>
        <v>-0.2165278</v>
      </c>
      <c r="D252" s="65" t="n">
        <f aca="false">(1+C252)^(1/12)-1</f>
        <v>-0.0201296137264052</v>
      </c>
      <c r="E252" s="64" t="n">
        <f aca="false">INDEX(Scenarios!$B$10:$E$10,B252)/12</f>
        <v>0.416666666666667</v>
      </c>
      <c r="G252" s="64" t="n">
        <f aca="false">Scenarios!$B$15+Scenarios!$B$16*$D252+Scenarios!$B$17*(Scenarios!B$22)+$E252+Scenarios!$B$18*Draws!D225</f>
        <v>-2.58824565092464</v>
      </c>
      <c r="H252" s="64" t="n">
        <f aca="false">Scenarios!$B$15+Scenarios!$B$16*$D252+Scenarios!$B$17*(Scenarios!C$22+SUM($G252:G252))+$E252+Scenarios!$B$18*Draws!E225</f>
        <v>0.422854714561337</v>
      </c>
      <c r="I252" s="64" t="n">
        <f aca="false">Scenarios!$B$15+Scenarios!$B$16*$D252+Scenarios!$B$17*(Scenarios!D$22+SUM($G252:H252))+$E252+Scenarios!$B$18*Draws!F225</f>
        <v>-0.467970526787677</v>
      </c>
      <c r="J252" s="64" t="n">
        <f aca="false">Scenarios!$B$15+Scenarios!$B$16*$D252+Scenarios!$B$17*(Scenarios!E$22+SUM($G252:I252))+$E252+Scenarios!$B$18*Draws!G225</f>
        <v>-3.61026223952864</v>
      </c>
      <c r="K252" s="64" t="n">
        <f aca="false">Scenarios!$B$15+Scenarios!$B$16*$D252+Scenarios!$B$17*(Scenarios!F$22+SUM($G252:J252))+$E252+Scenarios!$B$18*Draws!H225</f>
        <v>-4.83523413242894</v>
      </c>
      <c r="L252" s="64" t="n">
        <f aca="false">Scenarios!$B$15+Scenarios!$B$16*$D252+Scenarios!$B$17*(Scenarios!G$22+SUM($G252:K252))+$E252+Scenarios!$B$18*Draws!I225</f>
        <v>-2.60958657409753</v>
      </c>
      <c r="M252" s="64" t="n">
        <f aca="false">Scenarios!$B$15+Scenarios!$B$16*$D252+Scenarios!$B$17*(Scenarios!H$22+SUM($G252:L252))+$E252+Scenarios!$B$18*Draws!J225</f>
        <v>0.032659345023055</v>
      </c>
      <c r="N252" s="64" t="n">
        <f aca="false">Scenarios!$B$15+Scenarios!$B$16*$D252+Scenarios!$B$17*(Scenarios!I$22+SUM($G252:M252))+$E252+Scenarios!$B$18*Draws!K225</f>
        <v>1.07564116247652</v>
      </c>
      <c r="O252" s="64" t="n">
        <f aca="false">Scenarios!$B$15+Scenarios!$B$16*$D252+Scenarios!$B$17*(Scenarios!J$22+SUM($G252:N252))+$E252+Scenarios!$B$18*Draws!L225</f>
        <v>-5.7242365022364</v>
      </c>
      <c r="P252" s="64" t="n">
        <f aca="false">Scenarios!$B$15+Scenarios!$B$16*$D252+Scenarios!$B$17*(Scenarios!K$22+SUM($G252:O252))+$E252+Scenarios!$B$18*Draws!M225</f>
        <v>2.79096120436705</v>
      </c>
      <c r="Q252" s="64" t="n">
        <f aca="false">Scenarios!$B$15+Scenarios!$B$16*$D252+Scenarios!$B$17*(Scenarios!L$22+SUM($G252:P252))+$E252+Scenarios!$B$18*Draws!N225</f>
        <v>-0.187749865631187</v>
      </c>
      <c r="R252" s="64" t="n">
        <f aca="false">Scenarios!$B$15+Scenarios!$B$16*$D252+Scenarios!$B$17*(Scenarios!M$22+SUM($G252:Q252))+$E252+Scenarios!$B$18*Draws!O225</f>
        <v>-1.61162273159842</v>
      </c>
      <c r="S252" s="79" t="n">
        <f aca="false">SUM(G252:R252)</f>
        <v>-17.3127917968055</v>
      </c>
    </row>
    <row r="253" customFormat="false" ht="15" hidden="false" customHeight="false" outlineLevel="0" collapsed="false">
      <c r="A253" s="36" t="n">
        <v>222</v>
      </c>
      <c r="B253" s="36" t="n">
        <f aca="false">MATCH(Draws!B226,$B$16:$E$16,1)</f>
        <v>2</v>
      </c>
      <c r="C253" s="65" t="n">
        <f aca="false">MAX(-0.9,INDEX(Scenarios!$B$8:$E$8,B253)+INDEX(Scenarios!$B$9:$E$9,B253)*Draws!C226)</f>
        <v>-0.4822744</v>
      </c>
      <c r="D253" s="65" t="n">
        <f aca="false">(1+C253)^(1/12)-1</f>
        <v>-0.0533815386500522</v>
      </c>
      <c r="E253" s="64" t="n">
        <f aca="false">INDEX(Scenarios!$B$10:$E$10,B253)/12</f>
        <v>0.416666666666667</v>
      </c>
      <c r="G253" s="64" t="n">
        <f aca="false">Scenarios!$B$15+Scenarios!$B$16*$D253+Scenarios!$B$17*(Scenarios!B$22)+$E253+Scenarios!$B$18*Draws!D226</f>
        <v>-4.79640113785177</v>
      </c>
      <c r="H253" s="64" t="n">
        <f aca="false">Scenarios!$B$15+Scenarios!$B$16*$D253+Scenarios!$B$17*(Scenarios!C$22+SUM($G253:G253))+$E253+Scenarios!$B$18*Draws!E226</f>
        <v>0.915720749129247</v>
      </c>
      <c r="I253" s="64" t="n">
        <f aca="false">Scenarios!$B$15+Scenarios!$B$16*$D253+Scenarios!$B$17*(Scenarios!D$22+SUM($G253:H253))+$E253+Scenarios!$B$18*Draws!F226</f>
        <v>-1.88775276240391</v>
      </c>
      <c r="J253" s="64" t="n">
        <f aca="false">Scenarios!$B$15+Scenarios!$B$16*$D253+Scenarios!$B$17*(Scenarios!E$22+SUM($G253:I253))+$E253+Scenarios!$B$18*Draws!G226</f>
        <v>-1.71688680958363</v>
      </c>
      <c r="K253" s="64" t="n">
        <f aca="false">Scenarios!$B$15+Scenarios!$B$16*$D253+Scenarios!$B$17*(Scenarios!F$22+SUM($G253:J253))+$E253+Scenarios!$B$18*Draws!H226</f>
        <v>-3.0734080632801</v>
      </c>
      <c r="L253" s="64" t="n">
        <f aca="false">Scenarios!$B$15+Scenarios!$B$16*$D253+Scenarios!$B$17*(Scenarios!G$22+SUM($G253:K253))+$E253+Scenarios!$B$18*Draws!I226</f>
        <v>-3.07818502657605</v>
      </c>
      <c r="M253" s="64" t="n">
        <f aca="false">Scenarios!$B$15+Scenarios!$B$16*$D253+Scenarios!$B$17*(Scenarios!H$22+SUM($G253:L253))+$E253+Scenarios!$B$18*Draws!J226</f>
        <v>-2.49447528248854</v>
      </c>
      <c r="N253" s="64" t="n">
        <f aca="false">Scenarios!$B$15+Scenarios!$B$16*$D253+Scenarios!$B$17*(Scenarios!I$22+SUM($G253:M253))+$E253+Scenarios!$B$18*Draws!K226</f>
        <v>0.833335654880477</v>
      </c>
      <c r="O253" s="64" t="n">
        <f aca="false">Scenarios!$B$15+Scenarios!$B$16*$D253+Scenarios!$B$17*(Scenarios!J$22+SUM($G253:N253))+$E253+Scenarios!$B$18*Draws!L226</f>
        <v>1.00668111630366</v>
      </c>
      <c r="P253" s="64" t="n">
        <f aca="false">Scenarios!$B$15+Scenarios!$B$16*$D253+Scenarios!$B$17*(Scenarios!K$22+SUM($G253:O253))+$E253+Scenarios!$B$18*Draws!M226</f>
        <v>0.368283475863852</v>
      </c>
      <c r="Q253" s="64" t="n">
        <f aca="false">Scenarios!$B$15+Scenarios!$B$16*$D253+Scenarios!$B$17*(Scenarios!L$22+SUM($G253:P253))+$E253+Scenarios!$B$18*Draws!N226</f>
        <v>-2.0949888144701</v>
      </c>
      <c r="R253" s="64" t="n">
        <f aca="false">Scenarios!$B$15+Scenarios!$B$16*$D253+Scenarios!$B$17*(Scenarios!M$22+SUM($G253:Q253))+$E253+Scenarios!$B$18*Draws!O226</f>
        <v>-0.306576713498199</v>
      </c>
      <c r="S253" s="79" t="n">
        <f aca="false">SUM(G253:R253)</f>
        <v>-16.3246536139751</v>
      </c>
    </row>
    <row r="254" customFormat="false" ht="15" hidden="false" customHeight="false" outlineLevel="0" collapsed="false">
      <c r="A254" s="36" t="n">
        <v>223</v>
      </c>
      <c r="B254" s="36" t="n">
        <f aca="false">MATCH(Draws!B227,$B$16:$E$16,1)</f>
        <v>3</v>
      </c>
      <c r="C254" s="65" t="n">
        <f aca="false">MAX(-0.9,INDEX(Scenarios!$B$8:$E$8,B254)+INDEX(Scenarios!$B$9:$E$9,B254)*Draws!C227)</f>
        <v>0.38610428</v>
      </c>
      <c r="D254" s="65" t="n">
        <f aca="false">(1+C254)^(1/12)-1</f>
        <v>0.0275816147725478</v>
      </c>
      <c r="E254" s="64" t="n">
        <f aca="false">INDEX(Scenarios!$B$10:$E$10,B254)/12</f>
        <v>0.416666666666667</v>
      </c>
      <c r="G254" s="64" t="n">
        <f aca="false">Scenarios!$B$15+Scenarios!$B$16*$D254+Scenarios!$B$17*(Scenarios!B$22)+$E254+Scenarios!$B$18*Draws!D227</f>
        <v>1.87153182930081</v>
      </c>
      <c r="H254" s="64" t="n">
        <f aca="false">Scenarios!$B$15+Scenarios!$B$16*$D254+Scenarios!$B$17*(Scenarios!C$22+SUM($G254:G254))+$E254+Scenarios!$B$18*Draws!E227</f>
        <v>3.2845545976636</v>
      </c>
      <c r="I254" s="64" t="n">
        <f aca="false">Scenarios!$B$15+Scenarios!$B$16*$D254+Scenarios!$B$17*(Scenarios!D$22+SUM($G254:H254))+$E254+Scenarios!$B$18*Draws!F227</f>
        <v>-3.84718862109604</v>
      </c>
      <c r="J254" s="64" t="n">
        <f aca="false">Scenarios!$B$15+Scenarios!$B$16*$D254+Scenarios!$B$17*(Scenarios!E$22+SUM($G254:I254))+$E254+Scenarios!$B$18*Draws!G227</f>
        <v>-5.40033450744789</v>
      </c>
      <c r="K254" s="64" t="n">
        <f aca="false">Scenarios!$B$15+Scenarios!$B$16*$D254+Scenarios!$B$17*(Scenarios!F$22+SUM($G254:J254))+$E254+Scenarios!$B$18*Draws!H227</f>
        <v>1.73179339168965</v>
      </c>
      <c r="L254" s="64" t="n">
        <f aca="false">Scenarios!$B$15+Scenarios!$B$16*$D254+Scenarios!$B$17*(Scenarios!G$22+SUM($G254:K254))+$E254+Scenarios!$B$18*Draws!I227</f>
        <v>-0.19449059573037</v>
      </c>
      <c r="M254" s="64" t="n">
        <f aca="false">Scenarios!$B$15+Scenarios!$B$16*$D254+Scenarios!$B$17*(Scenarios!H$22+SUM($G254:L254))+$E254+Scenarios!$B$18*Draws!J227</f>
        <v>-9.2784581808484</v>
      </c>
      <c r="N254" s="64" t="n">
        <f aca="false">Scenarios!$B$15+Scenarios!$B$16*$D254+Scenarios!$B$17*(Scenarios!I$22+SUM($G254:M254))+$E254+Scenarios!$B$18*Draws!K227</f>
        <v>2.26719092539237</v>
      </c>
      <c r="O254" s="64" t="n">
        <f aca="false">Scenarios!$B$15+Scenarios!$B$16*$D254+Scenarios!$B$17*(Scenarios!J$22+SUM($G254:N254))+$E254+Scenarios!$B$18*Draws!L227</f>
        <v>3.53120428084604</v>
      </c>
      <c r="P254" s="64" t="n">
        <f aca="false">Scenarios!$B$15+Scenarios!$B$16*$D254+Scenarios!$B$17*(Scenarios!K$22+SUM($G254:O254))+$E254+Scenarios!$B$18*Draws!M227</f>
        <v>1.48501510455136</v>
      </c>
      <c r="Q254" s="64" t="n">
        <f aca="false">Scenarios!$B$15+Scenarios!$B$16*$D254+Scenarios!$B$17*(Scenarios!L$22+SUM($G254:P254))+$E254+Scenarios!$B$18*Draws!N227</f>
        <v>0.915222446227931</v>
      </c>
      <c r="R254" s="64" t="n">
        <f aca="false">Scenarios!$B$15+Scenarios!$B$16*$D254+Scenarios!$B$17*(Scenarios!M$22+SUM($G254:Q254))+$E254+Scenarios!$B$18*Draws!O227</f>
        <v>-3.4002897411455</v>
      </c>
      <c r="S254" s="79" t="n">
        <f aca="false">SUM(G254:R254)</f>
        <v>-7.03424907059645</v>
      </c>
    </row>
    <row r="255" customFormat="false" ht="15" hidden="false" customHeight="false" outlineLevel="0" collapsed="false">
      <c r="A255" s="36" t="n">
        <v>224</v>
      </c>
      <c r="B255" s="36" t="n">
        <f aca="false">MATCH(Draws!B228,$B$16:$E$16,1)</f>
        <v>2</v>
      </c>
      <c r="C255" s="65" t="n">
        <f aca="false">MAX(-0.9,INDEX(Scenarios!$B$8:$E$8,B255)+INDEX(Scenarios!$B$9:$E$9,B255)*Draws!C228)</f>
        <v>-0.11688052</v>
      </c>
      <c r="D255" s="65" t="n">
        <f aca="false">(1+C255)^(1/12)-1</f>
        <v>-0.0103044397132941</v>
      </c>
      <c r="E255" s="64" t="n">
        <f aca="false">INDEX(Scenarios!$B$10:$E$10,B255)/12</f>
        <v>0.416666666666667</v>
      </c>
      <c r="G255" s="64" t="n">
        <f aca="false">Scenarios!$B$15+Scenarios!$B$16*$D255+Scenarios!$B$17*(Scenarios!B$22)+$E255+Scenarios!$B$18*Draws!D228</f>
        <v>5.7024153689033</v>
      </c>
      <c r="H255" s="64" t="n">
        <f aca="false">Scenarios!$B$15+Scenarios!$B$16*$D255+Scenarios!$B$17*(Scenarios!C$22+SUM($G255:G255))+$E255+Scenarios!$B$18*Draws!E228</f>
        <v>6.15973441007171</v>
      </c>
      <c r="I255" s="64" t="n">
        <f aca="false">Scenarios!$B$15+Scenarios!$B$16*$D255+Scenarios!$B$17*(Scenarios!D$22+SUM($G255:H255))+$E255+Scenarios!$B$18*Draws!F228</f>
        <v>-0.380713383476375</v>
      </c>
      <c r="J255" s="64" t="n">
        <f aca="false">Scenarios!$B$15+Scenarios!$B$16*$D255+Scenarios!$B$17*(Scenarios!E$22+SUM($G255:I255))+$E255+Scenarios!$B$18*Draws!G228</f>
        <v>0.0696173332415164</v>
      </c>
      <c r="K255" s="64" t="n">
        <f aca="false">Scenarios!$B$15+Scenarios!$B$16*$D255+Scenarios!$B$17*(Scenarios!F$22+SUM($G255:J255))+$E255+Scenarios!$B$18*Draws!H228</f>
        <v>1.68908221996098</v>
      </c>
      <c r="L255" s="64" t="n">
        <f aca="false">Scenarios!$B$15+Scenarios!$B$16*$D255+Scenarios!$B$17*(Scenarios!G$22+SUM($G255:K255))+$E255+Scenarios!$B$18*Draws!I228</f>
        <v>-2.95064710377145</v>
      </c>
      <c r="M255" s="64" t="n">
        <f aca="false">Scenarios!$B$15+Scenarios!$B$16*$D255+Scenarios!$B$17*(Scenarios!H$22+SUM($G255:L255))+$E255+Scenarios!$B$18*Draws!J228</f>
        <v>-1.13966151325342</v>
      </c>
      <c r="N255" s="64" t="n">
        <f aca="false">Scenarios!$B$15+Scenarios!$B$16*$D255+Scenarios!$B$17*(Scenarios!I$22+SUM($G255:M255))+$E255+Scenarios!$B$18*Draws!K228</f>
        <v>2.34320741386542</v>
      </c>
      <c r="O255" s="64" t="n">
        <f aca="false">Scenarios!$B$15+Scenarios!$B$16*$D255+Scenarios!$B$17*(Scenarios!J$22+SUM($G255:N255))+$E255+Scenarios!$B$18*Draws!L228</f>
        <v>1.52440116975237</v>
      </c>
      <c r="P255" s="64" t="n">
        <f aca="false">Scenarios!$B$15+Scenarios!$B$16*$D255+Scenarios!$B$17*(Scenarios!K$22+SUM($G255:O255))+$E255+Scenarios!$B$18*Draws!M228</f>
        <v>-0.720246568403714</v>
      </c>
      <c r="Q255" s="64" t="n">
        <f aca="false">Scenarios!$B$15+Scenarios!$B$16*$D255+Scenarios!$B$17*(Scenarios!L$22+SUM($G255:P255))+$E255+Scenarios!$B$18*Draws!N228</f>
        <v>0.316574713019758</v>
      </c>
      <c r="R255" s="64" t="n">
        <f aca="false">Scenarios!$B$15+Scenarios!$B$16*$D255+Scenarios!$B$17*(Scenarios!M$22+SUM($G255:Q255))+$E255+Scenarios!$B$18*Draws!O228</f>
        <v>-2.55437885709091</v>
      </c>
      <c r="S255" s="79" t="n">
        <f aca="false">SUM(G255:R255)</f>
        <v>10.0593852028192</v>
      </c>
    </row>
    <row r="256" customFormat="false" ht="15" hidden="false" customHeight="false" outlineLevel="0" collapsed="false">
      <c r="A256" s="36" t="n">
        <v>225</v>
      </c>
      <c r="B256" s="36" t="n">
        <f aca="false">MATCH(Draws!B229,$B$16:$E$16,1)</f>
        <v>2</v>
      </c>
      <c r="C256" s="65" t="n">
        <f aca="false">MAX(-0.9,INDEX(Scenarios!$B$8:$E$8,B256)+INDEX(Scenarios!$B$9:$E$9,B256)*Draws!C229)</f>
        <v>-0.29244844</v>
      </c>
      <c r="D256" s="65" t="n">
        <f aca="false">(1+C256)^(1/12)-1</f>
        <v>-0.0284171480660789</v>
      </c>
      <c r="E256" s="64" t="n">
        <f aca="false">INDEX(Scenarios!$B$10:$E$10,B256)/12</f>
        <v>0.416666666666667</v>
      </c>
      <c r="G256" s="64" t="n">
        <f aca="false">Scenarios!$B$15+Scenarios!$B$16*$D256+Scenarios!$B$17*(Scenarios!B$22)+$E256+Scenarios!$B$18*Draws!D229</f>
        <v>1.59919645186304</v>
      </c>
      <c r="H256" s="64" t="n">
        <f aca="false">Scenarios!$B$15+Scenarios!$B$16*$D256+Scenarios!$B$17*(Scenarios!C$22+SUM($G256:G256))+$E256+Scenarios!$B$18*Draws!E229</f>
        <v>-3.0841836275379</v>
      </c>
      <c r="I256" s="64" t="n">
        <f aca="false">Scenarios!$B$15+Scenarios!$B$16*$D256+Scenarios!$B$17*(Scenarios!D$22+SUM($G256:H256))+$E256+Scenarios!$B$18*Draws!F229</f>
        <v>-3.37789996864981</v>
      </c>
      <c r="J256" s="64" t="n">
        <f aca="false">Scenarios!$B$15+Scenarios!$B$16*$D256+Scenarios!$B$17*(Scenarios!E$22+SUM($G256:I256))+$E256+Scenarios!$B$18*Draws!G229</f>
        <v>-2.53471695048221</v>
      </c>
      <c r="K256" s="64" t="n">
        <f aca="false">Scenarios!$B$15+Scenarios!$B$16*$D256+Scenarios!$B$17*(Scenarios!F$22+SUM($G256:J256))+$E256+Scenarios!$B$18*Draws!H229</f>
        <v>-4.83900212104631</v>
      </c>
      <c r="L256" s="64" t="n">
        <f aca="false">Scenarios!$B$15+Scenarios!$B$16*$D256+Scenarios!$B$17*(Scenarios!G$22+SUM($G256:K256))+$E256+Scenarios!$B$18*Draws!I229</f>
        <v>0.571002987691595</v>
      </c>
      <c r="M256" s="64" t="n">
        <f aca="false">Scenarios!$B$15+Scenarios!$B$16*$D256+Scenarios!$B$17*(Scenarios!H$22+SUM($G256:L256))+$E256+Scenarios!$B$18*Draws!J229</f>
        <v>-5.14378562304517</v>
      </c>
      <c r="N256" s="64" t="n">
        <f aca="false">Scenarios!$B$15+Scenarios!$B$16*$D256+Scenarios!$B$17*(Scenarios!I$22+SUM($G256:M256))+$E256+Scenarios!$B$18*Draws!K229</f>
        <v>-3.57853920865648</v>
      </c>
      <c r="O256" s="64" t="n">
        <f aca="false">Scenarios!$B$15+Scenarios!$B$16*$D256+Scenarios!$B$17*(Scenarios!J$22+SUM($G256:N256))+$E256+Scenarios!$B$18*Draws!L229</f>
        <v>-0.27798975185518</v>
      </c>
      <c r="P256" s="64" t="n">
        <f aca="false">Scenarios!$B$15+Scenarios!$B$16*$D256+Scenarios!$B$17*(Scenarios!K$22+SUM($G256:O256))+$E256+Scenarios!$B$18*Draws!M229</f>
        <v>-6.52545846383786</v>
      </c>
      <c r="Q256" s="64" t="n">
        <f aca="false">Scenarios!$B$15+Scenarios!$B$16*$D256+Scenarios!$B$17*(Scenarios!L$22+SUM($G256:P256))+$E256+Scenarios!$B$18*Draws!N229</f>
        <v>2.66488713857499</v>
      </c>
      <c r="R256" s="64" t="n">
        <f aca="false">Scenarios!$B$15+Scenarios!$B$16*$D256+Scenarios!$B$17*(Scenarios!M$22+SUM($G256:Q256))+$E256+Scenarios!$B$18*Draws!O229</f>
        <v>2.42915589669079</v>
      </c>
      <c r="S256" s="79" t="n">
        <f aca="false">SUM(G256:R256)</f>
        <v>-22.0973332402905</v>
      </c>
    </row>
    <row r="257" customFormat="false" ht="15" hidden="false" customHeight="false" outlineLevel="0" collapsed="false">
      <c r="A257" s="36" t="n">
        <v>226</v>
      </c>
      <c r="B257" s="36" t="n">
        <f aca="false">MATCH(Draws!B230,$B$16:$E$16,1)</f>
        <v>1</v>
      </c>
      <c r="C257" s="65" t="n">
        <f aca="false">MAX(-0.9,INDEX(Scenarios!$B$8:$E$8,B257)+INDEX(Scenarios!$B$9:$E$9,B257)*Draws!C230)</f>
        <v>0.06258635</v>
      </c>
      <c r="D257" s="65" t="n">
        <f aca="false">(1+C257)^(1/12)-1</f>
        <v>0.00507164154709816</v>
      </c>
      <c r="E257" s="64" t="n">
        <f aca="false">INDEX(Scenarios!$B$10:$E$10,B257)/12</f>
        <v>-1.25</v>
      </c>
      <c r="G257" s="64" t="n">
        <f aca="false">Scenarios!$B$15+Scenarios!$B$16*$D257+Scenarios!$B$17*(Scenarios!B$22)+$E257+Scenarios!$B$18*Draws!D230</f>
        <v>0.898390859584775</v>
      </c>
      <c r="H257" s="64" t="n">
        <f aca="false">Scenarios!$B$15+Scenarios!$B$16*$D257+Scenarios!$B$17*(Scenarios!C$22+SUM($G257:G257))+$E257+Scenarios!$B$18*Draws!E230</f>
        <v>-1.60862365658742</v>
      </c>
      <c r="I257" s="64" t="n">
        <f aca="false">Scenarios!$B$15+Scenarios!$B$16*$D257+Scenarios!$B$17*(Scenarios!D$22+SUM($G257:H257))+$E257+Scenarios!$B$18*Draws!F230</f>
        <v>-0.649386499711162</v>
      </c>
      <c r="J257" s="64" t="n">
        <f aca="false">Scenarios!$B$15+Scenarios!$B$16*$D257+Scenarios!$B$17*(Scenarios!E$22+SUM($G257:I257))+$E257+Scenarios!$B$18*Draws!G230</f>
        <v>0.915404653684734</v>
      </c>
      <c r="K257" s="64" t="n">
        <f aca="false">Scenarios!$B$15+Scenarios!$B$16*$D257+Scenarios!$B$17*(Scenarios!F$22+SUM($G257:J257))+$E257+Scenarios!$B$18*Draws!H230</f>
        <v>3.76410116259448</v>
      </c>
      <c r="L257" s="64" t="n">
        <f aca="false">Scenarios!$B$15+Scenarios!$B$16*$D257+Scenarios!$B$17*(Scenarios!G$22+SUM($G257:K257))+$E257+Scenarios!$B$18*Draws!I230</f>
        <v>-0.882292174214143</v>
      </c>
      <c r="M257" s="64" t="n">
        <f aca="false">Scenarios!$B$15+Scenarios!$B$16*$D257+Scenarios!$B$17*(Scenarios!H$22+SUM($G257:L257))+$E257+Scenarios!$B$18*Draws!J230</f>
        <v>5.20353493926544</v>
      </c>
      <c r="N257" s="64" t="n">
        <f aca="false">Scenarios!$B$15+Scenarios!$B$16*$D257+Scenarios!$B$17*(Scenarios!I$22+SUM($G257:M257))+$E257+Scenarios!$B$18*Draws!K230</f>
        <v>2.15412619570761</v>
      </c>
      <c r="O257" s="64" t="n">
        <f aca="false">Scenarios!$B$15+Scenarios!$B$16*$D257+Scenarios!$B$17*(Scenarios!J$22+SUM($G257:N257))+$E257+Scenarios!$B$18*Draws!L230</f>
        <v>3.83999179834338</v>
      </c>
      <c r="P257" s="64" t="n">
        <f aca="false">Scenarios!$B$15+Scenarios!$B$16*$D257+Scenarios!$B$17*(Scenarios!K$22+SUM($G257:O257))+$E257+Scenarios!$B$18*Draws!M230</f>
        <v>-0.357287886131286</v>
      </c>
      <c r="Q257" s="64" t="n">
        <f aca="false">Scenarios!$B$15+Scenarios!$B$16*$D257+Scenarios!$B$17*(Scenarios!L$22+SUM($G257:P257))+$E257+Scenarios!$B$18*Draws!N230</f>
        <v>0.444159227035785</v>
      </c>
      <c r="R257" s="64" t="n">
        <f aca="false">Scenarios!$B$15+Scenarios!$B$16*$D257+Scenarios!$B$17*(Scenarios!M$22+SUM($G257:Q257))+$E257+Scenarios!$B$18*Draws!O230</f>
        <v>5.71290968982331</v>
      </c>
      <c r="S257" s="79" t="n">
        <f aca="false">SUM(G257:R257)</f>
        <v>19.4350283093955</v>
      </c>
    </row>
    <row r="258" customFormat="false" ht="15" hidden="false" customHeight="false" outlineLevel="0" collapsed="false">
      <c r="A258" s="36" t="n">
        <v>227</v>
      </c>
      <c r="B258" s="36" t="n">
        <f aca="false">MATCH(Draws!B231,$B$16:$E$16,1)</f>
        <v>3</v>
      </c>
      <c r="C258" s="65" t="n">
        <f aca="false">MAX(-0.9,INDEX(Scenarios!$B$8:$E$8,B258)+INDEX(Scenarios!$B$9:$E$9,B258)*Draws!C231)</f>
        <v>0.13737968</v>
      </c>
      <c r="D258" s="65" t="n">
        <f aca="false">(1+C258)^(1/12)-1</f>
        <v>0.0107850008535662</v>
      </c>
      <c r="E258" s="64" t="n">
        <f aca="false">INDEX(Scenarios!$B$10:$E$10,B258)/12</f>
        <v>0.416666666666667</v>
      </c>
      <c r="G258" s="64" t="n">
        <f aca="false">Scenarios!$B$15+Scenarios!$B$16*$D258+Scenarios!$B$17*(Scenarios!B$22)+$E258+Scenarios!$B$18*Draws!D231</f>
        <v>-3.85693685173356</v>
      </c>
      <c r="H258" s="64" t="n">
        <f aca="false">Scenarios!$B$15+Scenarios!$B$16*$D258+Scenarios!$B$17*(Scenarios!C$22+SUM($G258:G258))+$E258+Scenarios!$B$18*Draws!E231</f>
        <v>5.57231255946426</v>
      </c>
      <c r="I258" s="64" t="n">
        <f aca="false">Scenarios!$B$15+Scenarios!$B$16*$D258+Scenarios!$B$17*(Scenarios!D$22+SUM($G258:H258))+$E258+Scenarios!$B$18*Draws!F231</f>
        <v>-5.96704201297441</v>
      </c>
      <c r="J258" s="64" t="n">
        <f aca="false">Scenarios!$B$15+Scenarios!$B$16*$D258+Scenarios!$B$17*(Scenarios!E$22+SUM($G258:I258))+$E258+Scenarios!$B$18*Draws!G231</f>
        <v>2.14361374502605</v>
      </c>
      <c r="K258" s="64" t="n">
        <f aca="false">Scenarios!$B$15+Scenarios!$B$16*$D258+Scenarios!$B$17*(Scenarios!F$22+SUM($G258:J258))+$E258+Scenarios!$B$18*Draws!H231</f>
        <v>-2.38898470337904</v>
      </c>
      <c r="L258" s="64" t="n">
        <f aca="false">Scenarios!$B$15+Scenarios!$B$16*$D258+Scenarios!$B$17*(Scenarios!G$22+SUM($G258:K258))+$E258+Scenarios!$B$18*Draws!I231</f>
        <v>-0.621810073315203</v>
      </c>
      <c r="M258" s="64" t="n">
        <f aca="false">Scenarios!$B$15+Scenarios!$B$16*$D258+Scenarios!$B$17*(Scenarios!H$22+SUM($G258:L258))+$E258+Scenarios!$B$18*Draws!J231</f>
        <v>-4.81674253639736</v>
      </c>
      <c r="N258" s="64" t="n">
        <f aca="false">Scenarios!$B$15+Scenarios!$B$16*$D258+Scenarios!$B$17*(Scenarios!I$22+SUM($G258:M258))+$E258+Scenarios!$B$18*Draws!K231</f>
        <v>-0.496472611860147</v>
      </c>
      <c r="O258" s="64" t="n">
        <f aca="false">Scenarios!$B$15+Scenarios!$B$16*$D258+Scenarios!$B$17*(Scenarios!J$22+SUM($G258:N258))+$E258+Scenarios!$B$18*Draws!L231</f>
        <v>-3.49946578885999</v>
      </c>
      <c r="P258" s="64" t="n">
        <f aca="false">Scenarios!$B$15+Scenarios!$B$16*$D258+Scenarios!$B$17*(Scenarios!K$22+SUM($G258:O258))+$E258+Scenarios!$B$18*Draws!M231</f>
        <v>-0.20627217503494</v>
      </c>
      <c r="Q258" s="64" t="n">
        <f aca="false">Scenarios!$B$15+Scenarios!$B$16*$D258+Scenarios!$B$17*(Scenarios!L$22+SUM($G258:P258))+$E258+Scenarios!$B$18*Draws!N231</f>
        <v>1.02562907016272</v>
      </c>
      <c r="R258" s="64" t="n">
        <f aca="false">Scenarios!$B$15+Scenarios!$B$16*$D258+Scenarios!$B$17*(Scenarios!M$22+SUM($G258:Q258))+$E258+Scenarios!$B$18*Draws!O231</f>
        <v>-3.95744874462342</v>
      </c>
      <c r="S258" s="79" t="n">
        <f aca="false">SUM(G258:R258)</f>
        <v>-17.069620123525</v>
      </c>
    </row>
    <row r="259" customFormat="false" ht="15" hidden="false" customHeight="false" outlineLevel="0" collapsed="false">
      <c r="A259" s="36" t="n">
        <v>228</v>
      </c>
      <c r="B259" s="36" t="n">
        <f aca="false">MATCH(Draws!B232,$B$16:$E$16,1)</f>
        <v>4</v>
      </c>
      <c r="C259" s="65" t="n">
        <f aca="false">MAX(-0.9,INDEX(Scenarios!$B$8:$E$8,B259)+INDEX(Scenarios!$B$9:$E$9,B259)*Draws!C232)</f>
        <v>0.27196692</v>
      </c>
      <c r="D259" s="65" t="n">
        <f aca="false">(1+C259)^(1/12)-1</f>
        <v>0.0202493295807771</v>
      </c>
      <c r="E259" s="64" t="n">
        <f aca="false">INDEX(Scenarios!$B$10:$E$10,B259)/12</f>
        <v>-1.25</v>
      </c>
      <c r="G259" s="64" t="n">
        <f aca="false">Scenarios!$B$15+Scenarios!$B$16*$D259+Scenarios!$B$17*(Scenarios!B$22)+$E259+Scenarios!$B$18*Draws!D232</f>
        <v>0.272333590731846</v>
      </c>
      <c r="H259" s="64" t="n">
        <f aca="false">Scenarios!$B$15+Scenarios!$B$16*$D259+Scenarios!$B$17*(Scenarios!C$22+SUM($G259:G259))+$E259+Scenarios!$B$18*Draws!E232</f>
        <v>-8.04539180158979</v>
      </c>
      <c r="I259" s="64" t="n">
        <f aca="false">Scenarios!$B$15+Scenarios!$B$16*$D259+Scenarios!$B$17*(Scenarios!D$22+SUM($G259:H259))+$E259+Scenarios!$B$18*Draws!F232</f>
        <v>-3.8325122656197</v>
      </c>
      <c r="J259" s="64" t="n">
        <f aca="false">Scenarios!$B$15+Scenarios!$B$16*$D259+Scenarios!$B$17*(Scenarios!E$22+SUM($G259:I259))+$E259+Scenarios!$B$18*Draws!G232</f>
        <v>-4.59890389268254</v>
      </c>
      <c r="K259" s="64" t="n">
        <f aca="false">Scenarios!$B$15+Scenarios!$B$16*$D259+Scenarios!$B$17*(Scenarios!F$22+SUM($G259:J259))+$E259+Scenarios!$B$18*Draws!H232</f>
        <v>7.0145519758789</v>
      </c>
      <c r="L259" s="64" t="n">
        <f aca="false">Scenarios!$B$15+Scenarios!$B$16*$D259+Scenarios!$B$17*(Scenarios!G$22+SUM($G259:K259))+$E259+Scenarios!$B$18*Draws!I232</f>
        <v>-1.88465499772013</v>
      </c>
      <c r="M259" s="64" t="n">
        <f aca="false">Scenarios!$B$15+Scenarios!$B$16*$D259+Scenarios!$B$17*(Scenarios!H$22+SUM($G259:L259))+$E259+Scenarios!$B$18*Draws!J232</f>
        <v>-5.58311194071272</v>
      </c>
      <c r="N259" s="64" t="n">
        <f aca="false">Scenarios!$B$15+Scenarios!$B$16*$D259+Scenarios!$B$17*(Scenarios!I$22+SUM($G259:M259))+$E259+Scenarios!$B$18*Draws!K232</f>
        <v>-1.31691330292226</v>
      </c>
      <c r="O259" s="64" t="n">
        <f aca="false">Scenarios!$B$15+Scenarios!$B$16*$D259+Scenarios!$B$17*(Scenarios!J$22+SUM($G259:N259))+$E259+Scenarios!$B$18*Draws!L232</f>
        <v>-5.24686075464512</v>
      </c>
      <c r="P259" s="64" t="n">
        <f aca="false">Scenarios!$B$15+Scenarios!$B$16*$D259+Scenarios!$B$17*(Scenarios!K$22+SUM($G259:O259))+$E259+Scenarios!$B$18*Draws!M232</f>
        <v>-4.05461267114586</v>
      </c>
      <c r="Q259" s="64" t="n">
        <f aca="false">Scenarios!$B$15+Scenarios!$B$16*$D259+Scenarios!$B$17*(Scenarios!L$22+SUM($G259:P259))+$E259+Scenarios!$B$18*Draws!N232</f>
        <v>1.36870101086714</v>
      </c>
      <c r="R259" s="64" t="n">
        <f aca="false">Scenarios!$B$15+Scenarios!$B$16*$D259+Scenarios!$B$17*(Scenarios!M$22+SUM($G259:Q259))+$E259+Scenarios!$B$18*Draws!O232</f>
        <v>-2.06239025159597</v>
      </c>
      <c r="S259" s="79" t="n">
        <f aca="false">SUM(G259:R259)</f>
        <v>-27.9697653011562</v>
      </c>
    </row>
    <row r="260" customFormat="false" ht="15" hidden="false" customHeight="false" outlineLevel="0" collapsed="false">
      <c r="A260" s="36" t="n">
        <v>229</v>
      </c>
      <c r="B260" s="36" t="n">
        <f aca="false">MATCH(Draws!B233,$B$16:$E$16,1)</f>
        <v>3</v>
      </c>
      <c r="C260" s="65" t="n">
        <f aca="false">MAX(-0.9,INDEX(Scenarios!$B$8:$E$8,B260)+INDEX(Scenarios!$B$9:$E$9,B260)*Draws!C233)</f>
        <v>0.21674828</v>
      </c>
      <c r="D260" s="65" t="n">
        <f aca="false">(1+C260)^(1/12)-1</f>
        <v>0.0164828642494763</v>
      </c>
      <c r="E260" s="64" t="n">
        <f aca="false">INDEX(Scenarios!$B$10:$E$10,B260)/12</f>
        <v>0.416666666666667</v>
      </c>
      <c r="G260" s="64" t="n">
        <f aca="false">Scenarios!$B$15+Scenarios!$B$16*$D260+Scenarios!$B$17*(Scenarios!B$22)+$E260+Scenarios!$B$18*Draws!D233</f>
        <v>2.40270888354544</v>
      </c>
      <c r="H260" s="64" t="n">
        <f aca="false">Scenarios!$B$15+Scenarios!$B$16*$D260+Scenarios!$B$17*(Scenarios!C$22+SUM($G260:G260))+$E260+Scenarios!$B$18*Draws!E233</f>
        <v>4.97282457695702</v>
      </c>
      <c r="I260" s="64" t="n">
        <f aca="false">Scenarios!$B$15+Scenarios!$B$16*$D260+Scenarios!$B$17*(Scenarios!D$22+SUM($G260:H260))+$E260+Scenarios!$B$18*Draws!F233</f>
        <v>0.735994819920683</v>
      </c>
      <c r="J260" s="64" t="n">
        <f aca="false">Scenarios!$B$15+Scenarios!$B$16*$D260+Scenarios!$B$17*(Scenarios!E$22+SUM($G260:I260))+$E260+Scenarios!$B$18*Draws!G233</f>
        <v>-3.03229315598955</v>
      </c>
      <c r="K260" s="64" t="n">
        <f aca="false">Scenarios!$B$15+Scenarios!$B$16*$D260+Scenarios!$B$17*(Scenarios!F$22+SUM($G260:J260))+$E260+Scenarios!$B$18*Draws!H233</f>
        <v>-0.395873011186365</v>
      </c>
      <c r="L260" s="64" t="n">
        <f aca="false">Scenarios!$B$15+Scenarios!$B$16*$D260+Scenarios!$B$17*(Scenarios!G$22+SUM($G260:K260))+$E260+Scenarios!$B$18*Draws!I233</f>
        <v>1.16728843180728</v>
      </c>
      <c r="M260" s="64" t="n">
        <f aca="false">Scenarios!$B$15+Scenarios!$B$16*$D260+Scenarios!$B$17*(Scenarios!H$22+SUM($G260:L260))+$E260+Scenarios!$B$18*Draws!J233</f>
        <v>0.223435027361359</v>
      </c>
      <c r="N260" s="64" t="n">
        <f aca="false">Scenarios!$B$15+Scenarios!$B$16*$D260+Scenarios!$B$17*(Scenarios!I$22+SUM($G260:M260))+$E260+Scenarios!$B$18*Draws!K233</f>
        <v>2.63964262528625</v>
      </c>
      <c r="O260" s="64" t="n">
        <f aca="false">Scenarios!$B$15+Scenarios!$B$16*$D260+Scenarios!$B$17*(Scenarios!J$22+SUM($G260:N260))+$E260+Scenarios!$B$18*Draws!L233</f>
        <v>-0.915923262464157</v>
      </c>
      <c r="P260" s="64" t="n">
        <f aca="false">Scenarios!$B$15+Scenarios!$B$16*$D260+Scenarios!$B$17*(Scenarios!K$22+SUM($G260:O260))+$E260+Scenarios!$B$18*Draws!M233</f>
        <v>6.12849720301284</v>
      </c>
      <c r="Q260" s="64" t="n">
        <f aca="false">Scenarios!$B$15+Scenarios!$B$16*$D260+Scenarios!$B$17*(Scenarios!L$22+SUM($G260:P260))+$E260+Scenarios!$B$18*Draws!N233</f>
        <v>2.53227304994289</v>
      </c>
      <c r="R260" s="64" t="n">
        <f aca="false">Scenarios!$B$15+Scenarios!$B$16*$D260+Scenarios!$B$17*(Scenarios!M$22+SUM($G260:Q260))+$E260+Scenarios!$B$18*Draws!O233</f>
        <v>-3.09906336660216</v>
      </c>
      <c r="S260" s="79" t="n">
        <f aca="false">SUM(G260:R260)</f>
        <v>13.3595118215915</v>
      </c>
    </row>
    <row r="261" customFormat="false" ht="15" hidden="false" customHeight="false" outlineLevel="0" collapsed="false">
      <c r="A261" s="36" t="n">
        <v>230</v>
      </c>
      <c r="B261" s="36" t="n">
        <f aca="false">MATCH(Draws!B234,$B$16:$E$16,1)</f>
        <v>4</v>
      </c>
      <c r="C261" s="65" t="n">
        <f aca="false">MAX(-0.9,INDEX(Scenarios!$B$8:$E$8,B261)+INDEX(Scenarios!$B$9:$E$9,B261)*Draws!C234)</f>
        <v>0.15590556</v>
      </c>
      <c r="D261" s="65" t="n">
        <f aca="false">(1+C261)^(1/12)-1</f>
        <v>0.0121468536274554</v>
      </c>
      <c r="E261" s="64" t="n">
        <f aca="false">INDEX(Scenarios!$B$10:$E$10,B261)/12</f>
        <v>-1.25</v>
      </c>
      <c r="G261" s="64" t="n">
        <f aca="false">Scenarios!$B$15+Scenarios!$B$16*$D261+Scenarios!$B$17*(Scenarios!B$22)+$E261+Scenarios!$B$18*Draws!D234</f>
        <v>-0.346743571298301</v>
      </c>
      <c r="H261" s="64" t="n">
        <f aca="false">Scenarios!$B$15+Scenarios!$B$16*$D261+Scenarios!$B$17*(Scenarios!C$22+SUM($G261:G261))+$E261+Scenarios!$B$18*Draws!E234</f>
        <v>-1.16437231170687</v>
      </c>
      <c r="I261" s="64" t="n">
        <f aca="false">Scenarios!$B$15+Scenarios!$B$16*$D261+Scenarios!$B$17*(Scenarios!D$22+SUM($G261:H261))+$E261+Scenarios!$B$18*Draws!F234</f>
        <v>2.03821489824392</v>
      </c>
      <c r="J261" s="64" t="n">
        <f aca="false">Scenarios!$B$15+Scenarios!$B$16*$D261+Scenarios!$B$17*(Scenarios!E$22+SUM($G261:I261))+$E261+Scenarios!$B$18*Draws!G234</f>
        <v>-4.91843911768453</v>
      </c>
      <c r="K261" s="64" t="n">
        <f aca="false">Scenarios!$B$15+Scenarios!$B$16*$D261+Scenarios!$B$17*(Scenarios!F$22+SUM($G261:J261))+$E261+Scenarios!$B$18*Draws!H234</f>
        <v>-6.70838543971191</v>
      </c>
      <c r="L261" s="64" t="n">
        <f aca="false">Scenarios!$B$15+Scenarios!$B$16*$D261+Scenarios!$B$17*(Scenarios!G$22+SUM($G261:K261))+$E261+Scenarios!$B$18*Draws!I234</f>
        <v>0.274762129625696</v>
      </c>
      <c r="M261" s="64" t="n">
        <f aca="false">Scenarios!$B$15+Scenarios!$B$16*$D261+Scenarios!$B$17*(Scenarios!H$22+SUM($G261:L261))+$E261+Scenarios!$B$18*Draws!J234</f>
        <v>-3.02137635395456</v>
      </c>
      <c r="N261" s="64" t="n">
        <f aca="false">Scenarios!$B$15+Scenarios!$B$16*$D261+Scenarios!$B$17*(Scenarios!I$22+SUM($G261:M261))+$E261+Scenarios!$B$18*Draws!K234</f>
        <v>-2.84226325647287</v>
      </c>
      <c r="O261" s="64" t="n">
        <f aca="false">Scenarios!$B$15+Scenarios!$B$16*$D261+Scenarios!$B$17*(Scenarios!J$22+SUM($G261:N261))+$E261+Scenarios!$B$18*Draws!L234</f>
        <v>0.652128672661163</v>
      </c>
      <c r="P261" s="64" t="n">
        <f aca="false">Scenarios!$B$15+Scenarios!$B$16*$D261+Scenarios!$B$17*(Scenarios!K$22+SUM($G261:O261))+$E261+Scenarios!$B$18*Draws!M234</f>
        <v>-4.50148858388431</v>
      </c>
      <c r="Q261" s="64" t="n">
        <f aca="false">Scenarios!$B$15+Scenarios!$B$16*$D261+Scenarios!$B$17*(Scenarios!L$22+SUM($G261:P261))+$E261+Scenarios!$B$18*Draws!N234</f>
        <v>-5.8578395336203</v>
      </c>
      <c r="R261" s="64" t="n">
        <f aca="false">Scenarios!$B$15+Scenarios!$B$16*$D261+Scenarios!$B$17*(Scenarios!M$22+SUM($G261:Q261))+$E261+Scenarios!$B$18*Draws!O234</f>
        <v>-5.40184781577853</v>
      </c>
      <c r="S261" s="79" t="n">
        <f aca="false">SUM(G261:R261)</f>
        <v>-31.7976502835814</v>
      </c>
    </row>
    <row r="262" customFormat="false" ht="15" hidden="false" customHeight="false" outlineLevel="0" collapsed="false">
      <c r="A262" s="36" t="n">
        <v>231</v>
      </c>
      <c r="B262" s="36" t="n">
        <f aca="false">MATCH(Draws!B235,$B$16:$E$16,1)</f>
        <v>1</v>
      </c>
      <c r="C262" s="65" t="n">
        <f aca="false">MAX(-0.9,INDEX(Scenarios!$B$8:$E$8,B262)+INDEX(Scenarios!$B$9:$E$9,B262)*Draws!C235)</f>
        <v>0.1624841</v>
      </c>
      <c r="D262" s="65" t="n">
        <f aca="false">(1+C262)^(1/12)-1</f>
        <v>0.0126256371897784</v>
      </c>
      <c r="E262" s="64" t="n">
        <f aca="false">INDEX(Scenarios!$B$10:$E$10,B262)/12</f>
        <v>-1.25</v>
      </c>
      <c r="G262" s="64" t="n">
        <f aca="false">Scenarios!$B$15+Scenarios!$B$16*$D262+Scenarios!$B$17*(Scenarios!B$22)+$E262+Scenarios!$B$18*Draws!D235</f>
        <v>-2.83009397175508</v>
      </c>
      <c r="H262" s="64" t="n">
        <f aca="false">Scenarios!$B$15+Scenarios!$B$16*$D262+Scenarios!$B$17*(Scenarios!C$22+SUM($G262:G262))+$E262+Scenarios!$B$18*Draws!E235</f>
        <v>-4.58460558337677</v>
      </c>
      <c r="I262" s="64" t="n">
        <f aca="false">Scenarios!$B$15+Scenarios!$B$16*$D262+Scenarios!$B$17*(Scenarios!D$22+SUM($G262:H262))+$E262+Scenarios!$B$18*Draws!F235</f>
        <v>-8.40125085108863</v>
      </c>
      <c r="J262" s="64" t="n">
        <f aca="false">Scenarios!$B$15+Scenarios!$B$16*$D262+Scenarios!$B$17*(Scenarios!E$22+SUM($G262:I262))+$E262+Scenarios!$B$18*Draws!G235</f>
        <v>-0.889706451236191</v>
      </c>
      <c r="K262" s="64" t="n">
        <f aca="false">Scenarios!$B$15+Scenarios!$B$16*$D262+Scenarios!$B$17*(Scenarios!F$22+SUM($G262:J262))+$E262+Scenarios!$B$18*Draws!H235</f>
        <v>-5.93775386222052</v>
      </c>
      <c r="L262" s="64" t="n">
        <f aca="false">Scenarios!$B$15+Scenarios!$B$16*$D262+Scenarios!$B$17*(Scenarios!G$22+SUM($G262:K262))+$E262+Scenarios!$B$18*Draws!I235</f>
        <v>-0.843335733748216</v>
      </c>
      <c r="M262" s="64" t="n">
        <f aca="false">Scenarios!$B$15+Scenarios!$B$16*$D262+Scenarios!$B$17*(Scenarios!H$22+SUM($G262:L262))+$E262+Scenarios!$B$18*Draws!J235</f>
        <v>-3.60091624290113</v>
      </c>
      <c r="N262" s="64" t="n">
        <f aca="false">Scenarios!$B$15+Scenarios!$B$16*$D262+Scenarios!$B$17*(Scenarios!I$22+SUM($G262:M262))+$E262+Scenarios!$B$18*Draws!K235</f>
        <v>-1.62176689390197</v>
      </c>
      <c r="O262" s="64" t="n">
        <f aca="false">Scenarios!$B$15+Scenarios!$B$16*$D262+Scenarios!$B$17*(Scenarios!J$22+SUM($G262:N262))+$E262+Scenarios!$B$18*Draws!L235</f>
        <v>-4.26671324316581</v>
      </c>
      <c r="P262" s="64" t="n">
        <f aca="false">Scenarios!$B$15+Scenarios!$B$16*$D262+Scenarios!$B$17*(Scenarios!K$22+SUM($G262:O262))+$E262+Scenarios!$B$18*Draws!M235</f>
        <v>-1.61870723748405</v>
      </c>
      <c r="Q262" s="64" t="n">
        <f aca="false">Scenarios!$B$15+Scenarios!$B$16*$D262+Scenarios!$B$17*(Scenarios!L$22+SUM($G262:P262))+$E262+Scenarios!$B$18*Draws!N235</f>
        <v>-8.59434093160196</v>
      </c>
      <c r="R262" s="64" t="n">
        <f aca="false">Scenarios!$B$15+Scenarios!$B$16*$D262+Scenarios!$B$17*(Scenarios!M$22+SUM($G262:Q262))+$E262+Scenarios!$B$18*Draws!O235</f>
        <v>-5.13819512849796</v>
      </c>
      <c r="S262" s="79" t="n">
        <f aca="false">SUM(G262:R262)</f>
        <v>-48.3273861309783</v>
      </c>
    </row>
    <row r="263" customFormat="false" ht="15" hidden="false" customHeight="false" outlineLevel="0" collapsed="false">
      <c r="A263" s="36" t="n">
        <v>232</v>
      </c>
      <c r="B263" s="36" t="n">
        <f aca="false">MATCH(Draws!B236,$B$16:$E$16,1)</f>
        <v>1</v>
      </c>
      <c r="C263" s="65" t="n">
        <f aca="false">MAX(-0.9,INDEX(Scenarios!$B$8:$E$8,B263)+INDEX(Scenarios!$B$9:$E$9,B263)*Draws!C236)</f>
        <v>0.1322516</v>
      </c>
      <c r="D263" s="65" t="n">
        <f aca="false">(1+C263)^(1/12)-1</f>
        <v>0.0104044383533224</v>
      </c>
      <c r="E263" s="64" t="n">
        <f aca="false">INDEX(Scenarios!$B$10:$E$10,B263)/12</f>
        <v>-1.25</v>
      </c>
      <c r="G263" s="64" t="n">
        <f aca="false">Scenarios!$B$15+Scenarios!$B$16*$D263+Scenarios!$B$17*(Scenarios!B$22)+$E263+Scenarios!$B$18*Draws!D236</f>
        <v>1.67021482352189</v>
      </c>
      <c r="H263" s="64" t="n">
        <f aca="false">Scenarios!$B$15+Scenarios!$B$16*$D263+Scenarios!$B$17*(Scenarios!C$22+SUM($G263:G263))+$E263+Scenarios!$B$18*Draws!E236</f>
        <v>-1.06720995774214</v>
      </c>
      <c r="I263" s="64" t="n">
        <f aca="false">Scenarios!$B$15+Scenarios!$B$16*$D263+Scenarios!$B$17*(Scenarios!D$22+SUM($G263:H263))+$E263+Scenarios!$B$18*Draws!F236</f>
        <v>-4.26302075885695</v>
      </c>
      <c r="J263" s="64" t="n">
        <f aca="false">Scenarios!$B$15+Scenarios!$B$16*$D263+Scenarios!$B$17*(Scenarios!E$22+SUM($G263:I263))+$E263+Scenarios!$B$18*Draws!G236</f>
        <v>-4.10575257555409</v>
      </c>
      <c r="K263" s="64" t="n">
        <f aca="false">Scenarios!$B$15+Scenarios!$B$16*$D263+Scenarios!$B$17*(Scenarios!F$22+SUM($G263:J263))+$E263+Scenarios!$B$18*Draws!H236</f>
        <v>-2.36843662865856</v>
      </c>
      <c r="L263" s="64" t="n">
        <f aca="false">Scenarios!$B$15+Scenarios!$B$16*$D263+Scenarios!$B$17*(Scenarios!G$22+SUM($G263:K263))+$E263+Scenarios!$B$18*Draws!I236</f>
        <v>-5.52634867839777</v>
      </c>
      <c r="M263" s="64" t="n">
        <f aca="false">Scenarios!$B$15+Scenarios!$B$16*$D263+Scenarios!$B$17*(Scenarios!H$22+SUM($G263:L263))+$E263+Scenarios!$B$18*Draws!J236</f>
        <v>0.744639830776113</v>
      </c>
      <c r="N263" s="64" t="n">
        <f aca="false">Scenarios!$B$15+Scenarios!$B$16*$D263+Scenarios!$B$17*(Scenarios!I$22+SUM($G263:M263))+$E263+Scenarios!$B$18*Draws!K236</f>
        <v>3.65174193776589</v>
      </c>
      <c r="O263" s="64" t="n">
        <f aca="false">Scenarios!$B$15+Scenarios!$B$16*$D263+Scenarios!$B$17*(Scenarios!J$22+SUM($G263:N263))+$E263+Scenarios!$B$18*Draws!L236</f>
        <v>-3.0136602820366</v>
      </c>
      <c r="P263" s="64" t="n">
        <f aca="false">Scenarios!$B$15+Scenarios!$B$16*$D263+Scenarios!$B$17*(Scenarios!K$22+SUM($G263:O263))+$E263+Scenarios!$B$18*Draws!M236</f>
        <v>-8.00712314756196</v>
      </c>
      <c r="Q263" s="64" t="n">
        <f aca="false">Scenarios!$B$15+Scenarios!$B$16*$D263+Scenarios!$B$17*(Scenarios!L$22+SUM($G263:P263))+$E263+Scenarios!$B$18*Draws!N236</f>
        <v>-4.47022126753145</v>
      </c>
      <c r="R263" s="64" t="n">
        <f aca="false">Scenarios!$B$15+Scenarios!$B$16*$D263+Scenarios!$B$17*(Scenarios!M$22+SUM($G263:Q263))+$E263+Scenarios!$B$18*Draws!O236</f>
        <v>-2.87529240416928</v>
      </c>
      <c r="S263" s="79" t="n">
        <f aca="false">SUM(G263:R263)</f>
        <v>-29.6304691084449</v>
      </c>
    </row>
    <row r="264" customFormat="false" ht="15" hidden="false" customHeight="false" outlineLevel="0" collapsed="false">
      <c r="A264" s="36" t="n">
        <v>233</v>
      </c>
      <c r="B264" s="36" t="n">
        <f aca="false">MATCH(Draws!B237,$B$16:$E$16,1)</f>
        <v>4</v>
      </c>
      <c r="C264" s="65" t="n">
        <f aca="false">MAX(-0.9,INDEX(Scenarios!$B$8:$E$8,B264)+INDEX(Scenarios!$B$9:$E$9,B264)*Draws!C237)</f>
        <v>0.08124612</v>
      </c>
      <c r="D264" s="65" t="n">
        <f aca="false">(1+C264)^(1/12)-1</f>
        <v>0.00653074884721616</v>
      </c>
      <c r="E264" s="64" t="n">
        <f aca="false">INDEX(Scenarios!$B$10:$E$10,B264)/12</f>
        <v>-1.25</v>
      </c>
      <c r="G264" s="64" t="n">
        <f aca="false">Scenarios!$B$15+Scenarios!$B$16*$D264+Scenarios!$B$17*(Scenarios!B$22)+$E264+Scenarios!$B$18*Draws!D237</f>
        <v>0.877941779430655</v>
      </c>
      <c r="H264" s="64" t="n">
        <f aca="false">Scenarios!$B$15+Scenarios!$B$16*$D264+Scenarios!$B$17*(Scenarios!C$22+SUM($G264:G264))+$E264+Scenarios!$B$18*Draws!E237</f>
        <v>0.311647567613422</v>
      </c>
      <c r="I264" s="64" t="n">
        <f aca="false">Scenarios!$B$15+Scenarios!$B$16*$D264+Scenarios!$B$17*(Scenarios!D$22+SUM($G264:H264))+$E264+Scenarios!$B$18*Draws!F237</f>
        <v>-4.66992103202022</v>
      </c>
      <c r="J264" s="64" t="n">
        <f aca="false">Scenarios!$B$15+Scenarios!$B$16*$D264+Scenarios!$B$17*(Scenarios!E$22+SUM($G264:I264))+$E264+Scenarios!$B$18*Draws!G237</f>
        <v>0.918001261823453</v>
      </c>
      <c r="K264" s="64" t="n">
        <f aca="false">Scenarios!$B$15+Scenarios!$B$16*$D264+Scenarios!$B$17*(Scenarios!F$22+SUM($G264:J264))+$E264+Scenarios!$B$18*Draws!H237</f>
        <v>2.20317681533813</v>
      </c>
      <c r="L264" s="64" t="n">
        <f aca="false">Scenarios!$B$15+Scenarios!$B$16*$D264+Scenarios!$B$17*(Scenarios!G$22+SUM($G264:K264))+$E264+Scenarios!$B$18*Draws!I237</f>
        <v>-6.48190178116584</v>
      </c>
      <c r="M264" s="64" t="n">
        <f aca="false">Scenarios!$B$15+Scenarios!$B$16*$D264+Scenarios!$B$17*(Scenarios!H$22+SUM($G264:L264))+$E264+Scenarios!$B$18*Draws!J237</f>
        <v>-2.49372623897014</v>
      </c>
      <c r="N264" s="64" t="n">
        <f aca="false">Scenarios!$B$15+Scenarios!$B$16*$D264+Scenarios!$B$17*(Scenarios!I$22+SUM($G264:M264))+$E264+Scenarios!$B$18*Draws!K237</f>
        <v>-1.44456851966524</v>
      </c>
      <c r="O264" s="64" t="n">
        <f aca="false">Scenarios!$B$15+Scenarios!$B$16*$D264+Scenarios!$B$17*(Scenarios!J$22+SUM($G264:N264))+$E264+Scenarios!$B$18*Draws!L237</f>
        <v>2.3447964958831</v>
      </c>
      <c r="P264" s="64" t="n">
        <f aca="false">Scenarios!$B$15+Scenarios!$B$16*$D264+Scenarios!$B$17*(Scenarios!K$22+SUM($G264:O264))+$E264+Scenarios!$B$18*Draws!M237</f>
        <v>-5.95375609033267</v>
      </c>
      <c r="Q264" s="64" t="n">
        <f aca="false">Scenarios!$B$15+Scenarios!$B$16*$D264+Scenarios!$B$17*(Scenarios!L$22+SUM($G264:P264))+$E264+Scenarios!$B$18*Draws!N237</f>
        <v>-2.90577646754213</v>
      </c>
      <c r="R264" s="64" t="n">
        <f aca="false">Scenarios!$B$15+Scenarios!$B$16*$D264+Scenarios!$B$17*(Scenarios!M$22+SUM($G264:Q264))+$E264+Scenarios!$B$18*Draws!O237</f>
        <v>-3.91197633400443</v>
      </c>
      <c r="S264" s="79" t="n">
        <f aca="false">SUM(G264:R264)</f>
        <v>-21.2060625436119</v>
      </c>
    </row>
    <row r="265" customFormat="false" ht="15" hidden="false" customHeight="false" outlineLevel="0" collapsed="false">
      <c r="A265" s="36" t="n">
        <v>234</v>
      </c>
      <c r="B265" s="36" t="n">
        <f aca="false">MATCH(Draws!B238,$B$16:$E$16,1)</f>
        <v>3</v>
      </c>
      <c r="C265" s="65" t="n">
        <f aca="false">MAX(-0.9,INDEX(Scenarios!$B$8:$E$8,B265)+INDEX(Scenarios!$B$9:$E$9,B265)*Draws!C238)</f>
        <v>0.09278312</v>
      </c>
      <c r="D265" s="65" t="n">
        <f aca="false">(1+C265)^(1/12)-1</f>
        <v>0.00742138323241681</v>
      </c>
      <c r="E265" s="64" t="n">
        <f aca="false">INDEX(Scenarios!$B$10:$E$10,B265)/12</f>
        <v>0.416666666666667</v>
      </c>
      <c r="G265" s="64" t="n">
        <f aca="false">Scenarios!$B$15+Scenarios!$B$16*$D265+Scenarios!$B$17*(Scenarios!B$22)+$E265+Scenarios!$B$18*Draws!D238</f>
        <v>-1.43642819006776</v>
      </c>
      <c r="H265" s="64" t="n">
        <f aca="false">Scenarios!$B$15+Scenarios!$B$16*$D265+Scenarios!$B$17*(Scenarios!C$22+SUM($G265:G265))+$E265+Scenarios!$B$18*Draws!E238</f>
        <v>1.16703406826305</v>
      </c>
      <c r="I265" s="64" t="n">
        <f aca="false">Scenarios!$B$15+Scenarios!$B$16*$D265+Scenarios!$B$17*(Scenarios!D$22+SUM($G265:H265))+$E265+Scenarios!$B$18*Draws!F238</f>
        <v>0.99730257923879</v>
      </c>
      <c r="J265" s="64" t="n">
        <f aca="false">Scenarios!$B$15+Scenarios!$B$16*$D265+Scenarios!$B$17*(Scenarios!E$22+SUM($G265:I265))+$E265+Scenarios!$B$18*Draws!G238</f>
        <v>3.15318324939166</v>
      </c>
      <c r="K265" s="64" t="n">
        <f aca="false">Scenarios!$B$15+Scenarios!$B$16*$D265+Scenarios!$B$17*(Scenarios!F$22+SUM($G265:J265))+$E265+Scenarios!$B$18*Draws!H238</f>
        <v>-1.90892116102847</v>
      </c>
      <c r="L265" s="64" t="n">
        <f aca="false">Scenarios!$B$15+Scenarios!$B$16*$D265+Scenarios!$B$17*(Scenarios!G$22+SUM($G265:K265))+$E265+Scenarios!$B$18*Draws!I238</f>
        <v>0.351175268787594</v>
      </c>
      <c r="M265" s="64" t="n">
        <f aca="false">Scenarios!$B$15+Scenarios!$B$16*$D265+Scenarios!$B$17*(Scenarios!H$22+SUM($G265:L265))+$E265+Scenarios!$B$18*Draws!J238</f>
        <v>1.70577563668499</v>
      </c>
      <c r="N265" s="64" t="n">
        <f aca="false">Scenarios!$B$15+Scenarios!$B$16*$D265+Scenarios!$B$17*(Scenarios!I$22+SUM($G265:M265))+$E265+Scenarios!$B$18*Draws!K238</f>
        <v>4.51060465924907</v>
      </c>
      <c r="O265" s="64" t="n">
        <f aca="false">Scenarios!$B$15+Scenarios!$B$16*$D265+Scenarios!$B$17*(Scenarios!J$22+SUM($G265:N265))+$E265+Scenarios!$B$18*Draws!L238</f>
        <v>-1.62849500907554</v>
      </c>
      <c r="P265" s="64" t="n">
        <f aca="false">Scenarios!$B$15+Scenarios!$B$16*$D265+Scenarios!$B$17*(Scenarios!K$22+SUM($G265:O265))+$E265+Scenarios!$B$18*Draws!M238</f>
        <v>0.765952716539333</v>
      </c>
      <c r="Q265" s="64" t="n">
        <f aca="false">Scenarios!$B$15+Scenarios!$B$16*$D265+Scenarios!$B$17*(Scenarios!L$22+SUM($G265:P265))+$E265+Scenarios!$B$18*Draws!N238</f>
        <v>-2.09642864004088</v>
      </c>
      <c r="R265" s="64" t="n">
        <f aca="false">Scenarios!$B$15+Scenarios!$B$16*$D265+Scenarios!$B$17*(Scenarios!M$22+SUM($G265:Q265))+$E265+Scenarios!$B$18*Draws!O238</f>
        <v>1.76710935453191</v>
      </c>
      <c r="S265" s="79" t="n">
        <f aca="false">SUM(G265:R265)</f>
        <v>7.34786453247375</v>
      </c>
    </row>
    <row r="266" customFormat="false" ht="15" hidden="false" customHeight="false" outlineLevel="0" collapsed="false">
      <c r="A266" s="36" t="n">
        <v>235</v>
      </c>
      <c r="B266" s="36" t="n">
        <f aca="false">MATCH(Draws!B239,$B$16:$E$16,1)</f>
        <v>2</v>
      </c>
      <c r="C266" s="65" t="n">
        <f aca="false">MAX(-0.9,INDEX(Scenarios!$B$8:$E$8,B266)+INDEX(Scenarios!$B$9:$E$9,B266)*Draws!C239)</f>
        <v>-0.43933576</v>
      </c>
      <c r="D266" s="65" t="n">
        <f aca="false">(1+C266)^(1/12)-1</f>
        <v>-0.0470753278109269</v>
      </c>
      <c r="E266" s="64" t="n">
        <f aca="false">INDEX(Scenarios!$B$10:$E$10,B266)/12</f>
        <v>0.416666666666667</v>
      </c>
      <c r="G266" s="64" t="n">
        <f aca="false">Scenarios!$B$15+Scenarios!$B$16*$D266+Scenarios!$B$17*(Scenarios!B$22)+$E266+Scenarios!$B$18*Draws!D239</f>
        <v>-5.18981057117051</v>
      </c>
      <c r="H266" s="64" t="n">
        <f aca="false">Scenarios!$B$15+Scenarios!$B$16*$D266+Scenarios!$B$17*(Scenarios!C$22+SUM($G266:G266))+$E266+Scenarios!$B$18*Draws!E239</f>
        <v>-2.036473162431</v>
      </c>
      <c r="I266" s="64" t="n">
        <f aca="false">Scenarios!$B$15+Scenarios!$B$16*$D266+Scenarios!$B$17*(Scenarios!D$22+SUM($G266:H266))+$E266+Scenarios!$B$18*Draws!F239</f>
        <v>-5.17078027548167</v>
      </c>
      <c r="J266" s="64" t="n">
        <f aca="false">Scenarios!$B$15+Scenarios!$B$16*$D266+Scenarios!$B$17*(Scenarios!E$22+SUM($G266:I266))+$E266+Scenarios!$B$18*Draws!G239</f>
        <v>-1.26745637290352</v>
      </c>
      <c r="K266" s="64" t="n">
        <f aca="false">Scenarios!$B$15+Scenarios!$B$16*$D266+Scenarios!$B$17*(Scenarios!F$22+SUM($G266:J266))+$E266+Scenarios!$B$18*Draws!H239</f>
        <v>-4.62803978833198</v>
      </c>
      <c r="L266" s="64" t="n">
        <f aca="false">Scenarios!$B$15+Scenarios!$B$16*$D266+Scenarios!$B$17*(Scenarios!G$22+SUM($G266:K266))+$E266+Scenarios!$B$18*Draws!I239</f>
        <v>-8.36007512334173</v>
      </c>
      <c r="M266" s="64" t="n">
        <f aca="false">Scenarios!$B$15+Scenarios!$B$16*$D266+Scenarios!$B$17*(Scenarios!H$22+SUM($G266:L266))+$E266+Scenarios!$B$18*Draws!J239</f>
        <v>-4.03974407913962</v>
      </c>
      <c r="N266" s="64" t="n">
        <f aca="false">Scenarios!$B$15+Scenarios!$B$16*$D266+Scenarios!$B$17*(Scenarios!I$22+SUM($G266:M266))+$E266+Scenarios!$B$18*Draws!K239</f>
        <v>0.904765064413546</v>
      </c>
      <c r="O266" s="64" t="n">
        <f aca="false">Scenarios!$B$15+Scenarios!$B$16*$D266+Scenarios!$B$17*(Scenarios!J$22+SUM($G266:N266))+$E266+Scenarios!$B$18*Draws!L239</f>
        <v>-0.721542858232327</v>
      </c>
      <c r="P266" s="64" t="n">
        <f aca="false">Scenarios!$B$15+Scenarios!$B$16*$D266+Scenarios!$B$17*(Scenarios!K$22+SUM($G266:O266))+$E266+Scenarios!$B$18*Draws!M239</f>
        <v>-0.386431588581009</v>
      </c>
      <c r="Q266" s="64" t="n">
        <f aca="false">Scenarios!$B$15+Scenarios!$B$16*$D266+Scenarios!$B$17*(Scenarios!L$22+SUM($G266:P266))+$E266+Scenarios!$B$18*Draws!N239</f>
        <v>-9.71962580142343</v>
      </c>
      <c r="R266" s="64" t="n">
        <f aca="false">Scenarios!$B$15+Scenarios!$B$16*$D266+Scenarios!$B$17*(Scenarios!M$22+SUM($G266:Q266))+$E266+Scenarios!$B$18*Draws!O239</f>
        <v>-3.78070963254098</v>
      </c>
      <c r="S266" s="79" t="n">
        <f aca="false">SUM(G266:R266)</f>
        <v>-44.3959241891642</v>
      </c>
    </row>
    <row r="267" customFormat="false" ht="15" hidden="false" customHeight="false" outlineLevel="0" collapsed="false">
      <c r="A267" s="36" t="n">
        <v>236</v>
      </c>
      <c r="B267" s="36" t="n">
        <f aca="false">MATCH(Draws!B240,$B$16:$E$16,1)</f>
        <v>2</v>
      </c>
      <c r="C267" s="65" t="n">
        <f aca="false">MAX(-0.9,INDEX(Scenarios!$B$8:$E$8,B267)+INDEX(Scenarios!$B$9:$E$9,B267)*Draws!C240)</f>
        <v>-0.17795572</v>
      </c>
      <c r="D267" s="65" t="n">
        <f aca="false">(1+C267)^(1/12)-1</f>
        <v>-0.0161974717383879</v>
      </c>
      <c r="E267" s="64" t="n">
        <f aca="false">INDEX(Scenarios!$B$10:$E$10,B267)/12</f>
        <v>0.416666666666667</v>
      </c>
      <c r="G267" s="64" t="n">
        <f aca="false">Scenarios!$B$15+Scenarios!$B$16*$D267+Scenarios!$B$17*(Scenarios!B$22)+$E267+Scenarios!$B$18*Draws!D240</f>
        <v>-2.06119430378891</v>
      </c>
      <c r="H267" s="64" t="n">
        <f aca="false">Scenarios!$B$15+Scenarios!$B$16*$D267+Scenarios!$B$17*(Scenarios!C$22+SUM($G267:G267))+$E267+Scenarios!$B$18*Draws!E240</f>
        <v>0.833301932431968</v>
      </c>
      <c r="I267" s="64" t="n">
        <f aca="false">Scenarios!$B$15+Scenarios!$B$16*$D267+Scenarios!$B$17*(Scenarios!D$22+SUM($G267:H267))+$E267+Scenarios!$B$18*Draws!F240</f>
        <v>0.111946616816438</v>
      </c>
      <c r="J267" s="64" t="n">
        <f aca="false">Scenarios!$B$15+Scenarios!$B$16*$D267+Scenarios!$B$17*(Scenarios!E$22+SUM($G267:I267))+$E267+Scenarios!$B$18*Draws!G240</f>
        <v>-2.61156332031251</v>
      </c>
      <c r="K267" s="64" t="n">
        <f aca="false">Scenarios!$B$15+Scenarios!$B$16*$D267+Scenarios!$B$17*(Scenarios!F$22+SUM($G267:J267))+$E267+Scenarios!$B$18*Draws!H240</f>
        <v>1.35512112690871</v>
      </c>
      <c r="L267" s="64" t="n">
        <f aca="false">Scenarios!$B$15+Scenarios!$B$16*$D267+Scenarios!$B$17*(Scenarios!G$22+SUM($G267:K267))+$E267+Scenarios!$B$18*Draws!I240</f>
        <v>3.44627389187623</v>
      </c>
      <c r="M267" s="64" t="n">
        <f aca="false">Scenarios!$B$15+Scenarios!$B$16*$D267+Scenarios!$B$17*(Scenarios!H$22+SUM($G267:L267))+$E267+Scenarios!$B$18*Draws!J240</f>
        <v>1.83422731834984</v>
      </c>
      <c r="N267" s="64" t="n">
        <f aca="false">Scenarios!$B$15+Scenarios!$B$16*$D267+Scenarios!$B$17*(Scenarios!I$22+SUM($G267:M267))+$E267+Scenarios!$B$18*Draws!K240</f>
        <v>1.750041705207</v>
      </c>
      <c r="O267" s="64" t="n">
        <f aca="false">Scenarios!$B$15+Scenarios!$B$16*$D267+Scenarios!$B$17*(Scenarios!J$22+SUM($G267:N267))+$E267+Scenarios!$B$18*Draws!L240</f>
        <v>-3.04760504760455</v>
      </c>
      <c r="P267" s="64" t="n">
        <f aca="false">Scenarios!$B$15+Scenarios!$B$16*$D267+Scenarios!$B$17*(Scenarios!K$22+SUM($G267:O267))+$E267+Scenarios!$B$18*Draws!M240</f>
        <v>0.462735825189407</v>
      </c>
      <c r="Q267" s="64" t="n">
        <f aca="false">Scenarios!$B$15+Scenarios!$B$16*$D267+Scenarios!$B$17*(Scenarios!L$22+SUM($G267:P267))+$E267+Scenarios!$B$18*Draws!N240</f>
        <v>0.67635678827551</v>
      </c>
      <c r="R267" s="64" t="n">
        <f aca="false">Scenarios!$B$15+Scenarios!$B$16*$D267+Scenarios!$B$17*(Scenarios!M$22+SUM($G267:Q267))+$E267+Scenarios!$B$18*Draws!O240</f>
        <v>-2.59995584478564</v>
      </c>
      <c r="S267" s="79" t="n">
        <f aca="false">SUM(G267:R267)</f>
        <v>0.14968668856349</v>
      </c>
    </row>
    <row r="268" customFormat="false" ht="15" hidden="false" customHeight="false" outlineLevel="0" collapsed="false">
      <c r="A268" s="36" t="n">
        <v>237</v>
      </c>
      <c r="B268" s="36" t="n">
        <f aca="false">MATCH(Draws!B241,$B$16:$E$16,1)</f>
        <v>1</v>
      </c>
      <c r="C268" s="65" t="n">
        <f aca="false">MAX(-0.9,INDEX(Scenarios!$B$8:$E$8,B268)+INDEX(Scenarios!$B$9:$E$9,B268)*Draws!C241)</f>
        <v>-0.0006829</v>
      </c>
      <c r="D268" s="65" t="n">
        <f aca="false">(1+C268)^(1/12)-1</f>
        <v>-5.69261531797594E-005</v>
      </c>
      <c r="E268" s="64" t="n">
        <f aca="false">INDEX(Scenarios!$B$10:$E$10,B268)/12</f>
        <v>-1.25</v>
      </c>
      <c r="G268" s="64" t="n">
        <f aca="false">Scenarios!$B$15+Scenarios!$B$16*$D268+Scenarios!$B$17*(Scenarios!B$22)+$E268+Scenarios!$B$18*Draws!D241</f>
        <v>-4.49631281372994</v>
      </c>
      <c r="H268" s="64" t="n">
        <f aca="false">Scenarios!$B$15+Scenarios!$B$16*$D268+Scenarios!$B$17*(Scenarios!C$22+SUM($G268:G268))+$E268+Scenarios!$B$18*Draws!E241</f>
        <v>0.471467496423</v>
      </c>
      <c r="I268" s="64" t="n">
        <f aca="false">Scenarios!$B$15+Scenarios!$B$16*$D268+Scenarios!$B$17*(Scenarios!D$22+SUM($G268:H268))+$E268+Scenarios!$B$18*Draws!F241</f>
        <v>-5.53010628621625</v>
      </c>
      <c r="J268" s="64" t="n">
        <f aca="false">Scenarios!$B$15+Scenarios!$B$16*$D268+Scenarios!$B$17*(Scenarios!E$22+SUM($G268:I268))+$E268+Scenarios!$B$18*Draws!G241</f>
        <v>-2.23545076683753</v>
      </c>
      <c r="K268" s="64" t="n">
        <f aca="false">Scenarios!$B$15+Scenarios!$B$16*$D268+Scenarios!$B$17*(Scenarios!F$22+SUM($G268:J268))+$E268+Scenarios!$B$18*Draws!H241</f>
        <v>-3.13851409815792</v>
      </c>
      <c r="L268" s="64" t="n">
        <f aca="false">Scenarios!$B$15+Scenarios!$B$16*$D268+Scenarios!$B$17*(Scenarios!G$22+SUM($G268:K268))+$E268+Scenarios!$B$18*Draws!I241</f>
        <v>-1.13578076854834</v>
      </c>
      <c r="M268" s="64" t="n">
        <f aca="false">Scenarios!$B$15+Scenarios!$B$16*$D268+Scenarios!$B$17*(Scenarios!H$22+SUM($G268:L268))+$E268+Scenarios!$B$18*Draws!J241</f>
        <v>-2.51090482274067</v>
      </c>
      <c r="N268" s="64" t="n">
        <f aca="false">Scenarios!$B$15+Scenarios!$B$16*$D268+Scenarios!$B$17*(Scenarios!I$22+SUM($G268:M268))+$E268+Scenarios!$B$18*Draws!K241</f>
        <v>-4.78006653729127</v>
      </c>
      <c r="O268" s="64" t="n">
        <f aca="false">Scenarios!$B$15+Scenarios!$B$16*$D268+Scenarios!$B$17*(Scenarios!J$22+SUM($G268:N268))+$E268+Scenarios!$B$18*Draws!L241</f>
        <v>-1.64491507745239</v>
      </c>
      <c r="P268" s="64" t="n">
        <f aca="false">Scenarios!$B$15+Scenarios!$B$16*$D268+Scenarios!$B$17*(Scenarios!K$22+SUM($G268:O268))+$E268+Scenarios!$B$18*Draws!M241</f>
        <v>2.85156135610308</v>
      </c>
      <c r="Q268" s="64" t="n">
        <f aca="false">Scenarios!$B$15+Scenarios!$B$16*$D268+Scenarios!$B$17*(Scenarios!L$22+SUM($G268:P268))+$E268+Scenarios!$B$18*Draws!N241</f>
        <v>-1.2096758001943</v>
      </c>
      <c r="R268" s="64" t="n">
        <f aca="false">Scenarios!$B$15+Scenarios!$B$16*$D268+Scenarios!$B$17*(Scenarios!M$22+SUM($G268:Q268))+$E268+Scenarios!$B$18*Draws!O241</f>
        <v>0.482519940803624</v>
      </c>
      <c r="S268" s="79" t="n">
        <f aca="false">SUM(G268:R268)</f>
        <v>-22.8761781778389</v>
      </c>
    </row>
    <row r="269" customFormat="false" ht="15" hidden="false" customHeight="false" outlineLevel="0" collapsed="false">
      <c r="A269" s="36" t="n">
        <v>238</v>
      </c>
      <c r="B269" s="36" t="n">
        <f aca="false">MATCH(Draws!B242,$B$16:$E$16,1)</f>
        <v>3</v>
      </c>
      <c r="C269" s="65" t="n">
        <f aca="false">MAX(-0.9,INDEX(Scenarios!$B$8:$E$8,B269)+INDEX(Scenarios!$B$9:$E$9,B269)*Draws!C242)</f>
        <v>0.00596396000000002</v>
      </c>
      <c r="D269" s="65" t="n">
        <f aca="false">(1+C269)^(1/12)-1</f>
        <v>0.0004956432894061</v>
      </c>
      <c r="E269" s="64" t="n">
        <f aca="false">INDEX(Scenarios!$B$10:$E$10,B269)/12</f>
        <v>0.416666666666667</v>
      </c>
      <c r="G269" s="64" t="n">
        <f aca="false">Scenarios!$B$15+Scenarios!$B$16*$D269+Scenarios!$B$17*(Scenarios!B$22)+$E269+Scenarios!$B$18*Draws!D242</f>
        <v>3.92636694750506</v>
      </c>
      <c r="H269" s="64" t="n">
        <f aca="false">Scenarios!$B$15+Scenarios!$B$16*$D269+Scenarios!$B$17*(Scenarios!C$22+SUM($G269:G269))+$E269+Scenarios!$B$18*Draws!E242</f>
        <v>2.46730419133845</v>
      </c>
      <c r="I269" s="64" t="n">
        <f aca="false">Scenarios!$B$15+Scenarios!$B$16*$D269+Scenarios!$B$17*(Scenarios!D$22+SUM($G269:H269))+$E269+Scenarios!$B$18*Draws!F242</f>
        <v>-0.919200103843744</v>
      </c>
      <c r="J269" s="64" t="n">
        <f aca="false">Scenarios!$B$15+Scenarios!$B$16*$D269+Scenarios!$B$17*(Scenarios!E$22+SUM($G269:I269))+$E269+Scenarios!$B$18*Draws!G242</f>
        <v>1.4476236604778</v>
      </c>
      <c r="K269" s="64" t="n">
        <f aca="false">Scenarios!$B$15+Scenarios!$B$16*$D269+Scenarios!$B$17*(Scenarios!F$22+SUM($G269:J269))+$E269+Scenarios!$B$18*Draws!H242</f>
        <v>4.20894545392777</v>
      </c>
      <c r="L269" s="64" t="n">
        <f aca="false">Scenarios!$B$15+Scenarios!$B$16*$D269+Scenarios!$B$17*(Scenarios!G$22+SUM($G269:K269))+$E269+Scenarios!$B$18*Draws!I242</f>
        <v>0.0299757570331856</v>
      </c>
      <c r="M269" s="64" t="n">
        <f aca="false">Scenarios!$B$15+Scenarios!$B$16*$D269+Scenarios!$B$17*(Scenarios!H$22+SUM($G269:L269))+$E269+Scenarios!$B$18*Draws!J242</f>
        <v>-2.52892764962605</v>
      </c>
      <c r="N269" s="64" t="n">
        <f aca="false">Scenarios!$B$15+Scenarios!$B$16*$D269+Scenarios!$B$17*(Scenarios!I$22+SUM($G269:M269))+$E269+Scenarios!$B$18*Draws!K242</f>
        <v>2.77119282008029</v>
      </c>
      <c r="O269" s="64" t="n">
        <f aca="false">Scenarios!$B$15+Scenarios!$B$16*$D269+Scenarios!$B$17*(Scenarios!J$22+SUM($G269:N269))+$E269+Scenarios!$B$18*Draws!L242</f>
        <v>0.197687746743765</v>
      </c>
      <c r="P269" s="64" t="n">
        <f aca="false">Scenarios!$B$15+Scenarios!$B$16*$D269+Scenarios!$B$17*(Scenarios!K$22+SUM($G269:O269))+$E269+Scenarios!$B$18*Draws!M242</f>
        <v>2.1774793955436</v>
      </c>
      <c r="Q269" s="64" t="n">
        <f aca="false">Scenarios!$B$15+Scenarios!$B$16*$D269+Scenarios!$B$17*(Scenarios!L$22+SUM($G269:P269))+$E269+Scenarios!$B$18*Draws!N242</f>
        <v>-0.145989897767487</v>
      </c>
      <c r="R269" s="64" t="n">
        <f aca="false">Scenarios!$B$15+Scenarios!$B$16*$D269+Scenarios!$B$17*(Scenarios!M$22+SUM($G269:Q269))+$E269+Scenarios!$B$18*Draws!O242</f>
        <v>-3.31370715081717</v>
      </c>
      <c r="S269" s="79" t="n">
        <f aca="false">SUM(G269:R269)</f>
        <v>10.3187511705955</v>
      </c>
    </row>
    <row r="270" customFormat="false" ht="15" hidden="false" customHeight="false" outlineLevel="0" collapsed="false">
      <c r="A270" s="36" t="n">
        <v>239</v>
      </c>
      <c r="B270" s="36" t="n">
        <f aca="false">MATCH(Draws!B243,$B$16:$E$16,1)</f>
        <v>2</v>
      </c>
      <c r="C270" s="65" t="n">
        <f aca="false">MAX(-0.9,INDEX(Scenarios!$B$8:$E$8,B270)+INDEX(Scenarios!$B$9:$E$9,B270)*Draws!C243)</f>
        <v>-0.30767356</v>
      </c>
      <c r="D270" s="65" t="n">
        <f aca="false">(1+C270)^(1/12)-1</f>
        <v>-0.0301767834181704</v>
      </c>
      <c r="E270" s="64" t="n">
        <f aca="false">INDEX(Scenarios!$B$10:$E$10,B270)/12</f>
        <v>0.416666666666667</v>
      </c>
      <c r="G270" s="64" t="n">
        <f aca="false">Scenarios!$B$15+Scenarios!$B$16*$D270+Scenarios!$B$17*(Scenarios!B$22)+$E270+Scenarios!$B$18*Draws!D243</f>
        <v>-0.142666428526585</v>
      </c>
      <c r="H270" s="64" t="n">
        <f aca="false">Scenarios!$B$15+Scenarios!$B$16*$D270+Scenarios!$B$17*(Scenarios!C$22+SUM($G270:G270))+$E270+Scenarios!$B$18*Draws!E243</f>
        <v>-4.6373650725038</v>
      </c>
      <c r="I270" s="64" t="n">
        <f aca="false">Scenarios!$B$15+Scenarios!$B$16*$D270+Scenarios!$B$17*(Scenarios!D$22+SUM($G270:H270))+$E270+Scenarios!$B$18*Draws!F243</f>
        <v>2.80305081253815</v>
      </c>
      <c r="J270" s="64" t="n">
        <f aca="false">Scenarios!$B$15+Scenarios!$B$16*$D270+Scenarios!$B$17*(Scenarios!E$22+SUM($G270:I270))+$E270+Scenarios!$B$18*Draws!G243</f>
        <v>-6.95023804078066</v>
      </c>
      <c r="K270" s="64" t="n">
        <f aca="false">Scenarios!$B$15+Scenarios!$B$16*$D270+Scenarios!$B$17*(Scenarios!F$22+SUM($G270:J270))+$E270+Scenarios!$B$18*Draws!H243</f>
        <v>-4.23299804753452</v>
      </c>
      <c r="L270" s="64" t="n">
        <f aca="false">Scenarios!$B$15+Scenarios!$B$16*$D270+Scenarios!$B$17*(Scenarios!G$22+SUM($G270:K270))+$E270+Scenarios!$B$18*Draws!I243</f>
        <v>-0.704102073314146</v>
      </c>
      <c r="M270" s="64" t="n">
        <f aca="false">Scenarios!$B$15+Scenarios!$B$16*$D270+Scenarios!$B$17*(Scenarios!H$22+SUM($G270:L270))+$E270+Scenarios!$B$18*Draws!J243</f>
        <v>-0.66797956756386</v>
      </c>
      <c r="N270" s="64" t="n">
        <f aca="false">Scenarios!$B$15+Scenarios!$B$16*$D270+Scenarios!$B$17*(Scenarios!I$22+SUM($G270:M270))+$E270+Scenarios!$B$18*Draws!K243</f>
        <v>1.11943038557136</v>
      </c>
      <c r="O270" s="64" t="n">
        <f aca="false">Scenarios!$B$15+Scenarios!$B$16*$D270+Scenarios!$B$17*(Scenarios!J$22+SUM($G270:N270))+$E270+Scenarios!$B$18*Draws!L243</f>
        <v>-0.34763357960071</v>
      </c>
      <c r="P270" s="64" t="n">
        <f aca="false">Scenarios!$B$15+Scenarios!$B$16*$D270+Scenarios!$B$17*(Scenarios!K$22+SUM($G270:O270))+$E270+Scenarios!$B$18*Draws!M243</f>
        <v>3.53809359781006</v>
      </c>
      <c r="Q270" s="64" t="n">
        <f aca="false">Scenarios!$B$15+Scenarios!$B$16*$D270+Scenarios!$B$17*(Scenarios!L$22+SUM($G270:P270))+$E270+Scenarios!$B$18*Draws!N243</f>
        <v>-2.18621209614195</v>
      </c>
      <c r="R270" s="64" t="n">
        <f aca="false">Scenarios!$B$15+Scenarios!$B$16*$D270+Scenarios!$B$17*(Scenarios!M$22+SUM($G270:Q270))+$E270+Scenarios!$B$18*Draws!O243</f>
        <v>0.830132067976123</v>
      </c>
      <c r="S270" s="79" t="n">
        <f aca="false">SUM(G270:R270)</f>
        <v>-11.5784880420705</v>
      </c>
    </row>
    <row r="271" customFormat="false" ht="15" hidden="false" customHeight="false" outlineLevel="0" collapsed="false">
      <c r="A271" s="36" t="n">
        <v>240</v>
      </c>
      <c r="B271" s="36" t="n">
        <f aca="false">MATCH(Draws!B244,$B$16:$E$16,1)</f>
        <v>2</v>
      </c>
      <c r="C271" s="65" t="n">
        <f aca="false">MAX(-0.9,INDEX(Scenarios!$B$8:$E$8,B271)+INDEX(Scenarios!$B$9:$E$9,B271)*Draws!C244)</f>
        <v>-0.3303478</v>
      </c>
      <c r="D271" s="65" t="n">
        <f aca="false">(1+C271)^(1/12)-1</f>
        <v>-0.0328642400705412</v>
      </c>
      <c r="E271" s="64" t="n">
        <f aca="false">INDEX(Scenarios!$B$10:$E$10,B271)/12</f>
        <v>0.416666666666667</v>
      </c>
      <c r="G271" s="64" t="n">
        <f aca="false">Scenarios!$B$15+Scenarios!$B$16*$D271+Scenarios!$B$17*(Scenarios!B$22)+$E271+Scenarios!$B$18*Draws!D244</f>
        <v>1.52719447915266</v>
      </c>
      <c r="H271" s="64" t="n">
        <f aca="false">Scenarios!$B$15+Scenarios!$B$16*$D271+Scenarios!$B$17*(Scenarios!C$22+SUM($G271:G271))+$E271+Scenarios!$B$18*Draws!E244</f>
        <v>-2.10778212855568</v>
      </c>
      <c r="I271" s="64" t="n">
        <f aca="false">Scenarios!$B$15+Scenarios!$B$16*$D271+Scenarios!$B$17*(Scenarios!D$22+SUM($G271:H271))+$E271+Scenarios!$B$18*Draws!F244</f>
        <v>-2.36783193473384</v>
      </c>
      <c r="J271" s="64" t="n">
        <f aca="false">Scenarios!$B$15+Scenarios!$B$16*$D271+Scenarios!$B$17*(Scenarios!E$22+SUM($G271:I271))+$E271+Scenarios!$B$18*Draws!G244</f>
        <v>-1.49241268908572</v>
      </c>
      <c r="K271" s="64" t="n">
        <f aca="false">Scenarios!$B$15+Scenarios!$B$16*$D271+Scenarios!$B$17*(Scenarios!F$22+SUM($G271:J271))+$E271+Scenarios!$B$18*Draws!H244</f>
        <v>-4.13321009111601</v>
      </c>
      <c r="L271" s="64" t="n">
        <f aca="false">Scenarios!$B$15+Scenarios!$B$16*$D271+Scenarios!$B$17*(Scenarios!G$22+SUM($G271:K271))+$E271+Scenarios!$B$18*Draws!I244</f>
        <v>-2.30366510933544</v>
      </c>
      <c r="M271" s="64" t="n">
        <f aca="false">Scenarios!$B$15+Scenarios!$B$16*$D271+Scenarios!$B$17*(Scenarios!H$22+SUM($G271:L271))+$E271+Scenarios!$B$18*Draws!J244</f>
        <v>-5.46306686088748</v>
      </c>
      <c r="N271" s="64" t="n">
        <f aca="false">Scenarios!$B$15+Scenarios!$B$16*$D271+Scenarios!$B$17*(Scenarios!I$22+SUM($G271:M271))+$E271+Scenarios!$B$18*Draws!K244</f>
        <v>-2.0135576776832</v>
      </c>
      <c r="O271" s="64" t="n">
        <f aca="false">Scenarios!$B$15+Scenarios!$B$16*$D271+Scenarios!$B$17*(Scenarios!J$22+SUM($G271:N271))+$E271+Scenarios!$B$18*Draws!L244</f>
        <v>-1.24275500229085</v>
      </c>
      <c r="P271" s="64" t="n">
        <f aca="false">Scenarios!$B$15+Scenarios!$B$16*$D271+Scenarios!$B$17*(Scenarios!K$22+SUM($G271:O271))+$E271+Scenarios!$B$18*Draws!M244</f>
        <v>0.572233184946265</v>
      </c>
      <c r="Q271" s="64" t="n">
        <f aca="false">Scenarios!$B$15+Scenarios!$B$16*$D271+Scenarios!$B$17*(Scenarios!L$22+SUM($G271:P271))+$E271+Scenarios!$B$18*Draws!N244</f>
        <v>-2.45432929800181</v>
      </c>
      <c r="R271" s="64" t="n">
        <f aca="false">Scenarios!$B$15+Scenarios!$B$16*$D271+Scenarios!$B$17*(Scenarios!M$22+SUM($G271:Q271))+$E271+Scenarios!$B$18*Draws!O244</f>
        <v>-4.77229924673938</v>
      </c>
      <c r="S271" s="79" t="n">
        <f aca="false">SUM(G271:R271)</f>
        <v>-26.2514823743305</v>
      </c>
    </row>
    <row r="272" customFormat="false" ht="15" hidden="false" customHeight="false" outlineLevel="0" collapsed="false">
      <c r="A272" s="36" t="n">
        <v>241</v>
      </c>
      <c r="B272" s="36" t="n">
        <f aca="false">MATCH(Draws!B245,$B$16:$E$16,1)</f>
        <v>4</v>
      </c>
      <c r="C272" s="65" t="n">
        <f aca="false">MAX(-0.9,INDEX(Scenarios!$B$8:$E$8,B272)+INDEX(Scenarios!$B$9:$E$9,B272)*Draws!C245)</f>
        <v>0.14481168</v>
      </c>
      <c r="D272" s="65" t="n">
        <f aca="false">(1+C272)^(1/12)-1</f>
        <v>0.0113337584949873</v>
      </c>
      <c r="E272" s="64" t="n">
        <f aca="false">INDEX(Scenarios!$B$10:$E$10,B272)/12</f>
        <v>-1.25</v>
      </c>
      <c r="G272" s="64" t="n">
        <f aca="false">Scenarios!$B$15+Scenarios!$B$16*$D272+Scenarios!$B$17*(Scenarios!B$22)+$E272+Scenarios!$B$18*Draws!D245</f>
        <v>-4.12132563559289</v>
      </c>
      <c r="H272" s="64" t="n">
        <f aca="false">Scenarios!$B$15+Scenarios!$B$16*$D272+Scenarios!$B$17*(Scenarios!C$22+SUM($G272:G272))+$E272+Scenarios!$B$18*Draws!E245</f>
        <v>-5.14992003697521</v>
      </c>
      <c r="I272" s="64" t="n">
        <f aca="false">Scenarios!$B$15+Scenarios!$B$16*$D272+Scenarios!$B$17*(Scenarios!D$22+SUM($G272:H272))+$E272+Scenarios!$B$18*Draws!F245</f>
        <v>1.97831169752839</v>
      </c>
      <c r="J272" s="64" t="n">
        <f aca="false">Scenarios!$B$15+Scenarios!$B$16*$D272+Scenarios!$B$17*(Scenarios!E$22+SUM($G272:I272))+$E272+Scenarios!$B$18*Draws!G245</f>
        <v>-3.15058246966789</v>
      </c>
      <c r="K272" s="64" t="n">
        <f aca="false">Scenarios!$B$15+Scenarios!$B$16*$D272+Scenarios!$B$17*(Scenarios!F$22+SUM($G272:J272))+$E272+Scenarios!$B$18*Draws!H245</f>
        <v>5.15845411163634</v>
      </c>
      <c r="L272" s="64" t="n">
        <f aca="false">Scenarios!$B$15+Scenarios!$B$16*$D272+Scenarios!$B$17*(Scenarios!G$22+SUM($G272:K272))+$E272+Scenarios!$B$18*Draws!I245</f>
        <v>-2.95716171926713</v>
      </c>
      <c r="M272" s="64" t="n">
        <f aca="false">Scenarios!$B$15+Scenarios!$B$16*$D272+Scenarios!$B$17*(Scenarios!H$22+SUM($G272:L272))+$E272+Scenarios!$B$18*Draws!J245</f>
        <v>-4.71516120777973</v>
      </c>
      <c r="N272" s="64" t="n">
        <f aca="false">Scenarios!$B$15+Scenarios!$B$16*$D272+Scenarios!$B$17*(Scenarios!I$22+SUM($G272:M272))+$E272+Scenarios!$B$18*Draws!K245</f>
        <v>-2.54962311705607</v>
      </c>
      <c r="O272" s="64" t="n">
        <f aca="false">Scenarios!$B$15+Scenarios!$B$16*$D272+Scenarios!$B$17*(Scenarios!J$22+SUM($G272:N272))+$E272+Scenarios!$B$18*Draws!L245</f>
        <v>-4.01495368759205</v>
      </c>
      <c r="P272" s="64" t="n">
        <f aca="false">Scenarios!$B$15+Scenarios!$B$16*$D272+Scenarios!$B$17*(Scenarios!K$22+SUM($G272:O272))+$E272+Scenarios!$B$18*Draws!M245</f>
        <v>0.0348221242796662</v>
      </c>
      <c r="Q272" s="64" t="n">
        <f aca="false">Scenarios!$B$15+Scenarios!$B$16*$D272+Scenarios!$B$17*(Scenarios!L$22+SUM($G272:P272))+$E272+Scenarios!$B$18*Draws!N245</f>
        <v>-3.53757053946403</v>
      </c>
      <c r="R272" s="64" t="n">
        <f aca="false">Scenarios!$B$15+Scenarios!$B$16*$D272+Scenarios!$B$17*(Scenarios!M$22+SUM($G272:Q272))+$E272+Scenarios!$B$18*Draws!O245</f>
        <v>-2.05461229803451</v>
      </c>
      <c r="S272" s="79" t="n">
        <f aca="false">SUM(G272:R272)</f>
        <v>-25.0793227779851</v>
      </c>
    </row>
    <row r="273" customFormat="false" ht="15" hidden="false" customHeight="false" outlineLevel="0" collapsed="false">
      <c r="A273" s="36" t="n">
        <v>242</v>
      </c>
      <c r="B273" s="36" t="n">
        <f aca="false">MATCH(Draws!B246,$B$16:$E$16,1)</f>
        <v>4</v>
      </c>
      <c r="C273" s="65" t="n">
        <f aca="false">MAX(-0.9,INDEX(Scenarios!$B$8:$E$8,B273)+INDEX(Scenarios!$B$9:$E$9,B273)*Draws!C246)</f>
        <v>0.24797472</v>
      </c>
      <c r="D273" s="65" t="n">
        <f aca="false">(1+C273)^(1/12)-1</f>
        <v>0.0186316100007</v>
      </c>
      <c r="E273" s="64" t="n">
        <f aca="false">INDEX(Scenarios!$B$10:$E$10,B273)/12</f>
        <v>-1.25</v>
      </c>
      <c r="G273" s="64" t="n">
        <f aca="false">Scenarios!$B$15+Scenarios!$B$16*$D273+Scenarios!$B$17*(Scenarios!B$22)+$E273+Scenarios!$B$18*Draws!D246</f>
        <v>-2.58856603855642</v>
      </c>
      <c r="H273" s="64" t="n">
        <f aca="false">Scenarios!$B$15+Scenarios!$B$16*$D273+Scenarios!$B$17*(Scenarios!C$22+SUM($G273:G273))+$E273+Scenarios!$B$18*Draws!E246</f>
        <v>-1.86387841803681</v>
      </c>
      <c r="I273" s="64" t="n">
        <f aca="false">Scenarios!$B$15+Scenarios!$B$16*$D273+Scenarios!$B$17*(Scenarios!D$22+SUM($G273:H273))+$E273+Scenarios!$B$18*Draws!F246</f>
        <v>-3.98055238888968</v>
      </c>
      <c r="J273" s="64" t="n">
        <f aca="false">Scenarios!$B$15+Scenarios!$B$16*$D273+Scenarios!$B$17*(Scenarios!E$22+SUM($G273:I273))+$E273+Scenarios!$B$18*Draws!G246</f>
        <v>0.184234493626981</v>
      </c>
      <c r="K273" s="64" t="n">
        <f aca="false">Scenarios!$B$15+Scenarios!$B$16*$D273+Scenarios!$B$17*(Scenarios!F$22+SUM($G273:J273))+$E273+Scenarios!$B$18*Draws!H246</f>
        <v>2.12571887088387</v>
      </c>
      <c r="L273" s="64" t="n">
        <f aca="false">Scenarios!$B$15+Scenarios!$B$16*$D273+Scenarios!$B$17*(Scenarios!G$22+SUM($G273:K273))+$E273+Scenarios!$B$18*Draws!I246</f>
        <v>-2.38142685862403</v>
      </c>
      <c r="M273" s="64" t="n">
        <f aca="false">Scenarios!$B$15+Scenarios!$B$16*$D273+Scenarios!$B$17*(Scenarios!H$22+SUM($G273:L273))+$E273+Scenarios!$B$18*Draws!J246</f>
        <v>-4.28895215220261</v>
      </c>
      <c r="N273" s="64" t="n">
        <f aca="false">Scenarios!$B$15+Scenarios!$B$16*$D273+Scenarios!$B$17*(Scenarios!I$22+SUM($G273:M273))+$E273+Scenarios!$B$18*Draws!K246</f>
        <v>-1.32560601256494</v>
      </c>
      <c r="O273" s="64" t="n">
        <f aca="false">Scenarios!$B$15+Scenarios!$B$16*$D273+Scenarios!$B$17*(Scenarios!J$22+SUM($G273:N273))+$E273+Scenarios!$B$18*Draws!L246</f>
        <v>3.24610004143045</v>
      </c>
      <c r="P273" s="64" t="n">
        <f aca="false">Scenarios!$B$15+Scenarios!$B$16*$D273+Scenarios!$B$17*(Scenarios!K$22+SUM($G273:O273))+$E273+Scenarios!$B$18*Draws!M246</f>
        <v>-1.97652693764516</v>
      </c>
      <c r="Q273" s="64" t="n">
        <f aca="false">Scenarios!$B$15+Scenarios!$B$16*$D273+Scenarios!$B$17*(Scenarios!L$22+SUM($G273:P273))+$E273+Scenarios!$B$18*Draws!N246</f>
        <v>2.3412329411688</v>
      </c>
      <c r="R273" s="64" t="n">
        <f aca="false">Scenarios!$B$15+Scenarios!$B$16*$D273+Scenarios!$B$17*(Scenarios!M$22+SUM($G273:Q273))+$E273+Scenarios!$B$18*Draws!O246</f>
        <v>-3.7497631446752</v>
      </c>
      <c r="S273" s="79" t="n">
        <f aca="false">SUM(G273:R273)</f>
        <v>-14.2579856040847</v>
      </c>
    </row>
    <row r="274" customFormat="false" ht="15" hidden="false" customHeight="false" outlineLevel="0" collapsed="false">
      <c r="A274" s="36" t="n">
        <v>243</v>
      </c>
      <c r="B274" s="36" t="n">
        <f aca="false">MATCH(Draws!B247,$B$16:$E$16,1)</f>
        <v>4</v>
      </c>
      <c r="C274" s="65" t="n">
        <f aca="false">MAX(-0.9,INDEX(Scenarios!$B$8:$E$8,B274)+INDEX(Scenarios!$B$9:$E$9,B274)*Draws!C247)</f>
        <v>0.13358676</v>
      </c>
      <c r="D274" s="65" t="n">
        <f aca="false">(1+C274)^(1/12)-1</f>
        <v>0.0105036744695459</v>
      </c>
      <c r="E274" s="64" t="n">
        <f aca="false">INDEX(Scenarios!$B$10:$E$10,B274)/12</f>
        <v>-1.25</v>
      </c>
      <c r="G274" s="64" t="n">
        <f aca="false">Scenarios!$B$15+Scenarios!$B$16*$D274+Scenarios!$B$17*(Scenarios!B$22)+$E274+Scenarios!$B$18*Draws!D247</f>
        <v>0.420948006551427</v>
      </c>
      <c r="H274" s="64" t="n">
        <f aca="false">Scenarios!$B$15+Scenarios!$B$16*$D274+Scenarios!$B$17*(Scenarios!C$22+SUM($G274:G274))+$E274+Scenarios!$B$18*Draws!E247</f>
        <v>-1.6069329894556</v>
      </c>
      <c r="I274" s="64" t="n">
        <f aca="false">Scenarios!$B$15+Scenarios!$B$16*$D274+Scenarios!$B$17*(Scenarios!D$22+SUM($G274:H274))+$E274+Scenarios!$B$18*Draws!F247</f>
        <v>-3.53133415518469</v>
      </c>
      <c r="J274" s="64" t="n">
        <f aca="false">Scenarios!$B$15+Scenarios!$B$16*$D274+Scenarios!$B$17*(Scenarios!E$22+SUM($G274:I274))+$E274+Scenarios!$B$18*Draws!G247</f>
        <v>2.46655239924177</v>
      </c>
      <c r="K274" s="64" t="n">
        <f aca="false">Scenarios!$B$15+Scenarios!$B$16*$D274+Scenarios!$B$17*(Scenarios!F$22+SUM($G274:J274))+$E274+Scenarios!$B$18*Draws!H247</f>
        <v>-2.39587605636815</v>
      </c>
      <c r="L274" s="64" t="n">
        <f aca="false">Scenarios!$B$15+Scenarios!$B$16*$D274+Scenarios!$B$17*(Scenarios!G$22+SUM($G274:K274))+$E274+Scenarios!$B$18*Draws!I247</f>
        <v>-1.51460495414403</v>
      </c>
      <c r="M274" s="64" t="n">
        <f aca="false">Scenarios!$B$15+Scenarios!$B$16*$D274+Scenarios!$B$17*(Scenarios!H$22+SUM($G274:L274))+$E274+Scenarios!$B$18*Draws!J247</f>
        <v>-2.32330825885461</v>
      </c>
      <c r="N274" s="64" t="n">
        <f aca="false">Scenarios!$B$15+Scenarios!$B$16*$D274+Scenarios!$B$17*(Scenarios!I$22+SUM($G274:M274))+$E274+Scenarios!$B$18*Draws!K247</f>
        <v>-3.89648493531265</v>
      </c>
      <c r="O274" s="64" t="n">
        <f aca="false">Scenarios!$B$15+Scenarios!$B$16*$D274+Scenarios!$B$17*(Scenarios!J$22+SUM($G274:N274))+$E274+Scenarios!$B$18*Draws!L247</f>
        <v>-1.02838525258084</v>
      </c>
      <c r="P274" s="64" t="n">
        <f aca="false">Scenarios!$B$15+Scenarios!$B$16*$D274+Scenarios!$B$17*(Scenarios!K$22+SUM($G274:O274))+$E274+Scenarios!$B$18*Draws!M247</f>
        <v>1.82117776872747</v>
      </c>
      <c r="Q274" s="64" t="n">
        <f aca="false">Scenarios!$B$15+Scenarios!$B$16*$D274+Scenarios!$B$17*(Scenarios!L$22+SUM($G274:P274))+$E274+Scenarios!$B$18*Draws!N247</f>
        <v>-2.06949126335206</v>
      </c>
      <c r="R274" s="64" t="n">
        <f aca="false">Scenarios!$B$15+Scenarios!$B$16*$D274+Scenarios!$B$17*(Scenarios!M$22+SUM($G274:Q274))+$E274+Scenarios!$B$18*Draws!O247</f>
        <v>1.7245455511422</v>
      </c>
      <c r="S274" s="79" t="n">
        <f aca="false">SUM(G274:R274)</f>
        <v>-11.9331941395898</v>
      </c>
    </row>
    <row r="275" customFormat="false" ht="15" hidden="false" customHeight="false" outlineLevel="0" collapsed="false">
      <c r="A275" s="36" t="n">
        <v>244</v>
      </c>
      <c r="B275" s="36" t="n">
        <f aca="false">MATCH(Draws!B248,$B$16:$E$16,1)</f>
        <v>2</v>
      </c>
      <c r="C275" s="65" t="n">
        <f aca="false">MAX(-0.9,INDEX(Scenarios!$B$8:$E$8,B275)+INDEX(Scenarios!$B$9:$E$9,B275)*Draws!C248)</f>
        <v>-0.34922248</v>
      </c>
      <c r="D275" s="65" t="n">
        <f aca="false">(1+C275)^(1/12)-1</f>
        <v>-0.0351657498141901</v>
      </c>
      <c r="E275" s="64" t="n">
        <f aca="false">INDEX(Scenarios!$B$10:$E$10,B275)/12</f>
        <v>0.416666666666667</v>
      </c>
      <c r="G275" s="64" t="n">
        <f aca="false">Scenarios!$B$15+Scenarios!$B$16*$D275+Scenarios!$B$17*(Scenarios!B$22)+$E275+Scenarios!$B$18*Draws!D248</f>
        <v>-1.02164524838576</v>
      </c>
      <c r="H275" s="64" t="n">
        <f aca="false">Scenarios!$B$15+Scenarios!$B$16*$D275+Scenarios!$B$17*(Scenarios!C$22+SUM($G275:G275))+$E275+Scenarios!$B$18*Draws!E248</f>
        <v>0.173168550628761</v>
      </c>
      <c r="I275" s="64" t="n">
        <f aca="false">Scenarios!$B$15+Scenarios!$B$16*$D275+Scenarios!$B$17*(Scenarios!D$22+SUM($G275:H275))+$E275+Scenarios!$B$18*Draws!F248</f>
        <v>-0.103992534092678</v>
      </c>
      <c r="J275" s="64" t="n">
        <f aca="false">Scenarios!$B$15+Scenarios!$B$16*$D275+Scenarios!$B$17*(Scenarios!E$22+SUM($G275:I275))+$E275+Scenarios!$B$18*Draws!G248</f>
        <v>-1.83088915590598</v>
      </c>
      <c r="K275" s="64" t="n">
        <f aca="false">Scenarios!$B$15+Scenarios!$B$16*$D275+Scenarios!$B$17*(Scenarios!F$22+SUM($G275:J275))+$E275+Scenarios!$B$18*Draws!H248</f>
        <v>-6.78375366202492</v>
      </c>
      <c r="L275" s="64" t="n">
        <f aca="false">Scenarios!$B$15+Scenarios!$B$16*$D275+Scenarios!$B$17*(Scenarios!G$22+SUM($G275:K275))+$E275+Scenarios!$B$18*Draws!I248</f>
        <v>-1.6794063678346</v>
      </c>
      <c r="M275" s="64" t="n">
        <f aca="false">Scenarios!$B$15+Scenarios!$B$16*$D275+Scenarios!$B$17*(Scenarios!H$22+SUM($G275:L275))+$E275+Scenarios!$B$18*Draws!J248</f>
        <v>1.37758229843385</v>
      </c>
      <c r="N275" s="64" t="n">
        <f aca="false">Scenarios!$B$15+Scenarios!$B$16*$D275+Scenarios!$B$17*(Scenarios!I$22+SUM($G275:M275))+$E275+Scenarios!$B$18*Draws!K248</f>
        <v>0.869292451089952</v>
      </c>
      <c r="O275" s="64" t="n">
        <f aca="false">Scenarios!$B$15+Scenarios!$B$16*$D275+Scenarios!$B$17*(Scenarios!J$22+SUM($G275:N275))+$E275+Scenarios!$B$18*Draws!L248</f>
        <v>-0.893469900927542</v>
      </c>
      <c r="P275" s="64" t="n">
        <f aca="false">Scenarios!$B$15+Scenarios!$B$16*$D275+Scenarios!$B$17*(Scenarios!K$22+SUM($G275:O275))+$E275+Scenarios!$B$18*Draws!M248</f>
        <v>2.97560076016684</v>
      </c>
      <c r="Q275" s="64" t="n">
        <f aca="false">Scenarios!$B$15+Scenarios!$B$16*$D275+Scenarios!$B$17*(Scenarios!L$22+SUM($G275:P275))+$E275+Scenarios!$B$18*Draws!N248</f>
        <v>-3.65387625231559</v>
      </c>
      <c r="R275" s="64" t="n">
        <f aca="false">Scenarios!$B$15+Scenarios!$B$16*$D275+Scenarios!$B$17*(Scenarios!M$22+SUM($G275:Q275))+$E275+Scenarios!$B$18*Draws!O248</f>
        <v>0.410707368243487</v>
      </c>
      <c r="S275" s="79" t="n">
        <f aca="false">SUM(G275:R275)</f>
        <v>-10.1606816929242</v>
      </c>
    </row>
    <row r="276" customFormat="false" ht="15" hidden="false" customHeight="false" outlineLevel="0" collapsed="false">
      <c r="A276" s="36" t="n">
        <v>245</v>
      </c>
      <c r="B276" s="36" t="n">
        <f aca="false">MATCH(Draws!B249,$B$16:$E$16,1)</f>
        <v>1</v>
      </c>
      <c r="C276" s="65" t="n">
        <f aca="false">MAX(-0.9,INDEX(Scenarios!$B$8:$E$8,B276)+INDEX(Scenarios!$B$9:$E$9,B276)*Draws!C249)</f>
        <v>0.3048587</v>
      </c>
      <c r="D276" s="65" t="n">
        <f aca="false">(1+C276)^(1/12)-1</f>
        <v>0.0224222462480166</v>
      </c>
      <c r="E276" s="64" t="n">
        <f aca="false">INDEX(Scenarios!$B$10:$E$10,B276)/12</f>
        <v>-1.25</v>
      </c>
      <c r="G276" s="64" t="n">
        <f aca="false">Scenarios!$B$15+Scenarios!$B$16*$D276+Scenarios!$B$17*(Scenarios!B$22)+$E276+Scenarios!$B$18*Draws!D249</f>
        <v>2.11851484978541</v>
      </c>
      <c r="H276" s="64" t="n">
        <f aca="false">Scenarios!$B$15+Scenarios!$B$16*$D276+Scenarios!$B$17*(Scenarios!C$22+SUM($G276:G276))+$E276+Scenarios!$B$18*Draws!E249</f>
        <v>3.30059065089723</v>
      </c>
      <c r="I276" s="64" t="n">
        <f aca="false">Scenarios!$B$15+Scenarios!$B$16*$D276+Scenarios!$B$17*(Scenarios!D$22+SUM($G276:H276))+$E276+Scenarios!$B$18*Draws!F249</f>
        <v>-5.19191863990857</v>
      </c>
      <c r="J276" s="64" t="n">
        <f aca="false">Scenarios!$B$15+Scenarios!$B$16*$D276+Scenarios!$B$17*(Scenarios!E$22+SUM($G276:I276))+$E276+Scenarios!$B$18*Draws!G249</f>
        <v>-2.9775439902084</v>
      </c>
      <c r="K276" s="64" t="n">
        <f aca="false">Scenarios!$B$15+Scenarios!$B$16*$D276+Scenarios!$B$17*(Scenarios!F$22+SUM($G276:J276))+$E276+Scenarios!$B$18*Draws!H249</f>
        <v>-1.67990836791017</v>
      </c>
      <c r="L276" s="64" t="n">
        <f aca="false">Scenarios!$B$15+Scenarios!$B$16*$D276+Scenarios!$B$17*(Scenarios!G$22+SUM($G276:K276))+$E276+Scenarios!$B$18*Draws!I249</f>
        <v>0.579619068856534</v>
      </c>
      <c r="M276" s="64" t="n">
        <f aca="false">Scenarios!$B$15+Scenarios!$B$16*$D276+Scenarios!$B$17*(Scenarios!H$22+SUM($G276:L276))+$E276+Scenarios!$B$18*Draws!J249</f>
        <v>-4.5779947579328</v>
      </c>
      <c r="N276" s="64" t="n">
        <f aca="false">Scenarios!$B$15+Scenarios!$B$16*$D276+Scenarios!$B$17*(Scenarios!I$22+SUM($G276:M276))+$E276+Scenarios!$B$18*Draws!K249</f>
        <v>-0.579136042996851</v>
      </c>
      <c r="O276" s="64" t="n">
        <f aca="false">Scenarios!$B$15+Scenarios!$B$16*$D276+Scenarios!$B$17*(Scenarios!J$22+SUM($G276:N276))+$E276+Scenarios!$B$18*Draws!L249</f>
        <v>-3.45454311923377</v>
      </c>
      <c r="P276" s="64" t="n">
        <f aca="false">Scenarios!$B$15+Scenarios!$B$16*$D276+Scenarios!$B$17*(Scenarios!K$22+SUM($G276:O276))+$E276+Scenarios!$B$18*Draws!M249</f>
        <v>-1.71537153416762</v>
      </c>
      <c r="Q276" s="64" t="n">
        <f aca="false">Scenarios!$B$15+Scenarios!$B$16*$D276+Scenarios!$B$17*(Scenarios!L$22+SUM($G276:P276))+$E276+Scenarios!$B$18*Draws!N249</f>
        <v>-6.01974299241815</v>
      </c>
      <c r="R276" s="64" t="n">
        <f aca="false">Scenarios!$B$15+Scenarios!$B$16*$D276+Scenarios!$B$17*(Scenarios!M$22+SUM($G276:Q276))+$E276+Scenarios!$B$18*Draws!O249</f>
        <v>-0.0166781889314362</v>
      </c>
      <c r="S276" s="79" t="n">
        <f aca="false">SUM(G276:R276)</f>
        <v>-20.2141130641686</v>
      </c>
    </row>
    <row r="277" customFormat="false" ht="15" hidden="false" customHeight="false" outlineLevel="0" collapsed="false">
      <c r="A277" s="36" t="n">
        <v>246</v>
      </c>
      <c r="B277" s="36" t="n">
        <f aca="false">MATCH(Draws!B250,$B$16:$E$16,1)</f>
        <v>1</v>
      </c>
      <c r="C277" s="65" t="n">
        <f aca="false">MAX(-0.9,INDEX(Scenarios!$B$8:$E$8,B277)+INDEX(Scenarios!$B$9:$E$9,B277)*Draws!C250)</f>
        <v>-0.2339956</v>
      </c>
      <c r="D277" s="65" t="n">
        <f aca="false">(1+C277)^(1/12)-1</f>
        <v>-0.0219690342176233</v>
      </c>
      <c r="E277" s="64" t="n">
        <f aca="false">INDEX(Scenarios!$B$10:$E$10,B277)/12</f>
        <v>-1.25</v>
      </c>
      <c r="G277" s="64" t="n">
        <f aca="false">Scenarios!$B$15+Scenarios!$B$16*$D277+Scenarios!$B$17*(Scenarios!B$22)+$E277+Scenarios!$B$18*Draws!D250</f>
        <v>-1.95823856128005</v>
      </c>
      <c r="H277" s="64" t="n">
        <f aca="false">Scenarios!$B$15+Scenarios!$B$16*$D277+Scenarios!$B$17*(Scenarios!C$22+SUM($G277:G277))+$E277+Scenarios!$B$18*Draws!E250</f>
        <v>-6.50644254784855</v>
      </c>
      <c r="I277" s="64" t="n">
        <f aca="false">Scenarios!$B$15+Scenarios!$B$16*$D277+Scenarios!$B$17*(Scenarios!D$22+SUM($G277:H277))+$E277+Scenarios!$B$18*Draws!F250</f>
        <v>-5.45768682483807</v>
      </c>
      <c r="J277" s="64" t="n">
        <f aca="false">Scenarios!$B$15+Scenarios!$B$16*$D277+Scenarios!$B$17*(Scenarios!E$22+SUM($G277:I277))+$E277+Scenarios!$B$18*Draws!G250</f>
        <v>-1.71474596841847</v>
      </c>
      <c r="K277" s="64" t="n">
        <f aca="false">Scenarios!$B$15+Scenarios!$B$16*$D277+Scenarios!$B$17*(Scenarios!F$22+SUM($G277:J277))+$E277+Scenarios!$B$18*Draws!H250</f>
        <v>-2.68804049920646</v>
      </c>
      <c r="L277" s="64" t="n">
        <f aca="false">Scenarios!$B$15+Scenarios!$B$16*$D277+Scenarios!$B$17*(Scenarios!G$22+SUM($G277:K277))+$E277+Scenarios!$B$18*Draws!I250</f>
        <v>-6.50628531455289</v>
      </c>
      <c r="M277" s="64" t="n">
        <f aca="false">Scenarios!$B$15+Scenarios!$B$16*$D277+Scenarios!$B$17*(Scenarios!H$22+SUM($G277:L277))+$E277+Scenarios!$B$18*Draws!J250</f>
        <v>-9.64858511954948</v>
      </c>
      <c r="N277" s="64" t="n">
        <f aca="false">Scenarios!$B$15+Scenarios!$B$16*$D277+Scenarios!$B$17*(Scenarios!I$22+SUM($G277:M277))+$E277+Scenarios!$B$18*Draws!K250</f>
        <v>-2.85267955591568</v>
      </c>
      <c r="O277" s="64" t="n">
        <f aca="false">Scenarios!$B$15+Scenarios!$B$16*$D277+Scenarios!$B$17*(Scenarios!J$22+SUM($G277:N277))+$E277+Scenarios!$B$18*Draws!L250</f>
        <v>-2.72018361080219</v>
      </c>
      <c r="P277" s="64" t="n">
        <f aca="false">Scenarios!$B$15+Scenarios!$B$16*$D277+Scenarios!$B$17*(Scenarios!K$22+SUM($G277:O277))+$E277+Scenarios!$B$18*Draws!M250</f>
        <v>-7.61279962091766</v>
      </c>
      <c r="Q277" s="64" t="n">
        <f aca="false">Scenarios!$B$15+Scenarios!$B$16*$D277+Scenarios!$B$17*(Scenarios!L$22+SUM($G277:P277))+$E277+Scenarios!$B$18*Draws!N250</f>
        <v>0.918267969923007</v>
      </c>
      <c r="R277" s="64" t="n">
        <f aca="false">Scenarios!$B$15+Scenarios!$B$16*$D277+Scenarios!$B$17*(Scenarios!M$22+SUM($G277:Q277))+$E277+Scenarios!$B$18*Draws!O250</f>
        <v>-1.3736366344066</v>
      </c>
      <c r="S277" s="79" t="n">
        <f aca="false">SUM(G277:R277)</f>
        <v>-48.1210562878131</v>
      </c>
    </row>
    <row r="278" customFormat="false" ht="15" hidden="false" customHeight="false" outlineLevel="0" collapsed="false">
      <c r="A278" s="36" t="n">
        <v>247</v>
      </c>
      <c r="B278" s="36" t="n">
        <f aca="false">MATCH(Draws!B251,$B$16:$E$16,1)</f>
        <v>2</v>
      </c>
      <c r="C278" s="65" t="n">
        <f aca="false">MAX(-0.9,INDEX(Scenarios!$B$8:$E$8,B278)+INDEX(Scenarios!$B$9:$E$9,B278)*Draws!C251)</f>
        <v>-0.42752752</v>
      </c>
      <c r="D278" s="65" t="n">
        <f aca="false">(1+C278)^(1/12)-1</f>
        <v>-0.0454187832927807</v>
      </c>
      <c r="E278" s="64" t="n">
        <f aca="false">INDEX(Scenarios!$B$10:$E$10,B278)/12</f>
        <v>0.416666666666667</v>
      </c>
      <c r="G278" s="64" t="n">
        <f aca="false">Scenarios!$B$15+Scenarios!$B$16*$D278+Scenarios!$B$17*(Scenarios!B$22)+$E278+Scenarios!$B$18*Draws!D251</f>
        <v>0.578102625755424</v>
      </c>
      <c r="H278" s="64" t="n">
        <f aca="false">Scenarios!$B$15+Scenarios!$B$16*$D278+Scenarios!$B$17*(Scenarios!C$22+SUM($G278:G278))+$E278+Scenarios!$B$18*Draws!E251</f>
        <v>-5.50448578552724</v>
      </c>
      <c r="I278" s="64" t="n">
        <f aca="false">Scenarios!$B$15+Scenarios!$B$16*$D278+Scenarios!$B$17*(Scenarios!D$22+SUM($G278:H278))+$E278+Scenarios!$B$18*Draws!F251</f>
        <v>2.33296491803677</v>
      </c>
      <c r="J278" s="64" t="n">
        <f aca="false">Scenarios!$B$15+Scenarios!$B$16*$D278+Scenarios!$B$17*(Scenarios!E$22+SUM($G278:I278))+$E278+Scenarios!$B$18*Draws!G251</f>
        <v>2.94037025537864</v>
      </c>
      <c r="K278" s="64" t="n">
        <f aca="false">Scenarios!$B$15+Scenarios!$B$16*$D278+Scenarios!$B$17*(Scenarios!F$22+SUM($G278:J278))+$E278+Scenarios!$B$18*Draws!H251</f>
        <v>3.18957438444349</v>
      </c>
      <c r="L278" s="64" t="n">
        <f aca="false">Scenarios!$B$15+Scenarios!$B$16*$D278+Scenarios!$B$17*(Scenarios!G$22+SUM($G278:K278))+$E278+Scenarios!$B$18*Draws!I251</f>
        <v>-4.40622123167765</v>
      </c>
      <c r="M278" s="64" t="n">
        <f aca="false">Scenarios!$B$15+Scenarios!$B$16*$D278+Scenarios!$B$17*(Scenarios!H$22+SUM($G278:L278))+$E278+Scenarios!$B$18*Draws!J251</f>
        <v>-1.82570359413186</v>
      </c>
      <c r="N278" s="64" t="n">
        <f aca="false">Scenarios!$B$15+Scenarios!$B$16*$D278+Scenarios!$B$17*(Scenarios!I$22+SUM($G278:M278))+$E278+Scenarios!$B$18*Draws!K251</f>
        <v>-4.30292194086463</v>
      </c>
      <c r="O278" s="64" t="n">
        <f aca="false">Scenarios!$B$15+Scenarios!$B$16*$D278+Scenarios!$B$17*(Scenarios!J$22+SUM($G278:N278))+$E278+Scenarios!$B$18*Draws!L251</f>
        <v>-3.42022868714312</v>
      </c>
      <c r="P278" s="64" t="n">
        <f aca="false">Scenarios!$B$15+Scenarios!$B$16*$D278+Scenarios!$B$17*(Scenarios!K$22+SUM($G278:O278))+$E278+Scenarios!$B$18*Draws!M251</f>
        <v>4.60730843084006</v>
      </c>
      <c r="Q278" s="64" t="n">
        <f aca="false">Scenarios!$B$15+Scenarios!$B$16*$D278+Scenarios!$B$17*(Scenarios!L$22+SUM($G278:P278))+$E278+Scenarios!$B$18*Draws!N251</f>
        <v>-0.561604640680895</v>
      </c>
      <c r="R278" s="64" t="n">
        <f aca="false">Scenarios!$B$15+Scenarios!$B$16*$D278+Scenarios!$B$17*(Scenarios!M$22+SUM($G278:Q278))+$E278+Scenarios!$B$18*Draws!O251</f>
        <v>-1.46097203735962</v>
      </c>
      <c r="S278" s="79" t="n">
        <f aca="false">SUM(G278:R278)</f>
        <v>-7.83381730293065</v>
      </c>
    </row>
    <row r="279" customFormat="false" ht="15" hidden="false" customHeight="false" outlineLevel="0" collapsed="false">
      <c r="A279" s="36" t="n">
        <v>248</v>
      </c>
      <c r="B279" s="36" t="n">
        <f aca="false">MATCH(Draws!B252,$B$16:$E$16,1)</f>
        <v>1</v>
      </c>
      <c r="C279" s="65" t="n">
        <f aca="false">MAX(-0.9,INDEX(Scenarios!$B$8:$E$8,B279)+INDEX(Scenarios!$B$9:$E$9,B279)*Draws!C252)</f>
        <v>0.0238766</v>
      </c>
      <c r="D279" s="65" t="n">
        <f aca="false">(1+C279)^(1/12)-1</f>
        <v>0.00196826879829626</v>
      </c>
      <c r="E279" s="64" t="n">
        <f aca="false">INDEX(Scenarios!$B$10:$E$10,B279)/12</f>
        <v>-1.25</v>
      </c>
      <c r="G279" s="64" t="n">
        <f aca="false">Scenarios!$B$15+Scenarios!$B$16*$D279+Scenarios!$B$17*(Scenarios!B$22)+$E279+Scenarios!$B$18*Draws!D252</f>
        <v>-4.91411475699294</v>
      </c>
      <c r="H279" s="64" t="n">
        <f aca="false">Scenarios!$B$15+Scenarios!$B$16*$D279+Scenarios!$B$17*(Scenarios!C$22+SUM($G279:G279))+$E279+Scenarios!$B$18*Draws!E252</f>
        <v>-4.31873632032687</v>
      </c>
      <c r="I279" s="64" t="n">
        <f aca="false">Scenarios!$B$15+Scenarios!$B$16*$D279+Scenarios!$B$17*(Scenarios!D$22+SUM($G279:H279))+$E279+Scenarios!$B$18*Draws!F252</f>
        <v>-1.47133493358383</v>
      </c>
      <c r="J279" s="64" t="n">
        <f aca="false">Scenarios!$B$15+Scenarios!$B$16*$D279+Scenarios!$B$17*(Scenarios!E$22+SUM($G279:I279))+$E279+Scenarios!$B$18*Draws!G252</f>
        <v>-3.62404246966022</v>
      </c>
      <c r="K279" s="64" t="n">
        <f aca="false">Scenarios!$B$15+Scenarios!$B$16*$D279+Scenarios!$B$17*(Scenarios!F$22+SUM($G279:J279))+$E279+Scenarios!$B$18*Draws!H252</f>
        <v>-4.0999860977661</v>
      </c>
      <c r="L279" s="64" t="n">
        <f aca="false">Scenarios!$B$15+Scenarios!$B$16*$D279+Scenarios!$B$17*(Scenarios!G$22+SUM($G279:K279))+$E279+Scenarios!$B$18*Draws!I252</f>
        <v>-3.19659285779079</v>
      </c>
      <c r="M279" s="64" t="n">
        <f aca="false">Scenarios!$B$15+Scenarios!$B$16*$D279+Scenarios!$B$17*(Scenarios!H$22+SUM($G279:L279))+$E279+Scenarios!$B$18*Draws!J252</f>
        <v>-2.26927086796258</v>
      </c>
      <c r="N279" s="64" t="n">
        <f aca="false">Scenarios!$B$15+Scenarios!$B$16*$D279+Scenarios!$B$17*(Scenarios!I$22+SUM($G279:M279))+$E279+Scenarios!$B$18*Draws!K252</f>
        <v>-2.96271340719925</v>
      </c>
      <c r="O279" s="64" t="n">
        <f aca="false">Scenarios!$B$15+Scenarios!$B$16*$D279+Scenarios!$B$17*(Scenarios!J$22+SUM($G279:N279))+$E279+Scenarios!$B$18*Draws!L252</f>
        <v>-3.76258738346151</v>
      </c>
      <c r="P279" s="64" t="n">
        <f aca="false">Scenarios!$B$15+Scenarios!$B$16*$D279+Scenarios!$B$17*(Scenarios!K$22+SUM($G279:O279))+$E279+Scenarios!$B$18*Draws!M252</f>
        <v>-3.83111095656906</v>
      </c>
      <c r="Q279" s="64" t="n">
        <f aca="false">Scenarios!$B$15+Scenarios!$B$16*$D279+Scenarios!$B$17*(Scenarios!L$22+SUM($G279:P279))+$E279+Scenarios!$B$18*Draws!N252</f>
        <v>-1.71114578356734</v>
      </c>
      <c r="R279" s="64" t="n">
        <f aca="false">Scenarios!$B$15+Scenarios!$B$16*$D279+Scenarios!$B$17*(Scenarios!M$22+SUM($G279:Q279))+$E279+Scenarios!$B$18*Draws!O252</f>
        <v>-3.80325577822103</v>
      </c>
      <c r="S279" s="79" t="n">
        <f aca="false">SUM(G279:R279)</f>
        <v>-39.9648916131015</v>
      </c>
    </row>
    <row r="280" customFormat="false" ht="15" hidden="false" customHeight="false" outlineLevel="0" collapsed="false">
      <c r="A280" s="36" t="n">
        <v>249</v>
      </c>
      <c r="B280" s="36" t="n">
        <f aca="false">MATCH(Draws!B253,$B$16:$E$16,1)</f>
        <v>1</v>
      </c>
      <c r="C280" s="65" t="n">
        <f aca="false">MAX(-0.9,INDEX(Scenarios!$B$8:$E$8,B280)+INDEX(Scenarios!$B$9:$E$9,B280)*Draws!C253)</f>
        <v>0.01955825</v>
      </c>
      <c r="D280" s="65" t="n">
        <f aca="false">(1+C280)^(1/12)-1</f>
        <v>0.00161542383116808</v>
      </c>
      <c r="E280" s="64" t="n">
        <f aca="false">INDEX(Scenarios!$B$10:$E$10,B280)/12</f>
        <v>-1.25</v>
      </c>
      <c r="G280" s="64" t="n">
        <f aca="false">Scenarios!$B$15+Scenarios!$B$16*$D280+Scenarios!$B$17*(Scenarios!B$22)+$E280+Scenarios!$B$18*Draws!D253</f>
        <v>-4.48800647623327</v>
      </c>
      <c r="H280" s="64" t="n">
        <f aca="false">Scenarios!$B$15+Scenarios!$B$16*$D280+Scenarios!$B$17*(Scenarios!C$22+SUM($G280:G280))+$E280+Scenarios!$B$18*Draws!E253</f>
        <v>-3.06756056556039</v>
      </c>
      <c r="I280" s="64" t="n">
        <f aca="false">Scenarios!$B$15+Scenarios!$B$16*$D280+Scenarios!$B$17*(Scenarios!D$22+SUM($G280:H280))+$E280+Scenarios!$B$18*Draws!F253</f>
        <v>-1.40656554769796</v>
      </c>
      <c r="J280" s="64" t="n">
        <f aca="false">Scenarios!$B$15+Scenarios!$B$16*$D280+Scenarios!$B$17*(Scenarios!E$22+SUM($G280:I280))+$E280+Scenarios!$B$18*Draws!G253</f>
        <v>-7.69208047689431</v>
      </c>
      <c r="K280" s="64" t="n">
        <f aca="false">Scenarios!$B$15+Scenarios!$B$16*$D280+Scenarios!$B$17*(Scenarios!F$22+SUM($G280:J280))+$E280+Scenarios!$B$18*Draws!H253</f>
        <v>-2.64639472319332</v>
      </c>
      <c r="L280" s="64" t="n">
        <f aca="false">Scenarios!$B$15+Scenarios!$B$16*$D280+Scenarios!$B$17*(Scenarios!G$22+SUM($G280:K280))+$E280+Scenarios!$B$18*Draws!I253</f>
        <v>-1.00190852821588</v>
      </c>
      <c r="M280" s="64" t="n">
        <f aca="false">Scenarios!$B$15+Scenarios!$B$16*$D280+Scenarios!$B$17*(Scenarios!H$22+SUM($G280:L280))+$E280+Scenarios!$B$18*Draws!J253</f>
        <v>-2.43751912150329</v>
      </c>
      <c r="N280" s="64" t="n">
        <f aca="false">Scenarios!$B$15+Scenarios!$B$16*$D280+Scenarios!$B$17*(Scenarios!I$22+SUM($G280:M280))+$E280+Scenarios!$B$18*Draws!K253</f>
        <v>-4.15677356639016</v>
      </c>
      <c r="O280" s="64" t="n">
        <f aca="false">Scenarios!$B$15+Scenarios!$B$16*$D280+Scenarios!$B$17*(Scenarios!J$22+SUM($G280:N280))+$E280+Scenarios!$B$18*Draws!L253</f>
        <v>0.190578693326777</v>
      </c>
      <c r="P280" s="64" t="n">
        <f aca="false">Scenarios!$B$15+Scenarios!$B$16*$D280+Scenarios!$B$17*(Scenarios!K$22+SUM($G280:O280))+$E280+Scenarios!$B$18*Draws!M253</f>
        <v>0.155135651494222</v>
      </c>
      <c r="Q280" s="64" t="n">
        <f aca="false">Scenarios!$B$15+Scenarios!$B$16*$D280+Scenarios!$B$17*(Scenarios!L$22+SUM($G280:P280))+$E280+Scenarios!$B$18*Draws!N253</f>
        <v>-5.09066538806301</v>
      </c>
      <c r="R280" s="64" t="n">
        <f aca="false">Scenarios!$B$15+Scenarios!$B$16*$D280+Scenarios!$B$17*(Scenarios!M$22+SUM($G280:Q280))+$E280+Scenarios!$B$18*Draws!O253</f>
        <v>-1.44095839052972</v>
      </c>
      <c r="S280" s="79" t="n">
        <f aca="false">SUM(G280:R280)</f>
        <v>-33.0827184394603</v>
      </c>
    </row>
    <row r="281" customFormat="false" ht="15" hidden="false" customHeight="false" outlineLevel="0" collapsed="false">
      <c r="A281" s="36" t="n">
        <v>250</v>
      </c>
      <c r="B281" s="36" t="n">
        <f aca="false">MATCH(Draws!B254,$B$16:$E$16,1)</f>
        <v>1</v>
      </c>
      <c r="C281" s="65" t="n">
        <f aca="false">MAX(-0.9,INDEX(Scenarios!$B$8:$E$8,B281)+INDEX(Scenarios!$B$9:$E$9,B281)*Draws!C254)</f>
        <v>0.085226</v>
      </c>
      <c r="D281" s="65" t="n">
        <f aca="false">(1+C281)^(1/12)-1</f>
        <v>0.00683896801552653</v>
      </c>
      <c r="E281" s="64" t="n">
        <f aca="false">INDEX(Scenarios!$B$10:$E$10,B281)/12</f>
        <v>-1.25</v>
      </c>
      <c r="G281" s="64" t="n">
        <f aca="false">Scenarios!$B$15+Scenarios!$B$16*$D281+Scenarios!$B$17*(Scenarios!B$22)+$E281+Scenarios!$B$18*Draws!D254</f>
        <v>-8.14349721490289</v>
      </c>
      <c r="H281" s="64" t="n">
        <f aca="false">Scenarios!$B$15+Scenarios!$B$16*$D281+Scenarios!$B$17*(Scenarios!C$22+SUM($G281:G281))+$E281+Scenarios!$B$18*Draws!E254</f>
        <v>-1.97369438015817</v>
      </c>
      <c r="I281" s="64" t="n">
        <f aca="false">Scenarios!$B$15+Scenarios!$B$16*$D281+Scenarios!$B$17*(Scenarios!D$22+SUM($G281:H281))+$E281+Scenarios!$B$18*Draws!F254</f>
        <v>-6.69279813222338</v>
      </c>
      <c r="J281" s="64" t="n">
        <f aca="false">Scenarios!$B$15+Scenarios!$B$16*$D281+Scenarios!$B$17*(Scenarios!E$22+SUM($G281:I281))+$E281+Scenarios!$B$18*Draws!G254</f>
        <v>-2.9075778335141</v>
      </c>
      <c r="K281" s="64" t="n">
        <f aca="false">Scenarios!$B$15+Scenarios!$B$16*$D281+Scenarios!$B$17*(Scenarios!F$22+SUM($G281:J281))+$E281+Scenarios!$B$18*Draws!H254</f>
        <v>-7.26284596298749</v>
      </c>
      <c r="L281" s="64" t="n">
        <f aca="false">Scenarios!$B$15+Scenarios!$B$16*$D281+Scenarios!$B$17*(Scenarios!G$22+SUM($G281:K281))+$E281+Scenarios!$B$18*Draws!I254</f>
        <v>-1.56485652502485</v>
      </c>
      <c r="M281" s="64" t="n">
        <f aca="false">Scenarios!$B$15+Scenarios!$B$16*$D281+Scenarios!$B$17*(Scenarios!H$22+SUM($G281:L281))+$E281+Scenarios!$B$18*Draws!J254</f>
        <v>3.66874940635278</v>
      </c>
      <c r="N281" s="64" t="n">
        <f aca="false">Scenarios!$B$15+Scenarios!$B$16*$D281+Scenarios!$B$17*(Scenarios!I$22+SUM($G281:M281))+$E281+Scenarios!$B$18*Draws!K254</f>
        <v>-4.19408457146814</v>
      </c>
      <c r="O281" s="64" t="n">
        <f aca="false">Scenarios!$B$15+Scenarios!$B$16*$D281+Scenarios!$B$17*(Scenarios!J$22+SUM($G281:N281))+$E281+Scenarios!$B$18*Draws!L254</f>
        <v>-5.01292845299748</v>
      </c>
      <c r="P281" s="64" t="n">
        <f aca="false">Scenarios!$B$15+Scenarios!$B$16*$D281+Scenarios!$B$17*(Scenarios!K$22+SUM($G281:O281))+$E281+Scenarios!$B$18*Draws!M254</f>
        <v>-7.13061274438456</v>
      </c>
      <c r="Q281" s="64" t="n">
        <f aca="false">Scenarios!$B$15+Scenarios!$B$16*$D281+Scenarios!$B$17*(Scenarios!L$22+SUM($G281:P281))+$E281+Scenarios!$B$18*Draws!N254</f>
        <v>-5.99493172557337</v>
      </c>
      <c r="R281" s="64" t="n">
        <f aca="false">Scenarios!$B$15+Scenarios!$B$16*$D281+Scenarios!$B$17*(Scenarios!M$22+SUM($G281:Q281))+$E281+Scenarios!$B$18*Draws!O254</f>
        <v>-0.437831217060717</v>
      </c>
      <c r="S281" s="79" t="n">
        <f aca="false">SUM(G281:R281)</f>
        <v>-47.6469093539424</v>
      </c>
    </row>
    <row r="282" customFormat="false" ht="15" hidden="false" customHeight="false" outlineLevel="0" collapsed="false">
      <c r="A282" s="36" t="n">
        <v>251</v>
      </c>
      <c r="B282" s="36" t="n">
        <f aca="false">MATCH(Draws!B255,$B$16:$E$16,1)</f>
        <v>4</v>
      </c>
      <c r="C282" s="65" t="n">
        <f aca="false">MAX(-0.9,INDEX(Scenarios!$B$8:$E$8,B282)+INDEX(Scenarios!$B$9:$E$9,B282)*Draws!C255)</f>
        <v>0.15529488</v>
      </c>
      <c r="D282" s="65" t="n">
        <f aca="false">(1+C282)^(1/12)-1</f>
        <v>0.0121022819671579</v>
      </c>
      <c r="E282" s="64" t="n">
        <f aca="false">INDEX(Scenarios!$B$10:$E$10,B282)/12</f>
        <v>-1.25</v>
      </c>
      <c r="G282" s="64" t="n">
        <f aca="false">Scenarios!$B$15+Scenarios!$B$16*$D282+Scenarios!$B$17*(Scenarios!B$22)+$E282+Scenarios!$B$18*Draws!D255</f>
        <v>-7.17948709052021</v>
      </c>
      <c r="H282" s="64" t="n">
        <f aca="false">Scenarios!$B$15+Scenarios!$B$16*$D282+Scenarios!$B$17*(Scenarios!C$22+SUM($G282:G282))+$E282+Scenarios!$B$18*Draws!E255</f>
        <v>-3.42860650661741</v>
      </c>
      <c r="I282" s="64" t="n">
        <f aca="false">Scenarios!$B$15+Scenarios!$B$16*$D282+Scenarios!$B$17*(Scenarios!D$22+SUM($G282:H282))+$E282+Scenarios!$B$18*Draws!F255</f>
        <v>-3.85880064463658</v>
      </c>
      <c r="J282" s="64" t="n">
        <f aca="false">Scenarios!$B$15+Scenarios!$B$16*$D282+Scenarios!$B$17*(Scenarios!E$22+SUM($G282:I282))+$E282+Scenarios!$B$18*Draws!G255</f>
        <v>-1.15300664159397</v>
      </c>
      <c r="K282" s="64" t="n">
        <f aca="false">Scenarios!$B$15+Scenarios!$B$16*$D282+Scenarios!$B$17*(Scenarios!F$22+SUM($G282:J282))+$E282+Scenarios!$B$18*Draws!H255</f>
        <v>-4.31247476822977</v>
      </c>
      <c r="L282" s="64" t="n">
        <f aca="false">Scenarios!$B$15+Scenarios!$B$16*$D282+Scenarios!$B$17*(Scenarios!G$22+SUM($G282:K282))+$E282+Scenarios!$B$18*Draws!I255</f>
        <v>-1.51392528844049</v>
      </c>
      <c r="M282" s="64" t="n">
        <f aca="false">Scenarios!$B$15+Scenarios!$B$16*$D282+Scenarios!$B$17*(Scenarios!H$22+SUM($G282:L282))+$E282+Scenarios!$B$18*Draws!J255</f>
        <v>-2.67016744239039</v>
      </c>
      <c r="N282" s="64" t="n">
        <f aca="false">Scenarios!$B$15+Scenarios!$B$16*$D282+Scenarios!$B$17*(Scenarios!I$22+SUM($G282:M282))+$E282+Scenarios!$B$18*Draws!K255</f>
        <v>-6.97308758125642</v>
      </c>
      <c r="O282" s="64" t="n">
        <f aca="false">Scenarios!$B$15+Scenarios!$B$16*$D282+Scenarios!$B$17*(Scenarios!J$22+SUM($G282:N282))+$E282+Scenarios!$B$18*Draws!L255</f>
        <v>-5.27854347986698</v>
      </c>
      <c r="P282" s="64" t="n">
        <f aca="false">Scenarios!$B$15+Scenarios!$B$16*$D282+Scenarios!$B$17*(Scenarios!K$22+SUM($G282:O282))+$E282+Scenarios!$B$18*Draws!M255</f>
        <v>0.825892528291556</v>
      </c>
      <c r="Q282" s="64" t="n">
        <f aca="false">Scenarios!$B$15+Scenarios!$B$16*$D282+Scenarios!$B$17*(Scenarios!L$22+SUM($G282:P282))+$E282+Scenarios!$B$18*Draws!N255</f>
        <v>-1.8633380237167</v>
      </c>
      <c r="R282" s="64" t="n">
        <f aca="false">Scenarios!$B$15+Scenarios!$B$16*$D282+Scenarios!$B$17*(Scenarios!M$22+SUM($G282:Q282))+$E282+Scenarios!$B$18*Draws!O255</f>
        <v>-2.24719026425389</v>
      </c>
      <c r="S282" s="79" t="n">
        <f aca="false">SUM(G282:R282)</f>
        <v>-39.6527352032312</v>
      </c>
    </row>
    <row r="283" customFormat="false" ht="15" hidden="false" customHeight="false" outlineLevel="0" collapsed="false">
      <c r="A283" s="36" t="n">
        <v>252</v>
      </c>
      <c r="B283" s="36" t="n">
        <f aca="false">MATCH(Draws!B256,$B$16:$E$16,1)</f>
        <v>1</v>
      </c>
      <c r="C283" s="65" t="n">
        <f aca="false">MAX(-0.9,INDEX(Scenarios!$B$8:$E$8,B283)+INDEX(Scenarios!$B$9:$E$9,B283)*Draws!C256)</f>
        <v>0.0467054</v>
      </c>
      <c r="D283" s="65" t="n">
        <f aca="false">(1+C283)^(1/12)-1</f>
        <v>0.0038112039822833</v>
      </c>
      <c r="E283" s="64" t="n">
        <f aca="false">INDEX(Scenarios!$B$10:$E$10,B283)/12</f>
        <v>-1.25</v>
      </c>
      <c r="G283" s="64" t="n">
        <f aca="false">Scenarios!$B$15+Scenarios!$B$16*$D283+Scenarios!$B$17*(Scenarios!B$22)+$E283+Scenarios!$B$18*Draws!D256</f>
        <v>-7.09320151882166</v>
      </c>
      <c r="H283" s="64" t="n">
        <f aca="false">Scenarios!$B$15+Scenarios!$B$16*$D283+Scenarios!$B$17*(Scenarios!C$22+SUM($G283:G283))+$E283+Scenarios!$B$18*Draws!E256</f>
        <v>-3.66250440706468</v>
      </c>
      <c r="I283" s="64" t="n">
        <f aca="false">Scenarios!$B$15+Scenarios!$B$16*$D283+Scenarios!$B$17*(Scenarios!D$22+SUM($G283:H283))+$E283+Scenarios!$B$18*Draws!F256</f>
        <v>-1.79303097935752</v>
      </c>
      <c r="J283" s="64" t="n">
        <f aca="false">Scenarios!$B$15+Scenarios!$B$16*$D283+Scenarios!$B$17*(Scenarios!E$22+SUM($G283:I283))+$E283+Scenarios!$B$18*Draws!G256</f>
        <v>-0.860825422317894</v>
      </c>
      <c r="K283" s="64" t="n">
        <f aca="false">Scenarios!$B$15+Scenarios!$B$16*$D283+Scenarios!$B$17*(Scenarios!F$22+SUM($G283:J283))+$E283+Scenarios!$B$18*Draws!H256</f>
        <v>-0.151770031116819</v>
      </c>
      <c r="L283" s="64" t="n">
        <f aca="false">Scenarios!$B$15+Scenarios!$B$16*$D283+Scenarios!$B$17*(Scenarios!G$22+SUM($G283:K283))+$E283+Scenarios!$B$18*Draws!I256</f>
        <v>-1.40246223593444</v>
      </c>
      <c r="M283" s="64" t="n">
        <f aca="false">Scenarios!$B$15+Scenarios!$B$16*$D283+Scenarios!$B$17*(Scenarios!H$22+SUM($G283:L283))+$E283+Scenarios!$B$18*Draws!J256</f>
        <v>-0.615803092835825</v>
      </c>
      <c r="N283" s="64" t="n">
        <f aca="false">Scenarios!$B$15+Scenarios!$B$16*$D283+Scenarios!$B$17*(Scenarios!I$22+SUM($G283:M283))+$E283+Scenarios!$B$18*Draws!K256</f>
        <v>-3.62762286567092</v>
      </c>
      <c r="O283" s="64" t="n">
        <f aca="false">Scenarios!$B$15+Scenarios!$B$16*$D283+Scenarios!$B$17*(Scenarios!J$22+SUM($G283:N283))+$E283+Scenarios!$B$18*Draws!L256</f>
        <v>1.83637743485099</v>
      </c>
      <c r="P283" s="64" t="n">
        <f aca="false">Scenarios!$B$15+Scenarios!$B$16*$D283+Scenarios!$B$17*(Scenarios!K$22+SUM($G283:O283))+$E283+Scenarios!$B$18*Draws!M256</f>
        <v>-4.66967955357937</v>
      </c>
      <c r="Q283" s="64" t="n">
        <f aca="false">Scenarios!$B$15+Scenarios!$B$16*$D283+Scenarios!$B$17*(Scenarios!L$22+SUM($G283:P283))+$E283+Scenarios!$B$18*Draws!N256</f>
        <v>-1.44425243896962</v>
      </c>
      <c r="R283" s="64" t="n">
        <f aca="false">Scenarios!$B$15+Scenarios!$B$16*$D283+Scenarios!$B$17*(Scenarios!M$22+SUM($G283:Q283))+$E283+Scenarios!$B$18*Draws!O256</f>
        <v>-2.95933795612118</v>
      </c>
      <c r="S283" s="79" t="n">
        <f aca="false">SUM(G283:R283)</f>
        <v>-26.4441130669389</v>
      </c>
    </row>
    <row r="284" customFormat="false" ht="15" hidden="false" customHeight="false" outlineLevel="0" collapsed="false">
      <c r="A284" s="36" t="n">
        <v>253</v>
      </c>
      <c r="B284" s="36" t="n">
        <f aca="false">MATCH(Draws!B257,$B$16:$E$16,1)</f>
        <v>1</v>
      </c>
      <c r="C284" s="65" t="n">
        <f aca="false">MAX(-0.9,INDEX(Scenarios!$B$8:$E$8,B284)+INDEX(Scenarios!$B$9:$E$9,B284)*Draws!C257)</f>
        <v>0.2433389</v>
      </c>
      <c r="D284" s="65" t="n">
        <f aca="false">(1+C284)^(1/12)-1</f>
        <v>0.0183157481179996</v>
      </c>
      <c r="E284" s="64" t="n">
        <f aca="false">INDEX(Scenarios!$B$10:$E$10,B284)/12</f>
        <v>-1.25</v>
      </c>
      <c r="G284" s="64" t="n">
        <f aca="false">Scenarios!$B$15+Scenarios!$B$16*$D284+Scenarios!$B$17*(Scenarios!B$22)+$E284+Scenarios!$B$18*Draws!D257</f>
        <v>-2.6572363590051</v>
      </c>
      <c r="H284" s="64" t="n">
        <f aca="false">Scenarios!$B$15+Scenarios!$B$16*$D284+Scenarios!$B$17*(Scenarios!C$22+SUM($G284:G284))+$E284+Scenarios!$B$18*Draws!E257</f>
        <v>-0.365700237903928</v>
      </c>
      <c r="I284" s="64" t="n">
        <f aca="false">Scenarios!$B$15+Scenarios!$B$16*$D284+Scenarios!$B$17*(Scenarios!D$22+SUM($G284:H284))+$E284+Scenarios!$B$18*Draws!F257</f>
        <v>-4.20172207695555</v>
      </c>
      <c r="J284" s="64" t="n">
        <f aca="false">Scenarios!$B$15+Scenarios!$B$16*$D284+Scenarios!$B$17*(Scenarios!E$22+SUM($G284:I284))+$E284+Scenarios!$B$18*Draws!G257</f>
        <v>0.970420894162921</v>
      </c>
      <c r="K284" s="64" t="n">
        <f aca="false">Scenarios!$B$15+Scenarios!$B$16*$D284+Scenarios!$B$17*(Scenarios!F$22+SUM($G284:J284))+$E284+Scenarios!$B$18*Draws!H257</f>
        <v>0.280709723144149</v>
      </c>
      <c r="L284" s="64" t="n">
        <f aca="false">Scenarios!$B$15+Scenarios!$B$16*$D284+Scenarios!$B$17*(Scenarios!G$22+SUM($G284:K284))+$E284+Scenarios!$B$18*Draws!I257</f>
        <v>2.48936098430674</v>
      </c>
      <c r="M284" s="64" t="n">
        <f aca="false">Scenarios!$B$15+Scenarios!$B$16*$D284+Scenarios!$B$17*(Scenarios!H$22+SUM($G284:L284))+$E284+Scenarios!$B$18*Draws!J257</f>
        <v>-2.16036475665444</v>
      </c>
      <c r="N284" s="64" t="n">
        <f aca="false">Scenarios!$B$15+Scenarios!$B$16*$D284+Scenarios!$B$17*(Scenarios!I$22+SUM($G284:M284))+$E284+Scenarios!$B$18*Draws!K257</f>
        <v>1.170060319897</v>
      </c>
      <c r="O284" s="64" t="n">
        <f aca="false">Scenarios!$B$15+Scenarios!$B$16*$D284+Scenarios!$B$17*(Scenarios!J$22+SUM($G284:N284))+$E284+Scenarios!$B$18*Draws!L257</f>
        <v>0.913084495793605</v>
      </c>
      <c r="P284" s="64" t="n">
        <f aca="false">Scenarios!$B$15+Scenarios!$B$16*$D284+Scenarios!$B$17*(Scenarios!K$22+SUM($G284:O284))+$E284+Scenarios!$B$18*Draws!M257</f>
        <v>2.08021630750428</v>
      </c>
      <c r="Q284" s="64" t="n">
        <f aca="false">Scenarios!$B$15+Scenarios!$B$16*$D284+Scenarios!$B$17*(Scenarios!L$22+SUM($G284:P284))+$E284+Scenarios!$B$18*Draws!N257</f>
        <v>0.905344458785997</v>
      </c>
      <c r="R284" s="64" t="n">
        <f aca="false">Scenarios!$B$15+Scenarios!$B$16*$D284+Scenarios!$B$17*(Scenarios!M$22+SUM($G284:Q284))+$E284+Scenarios!$B$18*Draws!O257</f>
        <v>-0.383242521844838</v>
      </c>
      <c r="S284" s="79" t="n">
        <f aca="false">SUM(G284:R284)</f>
        <v>-0.959068768769162</v>
      </c>
    </row>
    <row r="285" customFormat="false" ht="15" hidden="false" customHeight="false" outlineLevel="0" collapsed="false">
      <c r="A285" s="36" t="n">
        <v>254</v>
      </c>
      <c r="B285" s="36" t="n">
        <f aca="false">MATCH(Draws!B258,$B$16:$E$16,1)</f>
        <v>4</v>
      </c>
      <c r="C285" s="65" t="n">
        <f aca="false">MAX(-0.9,INDEX(Scenarios!$B$8:$E$8,B285)+INDEX(Scenarios!$B$9:$E$9,B285)*Draws!C258)</f>
        <v>0.2978184</v>
      </c>
      <c r="D285" s="65" t="n">
        <f aca="false">(1+C285)^(1/12)-1</f>
        <v>0.0219614031585207</v>
      </c>
      <c r="E285" s="64" t="n">
        <f aca="false">INDEX(Scenarios!$B$10:$E$10,B285)/12</f>
        <v>-1.25</v>
      </c>
      <c r="G285" s="64" t="n">
        <f aca="false">Scenarios!$B$15+Scenarios!$B$16*$D285+Scenarios!$B$17*(Scenarios!B$22)+$E285+Scenarios!$B$18*Draws!D258</f>
        <v>-9.41578321904143</v>
      </c>
      <c r="H285" s="64" t="n">
        <f aca="false">Scenarios!$B$15+Scenarios!$B$16*$D285+Scenarios!$B$17*(Scenarios!C$22+SUM($G285:G285))+$E285+Scenarios!$B$18*Draws!E258</f>
        <v>-3.36830704641273</v>
      </c>
      <c r="I285" s="64" t="n">
        <f aca="false">Scenarios!$B$15+Scenarios!$B$16*$D285+Scenarios!$B$17*(Scenarios!D$22+SUM($G285:H285))+$E285+Scenarios!$B$18*Draws!F258</f>
        <v>-4.85363791338747</v>
      </c>
      <c r="J285" s="64" t="n">
        <f aca="false">Scenarios!$B$15+Scenarios!$B$16*$D285+Scenarios!$B$17*(Scenarios!E$22+SUM($G285:I285))+$E285+Scenarios!$B$18*Draws!G258</f>
        <v>0.577980293780025</v>
      </c>
      <c r="K285" s="64" t="n">
        <f aca="false">Scenarios!$B$15+Scenarios!$B$16*$D285+Scenarios!$B$17*(Scenarios!F$22+SUM($G285:J285))+$E285+Scenarios!$B$18*Draws!H258</f>
        <v>-3.13887361012626</v>
      </c>
      <c r="L285" s="64" t="n">
        <f aca="false">Scenarios!$B$15+Scenarios!$B$16*$D285+Scenarios!$B$17*(Scenarios!G$22+SUM($G285:K285))+$E285+Scenarios!$B$18*Draws!I258</f>
        <v>-0.182323612006874</v>
      </c>
      <c r="M285" s="64" t="n">
        <f aca="false">Scenarios!$B$15+Scenarios!$B$16*$D285+Scenarios!$B$17*(Scenarios!H$22+SUM($G285:L285))+$E285+Scenarios!$B$18*Draws!J258</f>
        <v>-1.53996835807497</v>
      </c>
      <c r="N285" s="64" t="n">
        <f aca="false">Scenarios!$B$15+Scenarios!$B$16*$D285+Scenarios!$B$17*(Scenarios!I$22+SUM($G285:M285))+$E285+Scenarios!$B$18*Draws!K258</f>
        <v>1.12701882488298</v>
      </c>
      <c r="O285" s="64" t="n">
        <f aca="false">Scenarios!$B$15+Scenarios!$B$16*$D285+Scenarios!$B$17*(Scenarios!J$22+SUM($G285:N285))+$E285+Scenarios!$B$18*Draws!L258</f>
        <v>0.671272260094696</v>
      </c>
      <c r="P285" s="64" t="n">
        <f aca="false">Scenarios!$B$15+Scenarios!$B$16*$D285+Scenarios!$B$17*(Scenarios!K$22+SUM($G285:O285))+$E285+Scenarios!$B$18*Draws!M258</f>
        <v>-1.62489904234348</v>
      </c>
      <c r="Q285" s="64" t="n">
        <f aca="false">Scenarios!$B$15+Scenarios!$B$16*$D285+Scenarios!$B$17*(Scenarios!L$22+SUM($G285:P285))+$E285+Scenarios!$B$18*Draws!N258</f>
        <v>-0.448917392440568</v>
      </c>
      <c r="R285" s="64" t="n">
        <f aca="false">Scenarios!$B$15+Scenarios!$B$16*$D285+Scenarios!$B$17*(Scenarios!M$22+SUM($G285:Q285))+$E285+Scenarios!$B$18*Draws!O258</f>
        <v>-1.66772540821092</v>
      </c>
      <c r="S285" s="79" t="n">
        <f aca="false">SUM(G285:R285)</f>
        <v>-23.864164223287</v>
      </c>
    </row>
    <row r="286" customFormat="false" ht="15" hidden="false" customHeight="false" outlineLevel="0" collapsed="false">
      <c r="A286" s="36" t="n">
        <v>255</v>
      </c>
      <c r="B286" s="36" t="n">
        <f aca="false">MATCH(Draws!B259,$B$16:$E$16,1)</f>
        <v>3</v>
      </c>
      <c r="C286" s="65" t="n">
        <f aca="false">MAX(-0.9,INDEX(Scenarios!$B$8:$E$8,B286)+INDEX(Scenarios!$B$9:$E$9,B286)*Draws!C259)</f>
        <v>0.15633176</v>
      </c>
      <c r="D286" s="65" t="n">
        <f aca="false">(1+C286)^(1/12)-1</f>
        <v>0.0121779478708477</v>
      </c>
      <c r="E286" s="64" t="n">
        <f aca="false">INDEX(Scenarios!$B$10:$E$10,B286)/12</f>
        <v>0.416666666666667</v>
      </c>
      <c r="G286" s="64" t="n">
        <f aca="false">Scenarios!$B$15+Scenarios!$B$16*$D286+Scenarios!$B$17*(Scenarios!B$22)+$E286+Scenarios!$B$18*Draws!D259</f>
        <v>0.799731083394425</v>
      </c>
      <c r="H286" s="64" t="n">
        <f aca="false">Scenarios!$B$15+Scenarios!$B$16*$D286+Scenarios!$B$17*(Scenarios!C$22+SUM($G286:G286))+$E286+Scenarios!$B$18*Draws!E259</f>
        <v>3.72830949532849</v>
      </c>
      <c r="I286" s="64" t="n">
        <f aca="false">Scenarios!$B$15+Scenarios!$B$16*$D286+Scenarios!$B$17*(Scenarios!D$22+SUM($G286:H286))+$E286+Scenarios!$B$18*Draws!F259</f>
        <v>2.10670269255237</v>
      </c>
      <c r="J286" s="64" t="n">
        <f aca="false">Scenarios!$B$15+Scenarios!$B$16*$D286+Scenarios!$B$17*(Scenarios!E$22+SUM($G286:I286))+$E286+Scenarios!$B$18*Draws!G259</f>
        <v>-2.13028997035235</v>
      </c>
      <c r="K286" s="64" t="n">
        <f aca="false">Scenarios!$B$15+Scenarios!$B$16*$D286+Scenarios!$B$17*(Scenarios!F$22+SUM($G286:J286))+$E286+Scenarios!$B$18*Draws!H259</f>
        <v>2.13446146327378</v>
      </c>
      <c r="L286" s="64" t="n">
        <f aca="false">Scenarios!$B$15+Scenarios!$B$16*$D286+Scenarios!$B$17*(Scenarios!G$22+SUM($G286:K286))+$E286+Scenarios!$B$18*Draws!I259</f>
        <v>-1.73586390334069</v>
      </c>
      <c r="M286" s="64" t="n">
        <f aca="false">Scenarios!$B$15+Scenarios!$B$16*$D286+Scenarios!$B$17*(Scenarios!H$22+SUM($G286:L286))+$E286+Scenarios!$B$18*Draws!J259</f>
        <v>-7.51744240166955</v>
      </c>
      <c r="N286" s="64" t="n">
        <f aca="false">Scenarios!$B$15+Scenarios!$B$16*$D286+Scenarios!$B$17*(Scenarios!I$22+SUM($G286:M286))+$E286+Scenarios!$B$18*Draws!K259</f>
        <v>-2.146829935968</v>
      </c>
      <c r="O286" s="64" t="n">
        <f aca="false">Scenarios!$B$15+Scenarios!$B$16*$D286+Scenarios!$B$17*(Scenarios!J$22+SUM($G286:N286))+$E286+Scenarios!$B$18*Draws!L259</f>
        <v>1.01787448826173</v>
      </c>
      <c r="P286" s="64" t="n">
        <f aca="false">Scenarios!$B$15+Scenarios!$B$16*$D286+Scenarios!$B$17*(Scenarios!K$22+SUM($G286:O286))+$E286+Scenarios!$B$18*Draws!M259</f>
        <v>-3.42896094206015</v>
      </c>
      <c r="Q286" s="64" t="n">
        <f aca="false">Scenarios!$B$15+Scenarios!$B$16*$D286+Scenarios!$B$17*(Scenarios!L$22+SUM($G286:P286))+$E286+Scenarios!$B$18*Draws!N259</f>
        <v>0.745999251422766</v>
      </c>
      <c r="R286" s="64" t="n">
        <f aca="false">Scenarios!$B$15+Scenarios!$B$16*$D286+Scenarios!$B$17*(Scenarios!M$22+SUM($G286:Q286))+$E286+Scenarios!$B$18*Draws!O259</f>
        <v>3.60505046023104</v>
      </c>
      <c r="S286" s="79" t="n">
        <f aca="false">SUM(G286:R286)</f>
        <v>-2.82125821892614</v>
      </c>
    </row>
    <row r="287" customFormat="false" ht="15" hidden="false" customHeight="false" outlineLevel="0" collapsed="false">
      <c r="A287" s="36" t="n">
        <v>256</v>
      </c>
      <c r="B287" s="36" t="n">
        <f aca="false">MATCH(Draws!B260,$B$16:$E$16,1)</f>
        <v>4</v>
      </c>
      <c r="C287" s="65" t="n">
        <f aca="false">MAX(-0.9,INDEX(Scenarios!$B$8:$E$8,B287)+INDEX(Scenarios!$B$9:$E$9,B287)*Draws!C260)</f>
        <v>0.1482942</v>
      </c>
      <c r="D287" s="65" t="n">
        <f aca="false">(1+C287)^(1/12)-1</f>
        <v>0.0115897750583762</v>
      </c>
      <c r="E287" s="64" t="n">
        <f aca="false">INDEX(Scenarios!$B$10:$E$10,B287)/12</f>
        <v>-1.25</v>
      </c>
      <c r="G287" s="64" t="n">
        <f aca="false">Scenarios!$B$15+Scenarios!$B$16*$D287+Scenarios!$B$17*(Scenarios!B$22)+$E287+Scenarios!$B$18*Draws!D260</f>
        <v>-1.10993540020025</v>
      </c>
      <c r="H287" s="64" t="n">
        <f aca="false">Scenarios!$B$15+Scenarios!$B$16*$D287+Scenarios!$B$17*(Scenarios!C$22+SUM($G287:G287))+$E287+Scenarios!$B$18*Draws!E260</f>
        <v>-3.10423976174058</v>
      </c>
      <c r="I287" s="64" t="n">
        <f aca="false">Scenarios!$B$15+Scenarios!$B$16*$D287+Scenarios!$B$17*(Scenarios!D$22+SUM($G287:H287))+$E287+Scenarios!$B$18*Draws!F260</f>
        <v>-8.79259451987146</v>
      </c>
      <c r="J287" s="64" t="n">
        <f aca="false">Scenarios!$B$15+Scenarios!$B$16*$D287+Scenarios!$B$17*(Scenarios!E$22+SUM($G287:I287))+$E287+Scenarios!$B$18*Draws!G260</f>
        <v>-1.90663222409423</v>
      </c>
      <c r="K287" s="64" t="n">
        <f aca="false">Scenarios!$B$15+Scenarios!$B$16*$D287+Scenarios!$B$17*(Scenarios!F$22+SUM($G287:J287))+$E287+Scenarios!$B$18*Draws!H260</f>
        <v>-4.80995334904851</v>
      </c>
      <c r="L287" s="64" t="n">
        <f aca="false">Scenarios!$B$15+Scenarios!$B$16*$D287+Scenarios!$B$17*(Scenarios!G$22+SUM($G287:K287))+$E287+Scenarios!$B$18*Draws!I260</f>
        <v>-1.64526319661353</v>
      </c>
      <c r="M287" s="64" t="n">
        <f aca="false">Scenarios!$B$15+Scenarios!$B$16*$D287+Scenarios!$B$17*(Scenarios!H$22+SUM($G287:L287))+$E287+Scenarios!$B$18*Draws!J260</f>
        <v>-7.5561402229269</v>
      </c>
      <c r="N287" s="64" t="n">
        <f aca="false">Scenarios!$B$15+Scenarios!$B$16*$D287+Scenarios!$B$17*(Scenarios!I$22+SUM($G287:M287))+$E287+Scenarios!$B$18*Draws!K260</f>
        <v>-1.91775454137223</v>
      </c>
      <c r="O287" s="64" t="n">
        <f aca="false">Scenarios!$B$15+Scenarios!$B$16*$D287+Scenarios!$B$17*(Scenarios!J$22+SUM($G287:N287))+$E287+Scenarios!$B$18*Draws!L260</f>
        <v>-0.804310778240905</v>
      </c>
      <c r="P287" s="64" t="n">
        <f aca="false">Scenarios!$B$15+Scenarios!$B$16*$D287+Scenarios!$B$17*(Scenarios!K$22+SUM($G287:O287))+$E287+Scenarios!$B$18*Draws!M260</f>
        <v>1.40228725971981</v>
      </c>
      <c r="Q287" s="64" t="n">
        <f aca="false">Scenarios!$B$15+Scenarios!$B$16*$D287+Scenarios!$B$17*(Scenarios!L$22+SUM($G287:P287))+$E287+Scenarios!$B$18*Draws!N260</f>
        <v>-1.84233334759691</v>
      </c>
      <c r="R287" s="64" t="n">
        <f aca="false">Scenarios!$B$15+Scenarios!$B$16*$D287+Scenarios!$B$17*(Scenarios!M$22+SUM($G287:Q287))+$E287+Scenarios!$B$18*Draws!O260</f>
        <v>-5.95038725697837</v>
      </c>
      <c r="S287" s="79" t="n">
        <f aca="false">SUM(G287:R287)</f>
        <v>-38.0372573389641</v>
      </c>
    </row>
    <row r="288" customFormat="false" ht="15" hidden="false" customHeight="false" outlineLevel="0" collapsed="false">
      <c r="A288" s="36" t="n">
        <v>257</v>
      </c>
      <c r="B288" s="36" t="n">
        <f aca="false">MATCH(Draws!B261,$B$16:$E$16,1)</f>
        <v>2</v>
      </c>
      <c r="C288" s="65" t="n">
        <f aca="false">MAX(-0.9,INDEX(Scenarios!$B$8:$E$8,B288)+INDEX(Scenarios!$B$9:$E$9,B288)*Draws!C261)</f>
        <v>-0.23850136</v>
      </c>
      <c r="D288" s="65" t="n">
        <f aca="false">(1+C288)^(1/12)-1</f>
        <v>-0.0224497427552108</v>
      </c>
      <c r="E288" s="64" t="n">
        <f aca="false">INDEX(Scenarios!$B$10:$E$10,B288)/12</f>
        <v>0.416666666666667</v>
      </c>
      <c r="G288" s="64" t="n">
        <f aca="false">Scenarios!$B$15+Scenarios!$B$16*$D288+Scenarios!$B$17*(Scenarios!B$22)+$E288+Scenarios!$B$18*Draws!D261</f>
        <v>-6.56761437734693</v>
      </c>
      <c r="H288" s="64" t="n">
        <f aca="false">Scenarios!$B$15+Scenarios!$B$16*$D288+Scenarios!$B$17*(Scenarios!C$22+SUM($G288:G288))+$E288+Scenarios!$B$18*Draws!E261</f>
        <v>-6.69922241832271</v>
      </c>
      <c r="I288" s="64" t="n">
        <f aca="false">Scenarios!$B$15+Scenarios!$B$16*$D288+Scenarios!$B$17*(Scenarios!D$22+SUM($G288:H288))+$E288+Scenarios!$B$18*Draws!F261</f>
        <v>-1.03712220761788</v>
      </c>
      <c r="J288" s="64" t="n">
        <f aca="false">Scenarios!$B$15+Scenarios!$B$16*$D288+Scenarios!$B$17*(Scenarios!E$22+SUM($G288:I288))+$E288+Scenarios!$B$18*Draws!G261</f>
        <v>-0.0531850269178171</v>
      </c>
      <c r="K288" s="64" t="n">
        <f aca="false">Scenarios!$B$15+Scenarios!$B$16*$D288+Scenarios!$B$17*(Scenarios!F$22+SUM($G288:J288))+$E288+Scenarios!$B$18*Draws!H261</f>
        <v>-1.08750605777535</v>
      </c>
      <c r="L288" s="64" t="n">
        <f aca="false">Scenarios!$B$15+Scenarios!$B$16*$D288+Scenarios!$B$17*(Scenarios!G$22+SUM($G288:K288))+$E288+Scenarios!$B$18*Draws!I261</f>
        <v>2.07406645170547</v>
      </c>
      <c r="M288" s="64" t="n">
        <f aca="false">Scenarios!$B$15+Scenarios!$B$16*$D288+Scenarios!$B$17*(Scenarios!H$22+SUM($G288:L288))+$E288+Scenarios!$B$18*Draws!J261</f>
        <v>1.38440419531496</v>
      </c>
      <c r="N288" s="64" t="n">
        <f aca="false">Scenarios!$B$15+Scenarios!$B$16*$D288+Scenarios!$B$17*(Scenarios!I$22+SUM($G288:M288))+$E288+Scenarios!$B$18*Draws!K261</f>
        <v>0.956082805701418</v>
      </c>
      <c r="O288" s="64" t="n">
        <f aca="false">Scenarios!$B$15+Scenarios!$B$16*$D288+Scenarios!$B$17*(Scenarios!J$22+SUM($G288:N288))+$E288+Scenarios!$B$18*Draws!L261</f>
        <v>-4.81694337549094</v>
      </c>
      <c r="P288" s="64" t="n">
        <f aca="false">Scenarios!$B$15+Scenarios!$B$16*$D288+Scenarios!$B$17*(Scenarios!K$22+SUM($G288:O288))+$E288+Scenarios!$B$18*Draws!M261</f>
        <v>-2.55665982197035</v>
      </c>
      <c r="Q288" s="64" t="n">
        <f aca="false">Scenarios!$B$15+Scenarios!$B$16*$D288+Scenarios!$B$17*(Scenarios!L$22+SUM($G288:P288))+$E288+Scenarios!$B$18*Draws!N261</f>
        <v>-0.435047065528738</v>
      </c>
      <c r="R288" s="64" t="n">
        <f aca="false">Scenarios!$B$15+Scenarios!$B$16*$D288+Scenarios!$B$17*(Scenarios!M$22+SUM($G288:Q288))+$E288+Scenarios!$B$18*Draws!O261</f>
        <v>-4.69345846817668</v>
      </c>
      <c r="S288" s="79" t="n">
        <f aca="false">SUM(G288:R288)</f>
        <v>-23.5322053664256</v>
      </c>
    </row>
    <row r="289" customFormat="false" ht="15" hidden="false" customHeight="false" outlineLevel="0" collapsed="false">
      <c r="A289" s="36" t="n">
        <v>258</v>
      </c>
      <c r="B289" s="36" t="n">
        <f aca="false">MATCH(Draws!B262,$B$16:$E$16,1)</f>
        <v>4</v>
      </c>
      <c r="C289" s="65" t="n">
        <f aca="false">MAX(-0.9,INDEX(Scenarios!$B$8:$E$8,B289)+INDEX(Scenarios!$B$9:$E$9,B289)*Draws!C262)</f>
        <v>0.01097268</v>
      </c>
      <c r="D289" s="65" t="n">
        <f aca="false">(1+C289)^(1/12)-1</f>
        <v>0.000909823382042152</v>
      </c>
      <c r="E289" s="64" t="n">
        <f aca="false">INDEX(Scenarios!$B$10:$E$10,B289)/12</f>
        <v>-1.25</v>
      </c>
      <c r="G289" s="64" t="n">
        <f aca="false">Scenarios!$B$15+Scenarios!$B$16*$D289+Scenarios!$B$17*(Scenarios!B$22)+$E289+Scenarios!$B$18*Draws!D262</f>
        <v>-6.66538116533007</v>
      </c>
      <c r="H289" s="64" t="n">
        <f aca="false">Scenarios!$B$15+Scenarios!$B$16*$D289+Scenarios!$B$17*(Scenarios!C$22+SUM($G289:G289))+$E289+Scenarios!$B$18*Draws!E262</f>
        <v>-4.61394978108737</v>
      </c>
      <c r="I289" s="64" t="n">
        <f aca="false">Scenarios!$B$15+Scenarios!$B$16*$D289+Scenarios!$B$17*(Scenarios!D$22+SUM($G289:H289))+$E289+Scenarios!$B$18*Draws!F262</f>
        <v>-2.39599229097588</v>
      </c>
      <c r="J289" s="64" t="n">
        <f aca="false">Scenarios!$B$15+Scenarios!$B$16*$D289+Scenarios!$B$17*(Scenarios!E$22+SUM($G289:I289))+$E289+Scenarios!$B$18*Draws!G262</f>
        <v>0.436231888364029</v>
      </c>
      <c r="K289" s="64" t="n">
        <f aca="false">Scenarios!$B$15+Scenarios!$B$16*$D289+Scenarios!$B$17*(Scenarios!F$22+SUM($G289:J289))+$E289+Scenarios!$B$18*Draws!H262</f>
        <v>-2.78106505906204</v>
      </c>
      <c r="L289" s="64" t="n">
        <f aca="false">Scenarios!$B$15+Scenarios!$B$16*$D289+Scenarios!$B$17*(Scenarios!G$22+SUM($G289:K289))+$E289+Scenarios!$B$18*Draws!I262</f>
        <v>-3.42475310862523</v>
      </c>
      <c r="M289" s="64" t="n">
        <f aca="false">Scenarios!$B$15+Scenarios!$B$16*$D289+Scenarios!$B$17*(Scenarios!H$22+SUM($G289:L289))+$E289+Scenarios!$B$18*Draws!J262</f>
        <v>-5.17463508309954</v>
      </c>
      <c r="N289" s="64" t="n">
        <f aca="false">Scenarios!$B$15+Scenarios!$B$16*$D289+Scenarios!$B$17*(Scenarios!I$22+SUM($G289:M289))+$E289+Scenarios!$B$18*Draws!K262</f>
        <v>1.15985922881551</v>
      </c>
      <c r="O289" s="64" t="n">
        <f aca="false">Scenarios!$B$15+Scenarios!$B$16*$D289+Scenarios!$B$17*(Scenarios!J$22+SUM($G289:N289))+$E289+Scenarios!$B$18*Draws!L262</f>
        <v>-1.44794939353875</v>
      </c>
      <c r="P289" s="64" t="n">
        <f aca="false">Scenarios!$B$15+Scenarios!$B$16*$D289+Scenarios!$B$17*(Scenarios!K$22+SUM($G289:O289))+$E289+Scenarios!$B$18*Draws!M262</f>
        <v>-0.323647994544523</v>
      </c>
      <c r="Q289" s="64" t="n">
        <f aca="false">Scenarios!$B$15+Scenarios!$B$16*$D289+Scenarios!$B$17*(Scenarios!L$22+SUM($G289:P289))+$E289+Scenarios!$B$18*Draws!N262</f>
        <v>-5.27086577646496</v>
      </c>
      <c r="R289" s="64" t="n">
        <f aca="false">Scenarios!$B$15+Scenarios!$B$16*$D289+Scenarios!$B$17*(Scenarios!M$22+SUM($G289:Q289))+$E289+Scenarios!$B$18*Draws!O262</f>
        <v>-5.91091023251209</v>
      </c>
      <c r="S289" s="79" t="n">
        <f aca="false">SUM(G289:R289)</f>
        <v>-36.4130587680609</v>
      </c>
    </row>
    <row r="290" customFormat="false" ht="15" hidden="false" customHeight="false" outlineLevel="0" collapsed="false">
      <c r="A290" s="36" t="n">
        <v>259</v>
      </c>
      <c r="B290" s="36" t="n">
        <f aca="false">MATCH(Draws!B263,$B$16:$E$16,1)</f>
        <v>4</v>
      </c>
      <c r="C290" s="65" t="n">
        <f aca="false">MAX(-0.9,INDEX(Scenarios!$B$8:$E$8,B290)+INDEX(Scenarios!$B$9:$E$9,B290)*Draws!C263)</f>
        <v>0.18722352</v>
      </c>
      <c r="D290" s="65" t="n">
        <f aca="false">(1+C290)^(1/12)-1</f>
        <v>0.0144042053852917</v>
      </c>
      <c r="E290" s="64" t="n">
        <f aca="false">INDEX(Scenarios!$B$10:$E$10,B290)/12</f>
        <v>-1.25</v>
      </c>
      <c r="G290" s="64" t="n">
        <f aca="false">Scenarios!$B$15+Scenarios!$B$16*$D290+Scenarios!$B$17*(Scenarios!B$22)+$E290+Scenarios!$B$18*Draws!D263</f>
        <v>-1.96381917161429</v>
      </c>
      <c r="H290" s="64" t="n">
        <f aca="false">Scenarios!$B$15+Scenarios!$B$16*$D290+Scenarios!$B$17*(Scenarios!C$22+SUM($G290:G290))+$E290+Scenarios!$B$18*Draws!E263</f>
        <v>0.991684662813249</v>
      </c>
      <c r="I290" s="64" t="n">
        <f aca="false">Scenarios!$B$15+Scenarios!$B$16*$D290+Scenarios!$B$17*(Scenarios!D$22+SUM($G290:H290))+$E290+Scenarios!$B$18*Draws!F263</f>
        <v>-3.98126370392108</v>
      </c>
      <c r="J290" s="64" t="n">
        <f aca="false">Scenarios!$B$15+Scenarios!$B$16*$D290+Scenarios!$B$17*(Scenarios!E$22+SUM($G290:I290))+$E290+Scenarios!$B$18*Draws!G263</f>
        <v>-2.8474990727146</v>
      </c>
      <c r="K290" s="64" t="n">
        <f aca="false">Scenarios!$B$15+Scenarios!$B$16*$D290+Scenarios!$B$17*(Scenarios!F$22+SUM($G290:J290))+$E290+Scenarios!$B$18*Draws!H263</f>
        <v>-3.83629374233931</v>
      </c>
      <c r="L290" s="64" t="n">
        <f aca="false">Scenarios!$B$15+Scenarios!$B$16*$D290+Scenarios!$B$17*(Scenarios!G$22+SUM($G290:K290))+$E290+Scenarios!$B$18*Draws!I263</f>
        <v>0.794628532719857</v>
      </c>
      <c r="M290" s="64" t="n">
        <f aca="false">Scenarios!$B$15+Scenarios!$B$16*$D290+Scenarios!$B$17*(Scenarios!H$22+SUM($G290:L290))+$E290+Scenarios!$B$18*Draws!J263</f>
        <v>-3.91814973844084</v>
      </c>
      <c r="N290" s="64" t="n">
        <f aca="false">Scenarios!$B$15+Scenarios!$B$16*$D290+Scenarios!$B$17*(Scenarios!I$22+SUM($G290:M290))+$E290+Scenarios!$B$18*Draws!K263</f>
        <v>0.370271599593405</v>
      </c>
      <c r="O290" s="64" t="n">
        <f aca="false">Scenarios!$B$15+Scenarios!$B$16*$D290+Scenarios!$B$17*(Scenarios!J$22+SUM($G290:N290))+$E290+Scenarios!$B$18*Draws!L263</f>
        <v>-1.65242610458686</v>
      </c>
      <c r="P290" s="64" t="n">
        <f aca="false">Scenarios!$B$15+Scenarios!$B$16*$D290+Scenarios!$B$17*(Scenarios!K$22+SUM($G290:O290))+$E290+Scenarios!$B$18*Draws!M263</f>
        <v>-0.158625896377205</v>
      </c>
      <c r="Q290" s="64" t="n">
        <f aca="false">Scenarios!$B$15+Scenarios!$B$16*$D290+Scenarios!$B$17*(Scenarios!L$22+SUM($G290:P290))+$E290+Scenarios!$B$18*Draws!N263</f>
        <v>1.86812989210303</v>
      </c>
      <c r="R290" s="64" t="n">
        <f aca="false">Scenarios!$B$15+Scenarios!$B$16*$D290+Scenarios!$B$17*(Scenarios!M$22+SUM($G290:Q290))+$E290+Scenarios!$B$18*Draws!O263</f>
        <v>-0.183092376831954</v>
      </c>
      <c r="S290" s="79" t="n">
        <f aca="false">SUM(G290:R290)</f>
        <v>-14.5164551195966</v>
      </c>
    </row>
    <row r="291" customFormat="false" ht="15" hidden="false" customHeight="false" outlineLevel="0" collapsed="false">
      <c r="A291" s="36" t="n">
        <v>260</v>
      </c>
      <c r="B291" s="36" t="n">
        <f aca="false">MATCH(Draws!B264,$B$16:$E$16,1)</f>
        <v>3</v>
      </c>
      <c r="C291" s="65" t="n">
        <f aca="false">MAX(-0.9,INDEX(Scenarios!$B$8:$E$8,B291)+INDEX(Scenarios!$B$9:$E$9,B291)*Draws!C264)</f>
        <v>0.43809584</v>
      </c>
      <c r="D291" s="65" t="n">
        <f aca="false">(1+C291)^(1/12)-1</f>
        <v>0.0307396576731871</v>
      </c>
      <c r="E291" s="64" t="n">
        <f aca="false">INDEX(Scenarios!$B$10:$E$10,B291)/12</f>
        <v>0.416666666666667</v>
      </c>
      <c r="G291" s="64" t="n">
        <f aca="false">Scenarios!$B$15+Scenarios!$B$16*$D291+Scenarios!$B$17*(Scenarios!B$22)+$E291+Scenarios!$B$18*Draws!D264</f>
        <v>0.646681467360504</v>
      </c>
      <c r="H291" s="64" t="n">
        <f aca="false">Scenarios!$B$15+Scenarios!$B$16*$D291+Scenarios!$B$17*(Scenarios!C$22+SUM($G291:G291))+$E291+Scenarios!$B$18*Draws!E264</f>
        <v>-5.22669341878285</v>
      </c>
      <c r="I291" s="64" t="n">
        <f aca="false">Scenarios!$B$15+Scenarios!$B$16*$D291+Scenarios!$B$17*(Scenarios!D$22+SUM($G291:H291))+$E291+Scenarios!$B$18*Draws!F264</f>
        <v>0.633928432559711</v>
      </c>
      <c r="J291" s="64" t="n">
        <f aca="false">Scenarios!$B$15+Scenarios!$B$16*$D291+Scenarios!$B$17*(Scenarios!E$22+SUM($G291:I291))+$E291+Scenarios!$B$18*Draws!G264</f>
        <v>-0.761869874312785</v>
      </c>
      <c r="K291" s="64" t="n">
        <f aca="false">Scenarios!$B$15+Scenarios!$B$16*$D291+Scenarios!$B$17*(Scenarios!F$22+SUM($G291:J291))+$E291+Scenarios!$B$18*Draws!H264</f>
        <v>-2.69418590861109</v>
      </c>
      <c r="L291" s="64" t="n">
        <f aca="false">Scenarios!$B$15+Scenarios!$B$16*$D291+Scenarios!$B$17*(Scenarios!G$22+SUM($G291:K291))+$E291+Scenarios!$B$18*Draws!I264</f>
        <v>-0.455274243605498</v>
      </c>
      <c r="M291" s="64" t="n">
        <f aca="false">Scenarios!$B$15+Scenarios!$B$16*$D291+Scenarios!$B$17*(Scenarios!H$22+SUM($G291:L291))+$E291+Scenarios!$B$18*Draws!J264</f>
        <v>-2.05393980753734</v>
      </c>
      <c r="N291" s="64" t="n">
        <f aca="false">Scenarios!$B$15+Scenarios!$B$16*$D291+Scenarios!$B$17*(Scenarios!I$22+SUM($G291:M291))+$E291+Scenarios!$B$18*Draws!K264</f>
        <v>1.56636148408608</v>
      </c>
      <c r="O291" s="64" t="n">
        <f aca="false">Scenarios!$B$15+Scenarios!$B$16*$D291+Scenarios!$B$17*(Scenarios!J$22+SUM($G291:N291))+$E291+Scenarios!$B$18*Draws!L264</f>
        <v>1.45620722488116</v>
      </c>
      <c r="P291" s="64" t="n">
        <f aca="false">Scenarios!$B$15+Scenarios!$B$16*$D291+Scenarios!$B$17*(Scenarios!K$22+SUM($G291:O291))+$E291+Scenarios!$B$18*Draws!M264</f>
        <v>3.08191956196498</v>
      </c>
      <c r="Q291" s="64" t="n">
        <f aca="false">Scenarios!$B$15+Scenarios!$B$16*$D291+Scenarios!$B$17*(Scenarios!L$22+SUM($G291:P291))+$E291+Scenarios!$B$18*Draws!N264</f>
        <v>2.36240371320885</v>
      </c>
      <c r="R291" s="64" t="n">
        <f aca="false">Scenarios!$B$15+Scenarios!$B$16*$D291+Scenarios!$B$17*(Scenarios!M$22+SUM($G291:Q291))+$E291+Scenarios!$B$18*Draws!O264</f>
        <v>2.66917895766745</v>
      </c>
      <c r="S291" s="79" t="n">
        <f aca="false">SUM(G291:R291)</f>
        <v>1.22471758887917</v>
      </c>
    </row>
    <row r="292" customFormat="false" ht="15" hidden="false" customHeight="false" outlineLevel="0" collapsed="false">
      <c r="A292" s="36" t="n">
        <v>261</v>
      </c>
      <c r="B292" s="36" t="n">
        <f aca="false">MATCH(Draws!B265,$B$16:$E$16,1)</f>
        <v>4</v>
      </c>
      <c r="C292" s="65" t="n">
        <f aca="false">MAX(-0.9,INDEX(Scenarios!$B$8:$E$8,B292)+INDEX(Scenarios!$B$9:$E$9,B292)*Draws!C265)</f>
        <v>-0.0116292</v>
      </c>
      <c r="D292" s="65" t="n">
        <f aca="false">(1+C292)^(1/12)-1</f>
        <v>-0.000974304057229647</v>
      </c>
      <c r="E292" s="64" t="n">
        <f aca="false">INDEX(Scenarios!$B$10:$E$10,B292)/12</f>
        <v>-1.25</v>
      </c>
      <c r="G292" s="64" t="n">
        <f aca="false">Scenarios!$B$15+Scenarios!$B$16*$D292+Scenarios!$B$17*(Scenarios!B$22)+$E292+Scenarios!$B$18*Draws!D265</f>
        <v>-3.37537376694391</v>
      </c>
      <c r="H292" s="64" t="n">
        <f aca="false">Scenarios!$B$15+Scenarios!$B$16*$D292+Scenarios!$B$17*(Scenarios!C$22+SUM($G292:G292))+$E292+Scenarios!$B$18*Draws!E265</f>
        <v>-8.0516911907555</v>
      </c>
      <c r="I292" s="64" t="n">
        <f aca="false">Scenarios!$B$15+Scenarios!$B$16*$D292+Scenarios!$B$17*(Scenarios!D$22+SUM($G292:H292))+$E292+Scenarios!$B$18*Draws!F265</f>
        <v>-1.3583305323702</v>
      </c>
      <c r="J292" s="64" t="n">
        <f aca="false">Scenarios!$B$15+Scenarios!$B$16*$D292+Scenarios!$B$17*(Scenarios!E$22+SUM($G292:I292))+$E292+Scenarios!$B$18*Draws!G265</f>
        <v>-2.88754606225955</v>
      </c>
      <c r="K292" s="64" t="n">
        <f aca="false">Scenarios!$B$15+Scenarios!$B$16*$D292+Scenarios!$B$17*(Scenarios!F$22+SUM($G292:J292))+$E292+Scenarios!$B$18*Draws!H265</f>
        <v>-2.37007480985487</v>
      </c>
      <c r="L292" s="64" t="n">
        <f aca="false">Scenarios!$B$15+Scenarios!$B$16*$D292+Scenarios!$B$17*(Scenarios!G$22+SUM($G292:K292))+$E292+Scenarios!$B$18*Draws!I265</f>
        <v>-2.93746558263993</v>
      </c>
      <c r="M292" s="64" t="n">
        <f aca="false">Scenarios!$B$15+Scenarios!$B$16*$D292+Scenarios!$B$17*(Scenarios!H$22+SUM($G292:L292))+$E292+Scenarios!$B$18*Draws!J265</f>
        <v>-1.69979710808615</v>
      </c>
      <c r="N292" s="64" t="n">
        <f aca="false">Scenarios!$B$15+Scenarios!$B$16*$D292+Scenarios!$B$17*(Scenarios!I$22+SUM($G292:M292))+$E292+Scenarios!$B$18*Draws!K265</f>
        <v>-8.0010514831411</v>
      </c>
      <c r="O292" s="64" t="n">
        <f aca="false">Scenarios!$B$15+Scenarios!$B$16*$D292+Scenarios!$B$17*(Scenarios!J$22+SUM($G292:N292))+$E292+Scenarios!$B$18*Draws!L265</f>
        <v>-1.6946709359124</v>
      </c>
      <c r="P292" s="64" t="n">
        <f aca="false">Scenarios!$B$15+Scenarios!$B$16*$D292+Scenarios!$B$17*(Scenarios!K$22+SUM($G292:O292))+$E292+Scenarios!$B$18*Draws!M265</f>
        <v>2.01685271078006</v>
      </c>
      <c r="Q292" s="64" t="n">
        <f aca="false">Scenarios!$B$15+Scenarios!$B$16*$D292+Scenarios!$B$17*(Scenarios!L$22+SUM($G292:P292))+$E292+Scenarios!$B$18*Draws!N265</f>
        <v>-1.77186292766547</v>
      </c>
      <c r="R292" s="64" t="n">
        <f aca="false">Scenarios!$B$15+Scenarios!$B$16*$D292+Scenarios!$B$17*(Scenarios!M$22+SUM($G292:Q292))+$E292+Scenarios!$B$18*Draws!O265</f>
        <v>-3.93909668796336</v>
      </c>
      <c r="S292" s="79" t="n">
        <f aca="false">SUM(G292:R292)</f>
        <v>-36.0701083768124</v>
      </c>
    </row>
    <row r="293" customFormat="false" ht="15" hidden="false" customHeight="false" outlineLevel="0" collapsed="false">
      <c r="A293" s="36" t="n">
        <v>262</v>
      </c>
      <c r="B293" s="36" t="n">
        <f aca="false">MATCH(Draws!B266,$B$16:$E$16,1)</f>
        <v>2</v>
      </c>
      <c r="C293" s="65" t="n">
        <f aca="false">MAX(-0.9,INDEX(Scenarios!$B$8:$E$8,B293)+INDEX(Scenarios!$B$9:$E$9,B293)*Draws!C266)</f>
        <v>-0.08803372</v>
      </c>
      <c r="D293" s="65" t="n">
        <f aca="false">(1+C293)^(1/12)-1</f>
        <v>-0.00764994435803468</v>
      </c>
      <c r="E293" s="64" t="n">
        <f aca="false">INDEX(Scenarios!$B$10:$E$10,B293)/12</f>
        <v>0.416666666666667</v>
      </c>
      <c r="G293" s="64" t="n">
        <f aca="false">Scenarios!$B$15+Scenarios!$B$16*$D293+Scenarios!$B$17*(Scenarios!B$22)+$E293+Scenarios!$B$18*Draws!D266</f>
        <v>-0.223011143765574</v>
      </c>
      <c r="H293" s="64" t="n">
        <f aca="false">Scenarios!$B$15+Scenarios!$B$16*$D293+Scenarios!$B$17*(Scenarios!C$22+SUM($G293:G293))+$E293+Scenarios!$B$18*Draws!E266</f>
        <v>-0.0890576176913851</v>
      </c>
      <c r="I293" s="64" t="n">
        <f aca="false">Scenarios!$B$15+Scenarios!$B$16*$D293+Scenarios!$B$17*(Scenarios!D$22+SUM($G293:H293))+$E293+Scenarios!$B$18*Draws!F266</f>
        <v>4.38881909922552</v>
      </c>
      <c r="J293" s="64" t="n">
        <f aca="false">Scenarios!$B$15+Scenarios!$B$16*$D293+Scenarios!$B$17*(Scenarios!E$22+SUM($G293:I293))+$E293+Scenarios!$B$18*Draws!G266</f>
        <v>0.621389817425968</v>
      </c>
      <c r="K293" s="64" t="n">
        <f aca="false">Scenarios!$B$15+Scenarios!$B$16*$D293+Scenarios!$B$17*(Scenarios!F$22+SUM($G293:J293))+$E293+Scenarios!$B$18*Draws!H266</f>
        <v>-2.48789234890451</v>
      </c>
      <c r="L293" s="64" t="n">
        <f aca="false">Scenarios!$B$15+Scenarios!$B$16*$D293+Scenarios!$B$17*(Scenarios!G$22+SUM($G293:K293))+$E293+Scenarios!$B$18*Draws!I266</f>
        <v>-2.58908900282924</v>
      </c>
      <c r="M293" s="64" t="n">
        <f aca="false">Scenarios!$B$15+Scenarios!$B$16*$D293+Scenarios!$B$17*(Scenarios!H$22+SUM($G293:L293))+$E293+Scenarios!$B$18*Draws!J266</f>
        <v>2.90625558453215</v>
      </c>
      <c r="N293" s="64" t="n">
        <f aca="false">Scenarios!$B$15+Scenarios!$B$16*$D293+Scenarios!$B$17*(Scenarios!I$22+SUM($G293:M293))+$E293+Scenarios!$B$18*Draws!K266</f>
        <v>-4.28416955173488</v>
      </c>
      <c r="O293" s="64" t="n">
        <f aca="false">Scenarios!$B$15+Scenarios!$B$16*$D293+Scenarios!$B$17*(Scenarios!J$22+SUM($G293:N293))+$E293+Scenarios!$B$18*Draws!L266</f>
        <v>-1.20103896140063</v>
      </c>
      <c r="P293" s="64" t="n">
        <f aca="false">Scenarios!$B$15+Scenarios!$B$16*$D293+Scenarios!$B$17*(Scenarios!K$22+SUM($G293:O293))+$E293+Scenarios!$B$18*Draws!M266</f>
        <v>-1.8118602668287</v>
      </c>
      <c r="Q293" s="64" t="n">
        <f aca="false">Scenarios!$B$15+Scenarios!$B$16*$D293+Scenarios!$B$17*(Scenarios!L$22+SUM($G293:P293))+$E293+Scenarios!$B$18*Draws!N266</f>
        <v>2.51513138897002</v>
      </c>
      <c r="R293" s="64" t="n">
        <f aca="false">Scenarios!$B$15+Scenarios!$B$16*$D293+Scenarios!$B$17*(Scenarios!M$22+SUM($G293:Q293))+$E293+Scenarios!$B$18*Draws!O266</f>
        <v>-0.486450794446024</v>
      </c>
      <c r="S293" s="79" t="n">
        <f aca="false">SUM(G293:R293)</f>
        <v>-2.74097379744728</v>
      </c>
    </row>
    <row r="294" customFormat="false" ht="15" hidden="false" customHeight="false" outlineLevel="0" collapsed="false">
      <c r="A294" s="36" t="n">
        <v>263</v>
      </c>
      <c r="B294" s="36" t="n">
        <f aca="false">MATCH(Draws!B267,$B$16:$E$16,1)</f>
        <v>2</v>
      </c>
      <c r="C294" s="65" t="n">
        <f aca="false">MAX(-0.9,INDEX(Scenarios!$B$8:$E$8,B294)+INDEX(Scenarios!$B$9:$E$9,B294)*Draws!C267)</f>
        <v>-0.2271634</v>
      </c>
      <c r="D294" s="65" t="n">
        <f aca="false">(1+C294)^(1/12)-1</f>
        <v>-0.0212450456227679</v>
      </c>
      <c r="E294" s="64" t="n">
        <f aca="false">INDEX(Scenarios!$B$10:$E$10,B294)/12</f>
        <v>0.416666666666667</v>
      </c>
      <c r="G294" s="64" t="n">
        <f aca="false">Scenarios!$B$15+Scenarios!$B$16*$D294+Scenarios!$B$17*(Scenarios!B$22)+$E294+Scenarios!$B$18*Draws!D267</f>
        <v>-6.49811859484598</v>
      </c>
      <c r="H294" s="64" t="n">
        <f aca="false">Scenarios!$B$15+Scenarios!$B$16*$D294+Scenarios!$B$17*(Scenarios!C$22+SUM($G294:G294))+$E294+Scenarios!$B$18*Draws!E267</f>
        <v>-3.05388635393966</v>
      </c>
      <c r="I294" s="64" t="n">
        <f aca="false">Scenarios!$B$15+Scenarios!$B$16*$D294+Scenarios!$B$17*(Scenarios!D$22+SUM($G294:H294))+$E294+Scenarios!$B$18*Draws!F267</f>
        <v>-1.78000719815099</v>
      </c>
      <c r="J294" s="64" t="n">
        <f aca="false">Scenarios!$B$15+Scenarios!$B$16*$D294+Scenarios!$B$17*(Scenarios!E$22+SUM($G294:I294))+$E294+Scenarios!$B$18*Draws!G267</f>
        <v>-1.73093498592201</v>
      </c>
      <c r="K294" s="64" t="n">
        <f aca="false">Scenarios!$B$15+Scenarios!$B$16*$D294+Scenarios!$B$17*(Scenarios!F$22+SUM($G294:J294))+$E294+Scenarios!$B$18*Draws!H267</f>
        <v>-1.79374836651989</v>
      </c>
      <c r="L294" s="64" t="n">
        <f aca="false">Scenarios!$B$15+Scenarios!$B$16*$D294+Scenarios!$B$17*(Scenarios!G$22+SUM($G294:K294))+$E294+Scenarios!$B$18*Draws!I267</f>
        <v>0.283895189977598</v>
      </c>
      <c r="M294" s="64" t="n">
        <f aca="false">Scenarios!$B$15+Scenarios!$B$16*$D294+Scenarios!$B$17*(Scenarios!H$22+SUM($G294:L294))+$E294+Scenarios!$B$18*Draws!J267</f>
        <v>-0.356994824939303</v>
      </c>
      <c r="N294" s="64" t="n">
        <f aca="false">Scenarios!$B$15+Scenarios!$B$16*$D294+Scenarios!$B$17*(Scenarios!I$22+SUM($G294:M294))+$E294+Scenarios!$B$18*Draws!K267</f>
        <v>2.72725713103882</v>
      </c>
      <c r="O294" s="64" t="n">
        <f aca="false">Scenarios!$B$15+Scenarios!$B$16*$D294+Scenarios!$B$17*(Scenarios!J$22+SUM($G294:N294))+$E294+Scenarios!$B$18*Draws!L267</f>
        <v>-1.98973298093087</v>
      </c>
      <c r="P294" s="64" t="n">
        <f aca="false">Scenarios!$B$15+Scenarios!$B$16*$D294+Scenarios!$B$17*(Scenarios!K$22+SUM($G294:O294))+$E294+Scenarios!$B$18*Draws!M267</f>
        <v>-1.06953363274644</v>
      </c>
      <c r="Q294" s="64" t="n">
        <f aca="false">Scenarios!$B$15+Scenarios!$B$16*$D294+Scenarios!$B$17*(Scenarios!L$22+SUM($G294:P294))+$E294+Scenarios!$B$18*Draws!N267</f>
        <v>-2.12620214184576</v>
      </c>
      <c r="R294" s="64" t="n">
        <f aca="false">Scenarios!$B$15+Scenarios!$B$16*$D294+Scenarios!$B$17*(Scenarios!M$22+SUM($G294:Q294))+$E294+Scenarios!$B$18*Draws!O267</f>
        <v>3.39555811717235</v>
      </c>
      <c r="S294" s="79" t="n">
        <f aca="false">SUM(G294:R294)</f>
        <v>-13.9924486416521</v>
      </c>
    </row>
    <row r="295" customFormat="false" ht="15" hidden="false" customHeight="false" outlineLevel="0" collapsed="false">
      <c r="A295" s="36" t="n">
        <v>264</v>
      </c>
      <c r="B295" s="36" t="n">
        <f aca="false">MATCH(Draws!B268,$B$16:$E$16,1)</f>
        <v>4</v>
      </c>
      <c r="C295" s="65" t="n">
        <f aca="false">MAX(-0.9,INDEX(Scenarios!$B$8:$E$8,B295)+INDEX(Scenarios!$B$9:$E$9,B295)*Draws!C268)</f>
        <v>0.30269124</v>
      </c>
      <c r="D295" s="65" t="n">
        <f aca="false">(1+C295)^(1/12)-1</f>
        <v>0.022280612250162</v>
      </c>
      <c r="E295" s="64" t="n">
        <f aca="false">INDEX(Scenarios!$B$10:$E$10,B295)/12</f>
        <v>-1.25</v>
      </c>
      <c r="G295" s="64" t="n">
        <f aca="false">Scenarios!$B$15+Scenarios!$B$16*$D295+Scenarios!$B$17*(Scenarios!B$22)+$E295+Scenarios!$B$18*Draws!D268</f>
        <v>-5.90054544964469</v>
      </c>
      <c r="H295" s="64" t="n">
        <f aca="false">Scenarios!$B$15+Scenarios!$B$16*$D295+Scenarios!$B$17*(Scenarios!C$22+SUM($G295:G295))+$E295+Scenarios!$B$18*Draws!E268</f>
        <v>-5.98647561034414</v>
      </c>
      <c r="I295" s="64" t="n">
        <f aca="false">Scenarios!$B$15+Scenarios!$B$16*$D295+Scenarios!$B$17*(Scenarios!D$22+SUM($G295:H295))+$E295+Scenarios!$B$18*Draws!F268</f>
        <v>-0.189631769595406</v>
      </c>
      <c r="J295" s="64" t="n">
        <f aca="false">Scenarios!$B$15+Scenarios!$B$16*$D295+Scenarios!$B$17*(Scenarios!E$22+SUM($G295:I295))+$E295+Scenarios!$B$18*Draws!G268</f>
        <v>0.303424330143224</v>
      </c>
      <c r="K295" s="64" t="n">
        <f aca="false">Scenarios!$B$15+Scenarios!$B$16*$D295+Scenarios!$B$17*(Scenarios!F$22+SUM($G295:J295))+$E295+Scenarios!$B$18*Draws!H268</f>
        <v>-1.12955572469538</v>
      </c>
      <c r="L295" s="64" t="n">
        <f aca="false">Scenarios!$B$15+Scenarios!$B$16*$D295+Scenarios!$B$17*(Scenarios!G$22+SUM($G295:K295))+$E295+Scenarios!$B$18*Draws!I268</f>
        <v>-6.07206453758183</v>
      </c>
      <c r="M295" s="64" t="n">
        <f aca="false">Scenarios!$B$15+Scenarios!$B$16*$D295+Scenarios!$B$17*(Scenarios!H$22+SUM($G295:L295))+$E295+Scenarios!$B$18*Draws!J268</f>
        <v>-3.62386739789585</v>
      </c>
      <c r="N295" s="64" t="n">
        <f aca="false">Scenarios!$B$15+Scenarios!$B$16*$D295+Scenarios!$B$17*(Scenarios!I$22+SUM($G295:M295))+$E295+Scenarios!$B$18*Draws!K268</f>
        <v>-3.85015672099588</v>
      </c>
      <c r="O295" s="64" t="n">
        <f aca="false">Scenarios!$B$15+Scenarios!$B$16*$D295+Scenarios!$B$17*(Scenarios!J$22+SUM($G295:N295))+$E295+Scenarios!$B$18*Draws!L268</f>
        <v>-2.73626252013661</v>
      </c>
      <c r="P295" s="64" t="n">
        <f aca="false">Scenarios!$B$15+Scenarios!$B$16*$D295+Scenarios!$B$17*(Scenarios!K$22+SUM($G295:O295))+$E295+Scenarios!$B$18*Draws!M268</f>
        <v>-2.73308809953809</v>
      </c>
      <c r="Q295" s="64" t="n">
        <f aca="false">Scenarios!$B$15+Scenarios!$B$16*$D295+Scenarios!$B$17*(Scenarios!L$22+SUM($G295:P295))+$E295+Scenarios!$B$18*Draws!N268</f>
        <v>-6.914310182312</v>
      </c>
      <c r="R295" s="64" t="n">
        <f aca="false">Scenarios!$B$15+Scenarios!$B$16*$D295+Scenarios!$B$17*(Scenarios!M$22+SUM($G295:Q295))+$E295+Scenarios!$B$18*Draws!O268</f>
        <v>-4.46664821009333</v>
      </c>
      <c r="S295" s="79" t="n">
        <f aca="false">SUM(G295:R295)</f>
        <v>-43.29918189269</v>
      </c>
    </row>
    <row r="296" customFormat="false" ht="15" hidden="false" customHeight="false" outlineLevel="0" collapsed="false">
      <c r="A296" s="36" t="n">
        <v>265</v>
      </c>
      <c r="B296" s="36" t="n">
        <f aca="false">MATCH(Draws!B269,$B$16:$E$16,1)</f>
        <v>3</v>
      </c>
      <c r="C296" s="65" t="n">
        <f aca="false">MAX(-0.9,INDEX(Scenarios!$B$8:$E$8,B296)+INDEX(Scenarios!$B$9:$E$9,B296)*Draws!C269)</f>
        <v>0.13482524</v>
      </c>
      <c r="D296" s="65" t="n">
        <f aca="false">(1+C296)^(1/12)-1</f>
        <v>0.0105956290803944</v>
      </c>
      <c r="E296" s="64" t="n">
        <f aca="false">INDEX(Scenarios!$B$10:$E$10,B296)/12</f>
        <v>0.416666666666667</v>
      </c>
      <c r="G296" s="64" t="n">
        <f aca="false">Scenarios!$B$15+Scenarios!$B$16*$D296+Scenarios!$B$17*(Scenarios!B$22)+$E296+Scenarios!$B$18*Draws!D269</f>
        <v>-6.52805696044782</v>
      </c>
      <c r="H296" s="64" t="n">
        <f aca="false">Scenarios!$B$15+Scenarios!$B$16*$D296+Scenarios!$B$17*(Scenarios!C$22+SUM($G296:G296))+$E296+Scenarios!$B$18*Draws!E269</f>
        <v>3.47710755238632</v>
      </c>
      <c r="I296" s="64" t="n">
        <f aca="false">Scenarios!$B$15+Scenarios!$B$16*$D296+Scenarios!$B$17*(Scenarios!D$22+SUM($G296:H296))+$E296+Scenarios!$B$18*Draws!F269</f>
        <v>3.72355023848265</v>
      </c>
      <c r="J296" s="64" t="n">
        <f aca="false">Scenarios!$B$15+Scenarios!$B$16*$D296+Scenarios!$B$17*(Scenarios!E$22+SUM($G296:I296))+$E296+Scenarios!$B$18*Draws!G269</f>
        <v>-2.79227416813116</v>
      </c>
      <c r="K296" s="64" t="n">
        <f aca="false">Scenarios!$B$15+Scenarios!$B$16*$D296+Scenarios!$B$17*(Scenarios!F$22+SUM($G296:J296))+$E296+Scenarios!$B$18*Draws!H269</f>
        <v>-2.18625794791796</v>
      </c>
      <c r="L296" s="64" t="n">
        <f aca="false">Scenarios!$B$15+Scenarios!$B$16*$D296+Scenarios!$B$17*(Scenarios!G$22+SUM($G296:K296))+$E296+Scenarios!$B$18*Draws!I269</f>
        <v>-1.66430234208155</v>
      </c>
      <c r="M296" s="64" t="n">
        <f aca="false">Scenarios!$B$15+Scenarios!$B$16*$D296+Scenarios!$B$17*(Scenarios!H$22+SUM($G296:L296))+$E296+Scenarios!$B$18*Draws!J269</f>
        <v>-2.15203116875737</v>
      </c>
      <c r="N296" s="64" t="n">
        <f aca="false">Scenarios!$B$15+Scenarios!$B$16*$D296+Scenarios!$B$17*(Scenarios!I$22+SUM($G296:M296))+$E296+Scenarios!$B$18*Draws!K269</f>
        <v>1.48121708237331</v>
      </c>
      <c r="O296" s="64" t="n">
        <f aca="false">Scenarios!$B$15+Scenarios!$B$16*$D296+Scenarios!$B$17*(Scenarios!J$22+SUM($G296:N296))+$E296+Scenarios!$B$18*Draws!L269</f>
        <v>-2.68818477581369</v>
      </c>
      <c r="P296" s="64" t="n">
        <f aca="false">Scenarios!$B$15+Scenarios!$B$16*$D296+Scenarios!$B$17*(Scenarios!K$22+SUM($G296:O296))+$E296+Scenarios!$B$18*Draws!M269</f>
        <v>2.6004755999112</v>
      </c>
      <c r="Q296" s="64" t="n">
        <f aca="false">Scenarios!$B$15+Scenarios!$B$16*$D296+Scenarios!$B$17*(Scenarios!L$22+SUM($G296:P296))+$E296+Scenarios!$B$18*Draws!N269</f>
        <v>1.74646795739953</v>
      </c>
      <c r="R296" s="64" t="n">
        <f aca="false">Scenarios!$B$15+Scenarios!$B$16*$D296+Scenarios!$B$17*(Scenarios!M$22+SUM($G296:Q296))+$E296+Scenarios!$B$18*Draws!O269</f>
        <v>0.242756318724091</v>
      </c>
      <c r="S296" s="79" t="n">
        <f aca="false">SUM(G296:R296)</f>
        <v>-4.73953261387244</v>
      </c>
    </row>
    <row r="297" customFormat="false" ht="15" hidden="false" customHeight="false" outlineLevel="0" collapsed="false">
      <c r="A297" s="36" t="n">
        <v>266</v>
      </c>
      <c r="B297" s="36" t="n">
        <f aca="false">MATCH(Draws!B270,$B$16:$E$16,1)</f>
        <v>1</v>
      </c>
      <c r="C297" s="65" t="n">
        <f aca="false">MAX(-0.9,INDEX(Scenarios!$B$8:$E$8,B297)+INDEX(Scenarios!$B$9:$E$9,B297)*Draws!C270)</f>
        <v>0.3438341</v>
      </c>
      <c r="D297" s="65" t="n">
        <f aca="false">(1+C297)^(1/12)-1</f>
        <v>0.0249329881943652</v>
      </c>
      <c r="E297" s="64" t="n">
        <f aca="false">INDEX(Scenarios!$B$10:$E$10,B297)/12</f>
        <v>-1.25</v>
      </c>
      <c r="G297" s="64" t="n">
        <f aca="false">Scenarios!$B$15+Scenarios!$B$16*$D297+Scenarios!$B$17*(Scenarios!B$22)+$E297+Scenarios!$B$18*Draws!D270</f>
        <v>0.0711753420710855</v>
      </c>
      <c r="H297" s="64" t="n">
        <f aca="false">Scenarios!$B$15+Scenarios!$B$16*$D297+Scenarios!$B$17*(Scenarios!C$22+SUM($G297:G297))+$E297+Scenarios!$B$18*Draws!E270</f>
        <v>-3.20371179462116</v>
      </c>
      <c r="I297" s="64" t="n">
        <f aca="false">Scenarios!$B$15+Scenarios!$B$16*$D297+Scenarios!$B$17*(Scenarios!D$22+SUM($G297:H297))+$E297+Scenarios!$B$18*Draws!F270</f>
        <v>-2.76824676256463</v>
      </c>
      <c r="J297" s="64" t="n">
        <f aca="false">Scenarios!$B$15+Scenarios!$B$16*$D297+Scenarios!$B$17*(Scenarios!E$22+SUM($G297:I297))+$E297+Scenarios!$B$18*Draws!G270</f>
        <v>0.985570862377712</v>
      </c>
      <c r="K297" s="64" t="n">
        <f aca="false">Scenarios!$B$15+Scenarios!$B$16*$D297+Scenarios!$B$17*(Scenarios!F$22+SUM($G297:J297))+$E297+Scenarios!$B$18*Draws!H270</f>
        <v>-4.3557919209537</v>
      </c>
      <c r="L297" s="64" t="n">
        <f aca="false">Scenarios!$B$15+Scenarios!$B$16*$D297+Scenarios!$B$17*(Scenarios!G$22+SUM($G297:K297))+$E297+Scenarios!$B$18*Draws!I270</f>
        <v>-4.74916035613615</v>
      </c>
      <c r="M297" s="64" t="n">
        <f aca="false">Scenarios!$B$15+Scenarios!$B$16*$D297+Scenarios!$B$17*(Scenarios!H$22+SUM($G297:L297))+$E297+Scenarios!$B$18*Draws!J270</f>
        <v>0.422285469862831</v>
      </c>
      <c r="N297" s="64" t="n">
        <f aca="false">Scenarios!$B$15+Scenarios!$B$16*$D297+Scenarios!$B$17*(Scenarios!I$22+SUM($G297:M297))+$E297+Scenarios!$B$18*Draws!K270</f>
        <v>0.372390513184272</v>
      </c>
      <c r="O297" s="64" t="n">
        <f aca="false">Scenarios!$B$15+Scenarios!$B$16*$D297+Scenarios!$B$17*(Scenarios!J$22+SUM($G297:N297))+$E297+Scenarios!$B$18*Draws!L270</f>
        <v>-3.39188602530057</v>
      </c>
      <c r="P297" s="64" t="n">
        <f aca="false">Scenarios!$B$15+Scenarios!$B$16*$D297+Scenarios!$B$17*(Scenarios!K$22+SUM($G297:O297))+$E297+Scenarios!$B$18*Draws!M270</f>
        <v>3.59277639642268</v>
      </c>
      <c r="Q297" s="64" t="n">
        <f aca="false">Scenarios!$B$15+Scenarios!$B$16*$D297+Scenarios!$B$17*(Scenarios!L$22+SUM($G297:P297))+$E297+Scenarios!$B$18*Draws!N270</f>
        <v>-2.69342463655666</v>
      </c>
      <c r="R297" s="64" t="n">
        <f aca="false">Scenarios!$B$15+Scenarios!$B$16*$D297+Scenarios!$B$17*(Scenarios!M$22+SUM($G297:Q297))+$E297+Scenarios!$B$18*Draws!O270</f>
        <v>1.27773801095351</v>
      </c>
      <c r="S297" s="79" t="n">
        <f aca="false">SUM(G297:R297)</f>
        <v>-14.4402849012608</v>
      </c>
    </row>
    <row r="298" customFormat="false" ht="15" hidden="false" customHeight="false" outlineLevel="0" collapsed="false">
      <c r="A298" s="36" t="n">
        <v>267</v>
      </c>
      <c r="B298" s="36" t="n">
        <f aca="false">MATCH(Draws!B271,$B$16:$E$16,1)</f>
        <v>2</v>
      </c>
      <c r="C298" s="65" t="n">
        <f aca="false">MAX(-0.9,INDEX(Scenarios!$B$8:$E$8,B298)+INDEX(Scenarios!$B$9:$E$9,B298)*Draws!C271)</f>
        <v>-0.19030288</v>
      </c>
      <c r="D298" s="65" t="n">
        <f aca="false">(1+C298)^(1/12)-1</f>
        <v>-0.0174374294851271</v>
      </c>
      <c r="E298" s="64" t="n">
        <f aca="false">INDEX(Scenarios!$B$10:$E$10,B298)/12</f>
        <v>0.416666666666667</v>
      </c>
      <c r="G298" s="64" t="n">
        <f aca="false">Scenarios!$B$15+Scenarios!$B$16*$D298+Scenarios!$B$17*(Scenarios!B$22)+$E298+Scenarios!$B$18*Draws!D271</f>
        <v>-3.49633559971328</v>
      </c>
      <c r="H298" s="64" t="n">
        <f aca="false">Scenarios!$B$15+Scenarios!$B$16*$D298+Scenarios!$B$17*(Scenarios!C$22+SUM($G298:G298))+$E298+Scenarios!$B$18*Draws!E271</f>
        <v>-1.73274651683588</v>
      </c>
      <c r="I298" s="64" t="n">
        <f aca="false">Scenarios!$B$15+Scenarios!$B$16*$D298+Scenarios!$B$17*(Scenarios!D$22+SUM($G298:H298))+$E298+Scenarios!$B$18*Draws!F271</f>
        <v>-8.0837935712998</v>
      </c>
      <c r="J298" s="64" t="n">
        <f aca="false">Scenarios!$B$15+Scenarios!$B$16*$D298+Scenarios!$B$17*(Scenarios!E$22+SUM($G298:I298))+$E298+Scenarios!$B$18*Draws!G271</f>
        <v>1.12852267720973</v>
      </c>
      <c r="K298" s="64" t="n">
        <f aca="false">Scenarios!$B$15+Scenarios!$B$16*$D298+Scenarios!$B$17*(Scenarios!F$22+SUM($G298:J298))+$E298+Scenarios!$B$18*Draws!H271</f>
        <v>-1.41942825969417</v>
      </c>
      <c r="L298" s="64" t="n">
        <f aca="false">Scenarios!$B$15+Scenarios!$B$16*$D298+Scenarios!$B$17*(Scenarios!G$22+SUM($G298:K298))+$E298+Scenarios!$B$18*Draws!I271</f>
        <v>1.48798438204814</v>
      </c>
      <c r="M298" s="64" t="n">
        <f aca="false">Scenarios!$B$15+Scenarios!$B$16*$D298+Scenarios!$B$17*(Scenarios!H$22+SUM($G298:L298))+$E298+Scenarios!$B$18*Draws!J271</f>
        <v>-3.05194575524139</v>
      </c>
      <c r="N298" s="64" t="n">
        <f aca="false">Scenarios!$B$15+Scenarios!$B$16*$D298+Scenarios!$B$17*(Scenarios!I$22+SUM($G298:M298))+$E298+Scenarios!$B$18*Draws!K271</f>
        <v>-1.27279530090944</v>
      </c>
      <c r="O298" s="64" t="n">
        <f aca="false">Scenarios!$B$15+Scenarios!$B$16*$D298+Scenarios!$B$17*(Scenarios!J$22+SUM($G298:N298))+$E298+Scenarios!$B$18*Draws!L271</f>
        <v>-4.35162458594783</v>
      </c>
      <c r="P298" s="64" t="n">
        <f aca="false">Scenarios!$B$15+Scenarios!$B$16*$D298+Scenarios!$B$17*(Scenarios!K$22+SUM($G298:O298))+$E298+Scenarios!$B$18*Draws!M271</f>
        <v>-2.88413733953934</v>
      </c>
      <c r="Q298" s="64" t="n">
        <f aca="false">Scenarios!$B$15+Scenarios!$B$16*$D298+Scenarios!$B$17*(Scenarios!L$22+SUM($G298:P298))+$E298+Scenarios!$B$18*Draws!N271</f>
        <v>0.967896488896814</v>
      </c>
      <c r="R298" s="64" t="n">
        <f aca="false">Scenarios!$B$15+Scenarios!$B$16*$D298+Scenarios!$B$17*(Scenarios!M$22+SUM($G298:Q298))+$E298+Scenarios!$B$18*Draws!O271</f>
        <v>0.494164296144001</v>
      </c>
      <c r="S298" s="79" t="n">
        <f aca="false">SUM(G298:R298)</f>
        <v>-22.2142390848824</v>
      </c>
    </row>
    <row r="299" customFormat="false" ht="15" hidden="false" customHeight="false" outlineLevel="0" collapsed="false">
      <c r="A299" s="36" t="n">
        <v>268</v>
      </c>
      <c r="B299" s="36" t="n">
        <f aca="false">MATCH(Draws!B272,$B$16:$E$16,1)</f>
        <v>1</v>
      </c>
      <c r="C299" s="65" t="n">
        <f aca="false">MAX(-0.9,INDEX(Scenarios!$B$8:$E$8,B299)+INDEX(Scenarios!$B$9:$E$9,B299)*Draws!C272)</f>
        <v>0.2555042</v>
      </c>
      <c r="D299" s="65" t="n">
        <f aca="false">(1+C299)^(1/12)-1</f>
        <v>0.0191423467489411</v>
      </c>
      <c r="E299" s="64" t="n">
        <f aca="false">INDEX(Scenarios!$B$10:$E$10,B299)/12</f>
        <v>-1.25</v>
      </c>
      <c r="G299" s="64" t="n">
        <f aca="false">Scenarios!$B$15+Scenarios!$B$16*$D299+Scenarios!$B$17*(Scenarios!B$22)+$E299+Scenarios!$B$18*Draws!D272</f>
        <v>0.623239515893375</v>
      </c>
      <c r="H299" s="64" t="n">
        <f aca="false">Scenarios!$B$15+Scenarios!$B$16*$D299+Scenarios!$B$17*(Scenarios!C$22+SUM($G299:G299))+$E299+Scenarios!$B$18*Draws!E272</f>
        <v>-1.76509733802284</v>
      </c>
      <c r="I299" s="64" t="n">
        <f aca="false">Scenarios!$B$15+Scenarios!$B$16*$D299+Scenarios!$B$17*(Scenarios!D$22+SUM($G299:H299))+$E299+Scenarios!$B$18*Draws!F272</f>
        <v>-9.04239111810044</v>
      </c>
      <c r="J299" s="64" t="n">
        <f aca="false">Scenarios!$B$15+Scenarios!$B$16*$D299+Scenarios!$B$17*(Scenarios!E$22+SUM($G299:I299))+$E299+Scenarios!$B$18*Draws!G272</f>
        <v>1.53718731864175</v>
      </c>
      <c r="K299" s="64" t="n">
        <f aca="false">Scenarios!$B$15+Scenarios!$B$16*$D299+Scenarios!$B$17*(Scenarios!F$22+SUM($G299:J299))+$E299+Scenarios!$B$18*Draws!H272</f>
        <v>-1.84206245023121</v>
      </c>
      <c r="L299" s="64" t="n">
        <f aca="false">Scenarios!$B$15+Scenarios!$B$16*$D299+Scenarios!$B$17*(Scenarios!G$22+SUM($G299:K299))+$E299+Scenarios!$B$18*Draws!I272</f>
        <v>6.66234413583239</v>
      </c>
      <c r="M299" s="64" t="n">
        <f aca="false">Scenarios!$B$15+Scenarios!$B$16*$D299+Scenarios!$B$17*(Scenarios!H$22+SUM($G299:L299))+$E299+Scenarios!$B$18*Draws!J272</f>
        <v>3.71847358019906</v>
      </c>
      <c r="N299" s="64" t="n">
        <f aca="false">Scenarios!$B$15+Scenarios!$B$16*$D299+Scenarios!$B$17*(Scenarios!I$22+SUM($G299:M299))+$E299+Scenarios!$B$18*Draws!K272</f>
        <v>0.677755921178991</v>
      </c>
      <c r="O299" s="64" t="n">
        <f aca="false">Scenarios!$B$15+Scenarios!$B$16*$D299+Scenarios!$B$17*(Scenarios!J$22+SUM($G299:N299))+$E299+Scenarios!$B$18*Draws!L272</f>
        <v>-0.161868109913522</v>
      </c>
      <c r="P299" s="64" t="n">
        <f aca="false">Scenarios!$B$15+Scenarios!$B$16*$D299+Scenarios!$B$17*(Scenarios!K$22+SUM($G299:O299))+$E299+Scenarios!$B$18*Draws!M272</f>
        <v>-1.71075757192213</v>
      </c>
      <c r="Q299" s="64" t="n">
        <f aca="false">Scenarios!$B$15+Scenarios!$B$16*$D299+Scenarios!$B$17*(Scenarios!L$22+SUM($G299:P299))+$E299+Scenarios!$B$18*Draws!N272</f>
        <v>-4.06657471274132</v>
      </c>
      <c r="R299" s="64" t="n">
        <f aca="false">Scenarios!$B$15+Scenarios!$B$16*$D299+Scenarios!$B$17*(Scenarios!M$22+SUM($G299:Q299))+$E299+Scenarios!$B$18*Draws!O272</f>
        <v>-2.83087910247742</v>
      </c>
      <c r="S299" s="79" t="n">
        <f aca="false">SUM(G299:R299)</f>
        <v>-8.20062993166332</v>
      </c>
    </row>
    <row r="300" customFormat="false" ht="15" hidden="false" customHeight="false" outlineLevel="0" collapsed="false">
      <c r="A300" s="36" t="n">
        <v>269</v>
      </c>
      <c r="B300" s="36" t="n">
        <f aca="false">MATCH(Draws!B273,$B$16:$E$16,1)</f>
        <v>4</v>
      </c>
      <c r="C300" s="65" t="n">
        <f aca="false">MAX(-0.9,INDEX(Scenarios!$B$8:$E$8,B300)+INDEX(Scenarios!$B$9:$E$9,B300)*Draws!C273)</f>
        <v>0.14852784</v>
      </c>
      <c r="D300" s="65" t="n">
        <f aca="false">(1+C300)^(1/12)-1</f>
        <v>0.0116069255555458</v>
      </c>
      <c r="E300" s="64" t="n">
        <f aca="false">INDEX(Scenarios!$B$10:$E$10,B300)/12</f>
        <v>-1.25</v>
      </c>
      <c r="G300" s="64" t="n">
        <f aca="false">Scenarios!$B$15+Scenarios!$B$16*$D300+Scenarios!$B$17*(Scenarios!B$22)+$E300+Scenarios!$B$18*Draws!D273</f>
        <v>-5.28923237701337</v>
      </c>
      <c r="H300" s="64" t="n">
        <f aca="false">Scenarios!$B$15+Scenarios!$B$16*$D300+Scenarios!$B$17*(Scenarios!C$22+SUM($G300:G300))+$E300+Scenarios!$B$18*Draws!E273</f>
        <v>-3.40272304118775</v>
      </c>
      <c r="I300" s="64" t="n">
        <f aca="false">Scenarios!$B$15+Scenarios!$B$16*$D300+Scenarios!$B$17*(Scenarios!D$22+SUM($G300:H300))+$E300+Scenarios!$B$18*Draws!F273</f>
        <v>0.297409218545537</v>
      </c>
      <c r="J300" s="64" t="n">
        <f aca="false">Scenarios!$B$15+Scenarios!$B$16*$D300+Scenarios!$B$17*(Scenarios!E$22+SUM($G300:I300))+$E300+Scenarios!$B$18*Draws!G273</f>
        <v>-5.17290398348113</v>
      </c>
      <c r="K300" s="64" t="n">
        <f aca="false">Scenarios!$B$15+Scenarios!$B$16*$D300+Scenarios!$B$17*(Scenarios!F$22+SUM($G300:J300))+$E300+Scenarios!$B$18*Draws!H273</f>
        <v>-3.37607782634273</v>
      </c>
      <c r="L300" s="64" t="n">
        <f aca="false">Scenarios!$B$15+Scenarios!$B$16*$D300+Scenarios!$B$17*(Scenarios!G$22+SUM($G300:K300))+$E300+Scenarios!$B$18*Draws!I273</f>
        <v>-3.20000708953328</v>
      </c>
      <c r="M300" s="64" t="n">
        <f aca="false">Scenarios!$B$15+Scenarios!$B$16*$D300+Scenarios!$B$17*(Scenarios!H$22+SUM($G300:L300))+$E300+Scenarios!$B$18*Draws!J273</f>
        <v>-1.8759455867852</v>
      </c>
      <c r="N300" s="64" t="n">
        <f aca="false">Scenarios!$B$15+Scenarios!$B$16*$D300+Scenarios!$B$17*(Scenarios!I$22+SUM($G300:M300))+$E300+Scenarios!$B$18*Draws!K273</f>
        <v>-4.74743046785727</v>
      </c>
      <c r="O300" s="64" t="n">
        <f aca="false">Scenarios!$B$15+Scenarios!$B$16*$D300+Scenarios!$B$17*(Scenarios!J$22+SUM($G300:N300))+$E300+Scenarios!$B$18*Draws!L273</f>
        <v>-3.3626345414044</v>
      </c>
      <c r="P300" s="64" t="n">
        <f aca="false">Scenarios!$B$15+Scenarios!$B$16*$D300+Scenarios!$B$17*(Scenarios!K$22+SUM($G300:O300))+$E300+Scenarios!$B$18*Draws!M273</f>
        <v>-8.69747427100154</v>
      </c>
      <c r="Q300" s="64" t="n">
        <f aca="false">Scenarios!$B$15+Scenarios!$B$16*$D300+Scenarios!$B$17*(Scenarios!L$22+SUM($G300:P300))+$E300+Scenarios!$B$18*Draws!N273</f>
        <v>-3.42335391347336</v>
      </c>
      <c r="R300" s="64" t="n">
        <f aca="false">Scenarios!$B$15+Scenarios!$B$16*$D300+Scenarios!$B$17*(Scenarios!M$22+SUM($G300:Q300))+$E300+Scenarios!$B$18*Draws!O273</f>
        <v>-1.08082919450603</v>
      </c>
      <c r="S300" s="79" t="n">
        <f aca="false">SUM(G300:R300)</f>
        <v>-43.3312030740405</v>
      </c>
    </row>
    <row r="301" customFormat="false" ht="15" hidden="false" customHeight="false" outlineLevel="0" collapsed="false">
      <c r="A301" s="36" t="n">
        <v>270</v>
      </c>
      <c r="B301" s="36" t="n">
        <f aca="false">MATCH(Draws!B274,$B$16:$E$16,1)</f>
        <v>2</v>
      </c>
      <c r="C301" s="65" t="n">
        <f aca="false">MAX(-0.9,INDEX(Scenarios!$B$8:$E$8,B301)+INDEX(Scenarios!$B$9:$E$9,B301)*Draws!C274)</f>
        <v>-0.1660726</v>
      </c>
      <c r="D301" s="65" t="n">
        <f aca="false">(1+C301)^(1/12)-1</f>
        <v>-0.0150201329522307</v>
      </c>
      <c r="E301" s="64" t="n">
        <f aca="false">INDEX(Scenarios!$B$10:$E$10,B301)/12</f>
        <v>0.416666666666667</v>
      </c>
      <c r="G301" s="64" t="n">
        <f aca="false">Scenarios!$B$15+Scenarios!$B$16*$D301+Scenarios!$B$17*(Scenarios!B$22)+$E301+Scenarios!$B$18*Draws!D274</f>
        <v>1.75268857812522</v>
      </c>
      <c r="H301" s="64" t="n">
        <f aca="false">Scenarios!$B$15+Scenarios!$B$16*$D301+Scenarios!$B$17*(Scenarios!C$22+SUM($G301:G301))+$E301+Scenarios!$B$18*Draws!E274</f>
        <v>-3.95732403363081</v>
      </c>
      <c r="I301" s="64" t="n">
        <f aca="false">Scenarios!$B$15+Scenarios!$B$16*$D301+Scenarios!$B$17*(Scenarios!D$22+SUM($G301:H301))+$E301+Scenarios!$B$18*Draws!F274</f>
        <v>-0.438844790389356</v>
      </c>
      <c r="J301" s="64" t="n">
        <f aca="false">Scenarios!$B$15+Scenarios!$B$16*$D301+Scenarios!$B$17*(Scenarios!E$22+SUM($G301:I301))+$E301+Scenarios!$B$18*Draws!G274</f>
        <v>-0.772091035703256</v>
      </c>
      <c r="K301" s="64" t="n">
        <f aca="false">Scenarios!$B$15+Scenarios!$B$16*$D301+Scenarios!$B$17*(Scenarios!F$22+SUM($G301:J301))+$E301+Scenarios!$B$18*Draws!H274</f>
        <v>-1.89300928480503</v>
      </c>
      <c r="L301" s="64" t="n">
        <f aca="false">Scenarios!$B$15+Scenarios!$B$16*$D301+Scenarios!$B$17*(Scenarios!G$22+SUM($G301:K301))+$E301+Scenarios!$B$18*Draws!I274</f>
        <v>0.144551642284218</v>
      </c>
      <c r="M301" s="64" t="n">
        <f aca="false">Scenarios!$B$15+Scenarios!$B$16*$D301+Scenarios!$B$17*(Scenarios!H$22+SUM($G301:L301))+$E301+Scenarios!$B$18*Draws!J274</f>
        <v>-0.251020318539842</v>
      </c>
      <c r="N301" s="64" t="n">
        <f aca="false">Scenarios!$B$15+Scenarios!$B$16*$D301+Scenarios!$B$17*(Scenarios!I$22+SUM($G301:M301))+$E301+Scenarios!$B$18*Draws!K274</f>
        <v>-2.80771218583659</v>
      </c>
      <c r="O301" s="64" t="n">
        <f aca="false">Scenarios!$B$15+Scenarios!$B$16*$D301+Scenarios!$B$17*(Scenarios!J$22+SUM($G301:N301))+$E301+Scenarios!$B$18*Draws!L274</f>
        <v>4.25076874370672</v>
      </c>
      <c r="P301" s="64" t="n">
        <f aca="false">Scenarios!$B$15+Scenarios!$B$16*$D301+Scenarios!$B$17*(Scenarios!K$22+SUM($G301:O301))+$E301+Scenarios!$B$18*Draws!M274</f>
        <v>4.27561411733356</v>
      </c>
      <c r="Q301" s="64" t="n">
        <f aca="false">Scenarios!$B$15+Scenarios!$B$16*$D301+Scenarios!$B$17*(Scenarios!L$22+SUM($G301:P301))+$E301+Scenarios!$B$18*Draws!N274</f>
        <v>-3.36897234430975</v>
      </c>
      <c r="R301" s="64" t="n">
        <f aca="false">Scenarios!$B$15+Scenarios!$B$16*$D301+Scenarios!$B$17*(Scenarios!M$22+SUM($G301:Q301))+$E301+Scenarios!$B$18*Draws!O274</f>
        <v>1.51265296237772</v>
      </c>
      <c r="S301" s="79" t="n">
        <f aca="false">SUM(G301:R301)</f>
        <v>-1.5526979493872</v>
      </c>
    </row>
    <row r="302" customFormat="false" ht="15" hidden="false" customHeight="false" outlineLevel="0" collapsed="false">
      <c r="A302" s="36" t="n">
        <v>271</v>
      </c>
      <c r="B302" s="36" t="n">
        <f aca="false">MATCH(Draws!B275,$B$16:$E$16,1)</f>
        <v>1</v>
      </c>
      <c r="C302" s="65" t="n">
        <f aca="false">MAX(-0.9,INDEX(Scenarios!$B$8:$E$8,B302)+INDEX(Scenarios!$B$9:$E$9,B302)*Draws!C275)</f>
        <v>-0.04130695</v>
      </c>
      <c r="D302" s="65" t="n">
        <f aca="false">(1+C302)^(1/12)-1</f>
        <v>-0.0035091890473764</v>
      </c>
      <c r="E302" s="64" t="n">
        <f aca="false">INDEX(Scenarios!$B$10:$E$10,B302)/12</f>
        <v>-1.25</v>
      </c>
      <c r="G302" s="64" t="n">
        <f aca="false">Scenarios!$B$15+Scenarios!$B$16*$D302+Scenarios!$B$17*(Scenarios!B$22)+$E302+Scenarios!$B$18*Draws!D275</f>
        <v>-0.453997165284461</v>
      </c>
      <c r="H302" s="64" t="n">
        <f aca="false">Scenarios!$B$15+Scenarios!$B$16*$D302+Scenarios!$B$17*(Scenarios!C$22+SUM($G302:G302))+$E302+Scenarios!$B$18*Draws!E275</f>
        <v>-4.76784800275483</v>
      </c>
      <c r="I302" s="64" t="n">
        <f aca="false">Scenarios!$B$15+Scenarios!$B$16*$D302+Scenarios!$B$17*(Scenarios!D$22+SUM($G302:H302))+$E302+Scenarios!$B$18*Draws!F275</f>
        <v>-5.92211554252285</v>
      </c>
      <c r="J302" s="64" t="n">
        <f aca="false">Scenarios!$B$15+Scenarios!$B$16*$D302+Scenarios!$B$17*(Scenarios!E$22+SUM($G302:I302))+$E302+Scenarios!$B$18*Draws!G275</f>
        <v>-1.49095441481359</v>
      </c>
      <c r="K302" s="64" t="n">
        <f aca="false">Scenarios!$B$15+Scenarios!$B$16*$D302+Scenarios!$B$17*(Scenarios!F$22+SUM($G302:J302))+$E302+Scenarios!$B$18*Draws!H275</f>
        <v>-4.45241717552161</v>
      </c>
      <c r="L302" s="64" t="n">
        <f aca="false">Scenarios!$B$15+Scenarios!$B$16*$D302+Scenarios!$B$17*(Scenarios!G$22+SUM($G302:K302))+$E302+Scenarios!$B$18*Draws!I275</f>
        <v>-1.98819222237653</v>
      </c>
      <c r="M302" s="64" t="n">
        <f aca="false">Scenarios!$B$15+Scenarios!$B$16*$D302+Scenarios!$B$17*(Scenarios!H$22+SUM($G302:L302))+$E302+Scenarios!$B$18*Draws!J275</f>
        <v>-3.65011167708</v>
      </c>
      <c r="N302" s="64" t="n">
        <f aca="false">Scenarios!$B$15+Scenarios!$B$16*$D302+Scenarios!$B$17*(Scenarios!I$22+SUM($G302:M302))+$E302+Scenarios!$B$18*Draws!K275</f>
        <v>-5.44787748811763</v>
      </c>
      <c r="O302" s="64" t="n">
        <f aca="false">Scenarios!$B$15+Scenarios!$B$16*$D302+Scenarios!$B$17*(Scenarios!J$22+SUM($G302:N302))+$E302+Scenarios!$B$18*Draws!L275</f>
        <v>-9.47106504529071</v>
      </c>
      <c r="P302" s="64" t="n">
        <f aca="false">Scenarios!$B$15+Scenarios!$B$16*$D302+Scenarios!$B$17*(Scenarios!K$22+SUM($G302:O302))+$E302+Scenarios!$B$18*Draws!M275</f>
        <v>-0.290031227533608</v>
      </c>
      <c r="Q302" s="64" t="n">
        <f aca="false">Scenarios!$B$15+Scenarios!$B$16*$D302+Scenarios!$B$17*(Scenarios!L$22+SUM($G302:P302))+$E302+Scenarios!$B$18*Draws!N275</f>
        <v>-2.25793947574315</v>
      </c>
      <c r="R302" s="64" t="n">
        <f aca="false">Scenarios!$B$15+Scenarios!$B$16*$D302+Scenarios!$B$17*(Scenarios!M$22+SUM($G302:Q302))+$E302+Scenarios!$B$18*Draws!O275</f>
        <v>-8.91488058515948</v>
      </c>
      <c r="S302" s="79" t="n">
        <f aca="false">SUM(G302:R302)</f>
        <v>-49.1074300221984</v>
      </c>
    </row>
    <row r="303" customFormat="false" ht="15" hidden="false" customHeight="false" outlineLevel="0" collapsed="false">
      <c r="A303" s="36" t="n">
        <v>272</v>
      </c>
      <c r="B303" s="36" t="n">
        <f aca="false">MATCH(Draws!B276,$B$16:$E$16,1)</f>
        <v>4</v>
      </c>
      <c r="C303" s="65" t="n">
        <f aca="false">MAX(-0.9,INDEX(Scenarios!$B$8:$E$8,B303)+INDEX(Scenarios!$B$9:$E$9,B303)*Draws!C276)</f>
        <v>0.02248668</v>
      </c>
      <c r="D303" s="65" t="n">
        <f aca="false">(1+C303)^(1/12)-1</f>
        <v>0.00185484993951168</v>
      </c>
      <c r="E303" s="64" t="n">
        <f aca="false">INDEX(Scenarios!$B$10:$E$10,B303)/12</f>
        <v>-1.25</v>
      </c>
      <c r="G303" s="64" t="n">
        <f aca="false">Scenarios!$B$15+Scenarios!$B$16*$D303+Scenarios!$B$17*(Scenarios!B$22)+$E303+Scenarios!$B$18*Draws!D276</f>
        <v>-3.27721297904237</v>
      </c>
      <c r="H303" s="64" t="n">
        <f aca="false">Scenarios!$B$15+Scenarios!$B$16*$D303+Scenarios!$B$17*(Scenarios!C$22+SUM($G303:G303))+$E303+Scenarios!$B$18*Draws!E276</f>
        <v>0.822433004522705</v>
      </c>
      <c r="I303" s="64" t="n">
        <f aca="false">Scenarios!$B$15+Scenarios!$B$16*$D303+Scenarios!$B$17*(Scenarios!D$22+SUM($G303:H303))+$E303+Scenarios!$B$18*Draws!F276</f>
        <v>-0.675439193981085</v>
      </c>
      <c r="J303" s="64" t="n">
        <f aca="false">Scenarios!$B$15+Scenarios!$B$16*$D303+Scenarios!$B$17*(Scenarios!E$22+SUM($G303:I303))+$E303+Scenarios!$B$18*Draws!G276</f>
        <v>-0.273480492964017</v>
      </c>
      <c r="K303" s="64" t="n">
        <f aca="false">Scenarios!$B$15+Scenarios!$B$16*$D303+Scenarios!$B$17*(Scenarios!F$22+SUM($G303:J303))+$E303+Scenarios!$B$18*Draws!H276</f>
        <v>-1.49436907654289</v>
      </c>
      <c r="L303" s="64" t="n">
        <f aca="false">Scenarios!$B$15+Scenarios!$B$16*$D303+Scenarios!$B$17*(Scenarios!G$22+SUM($G303:K303))+$E303+Scenarios!$B$18*Draws!I276</f>
        <v>-2.11393790144722</v>
      </c>
      <c r="M303" s="64" t="n">
        <f aca="false">Scenarios!$B$15+Scenarios!$B$16*$D303+Scenarios!$B$17*(Scenarios!H$22+SUM($G303:L303))+$E303+Scenarios!$B$18*Draws!J276</f>
        <v>-1.5555766048789</v>
      </c>
      <c r="N303" s="64" t="n">
        <f aca="false">Scenarios!$B$15+Scenarios!$B$16*$D303+Scenarios!$B$17*(Scenarios!I$22+SUM($G303:M303))+$E303+Scenarios!$B$18*Draws!K276</f>
        <v>-0.674628244611417</v>
      </c>
      <c r="O303" s="64" t="n">
        <f aca="false">Scenarios!$B$15+Scenarios!$B$16*$D303+Scenarios!$B$17*(Scenarios!J$22+SUM($G303:N303))+$E303+Scenarios!$B$18*Draws!L276</f>
        <v>-3.2539557162408</v>
      </c>
      <c r="P303" s="64" t="n">
        <f aca="false">Scenarios!$B$15+Scenarios!$B$16*$D303+Scenarios!$B$17*(Scenarios!K$22+SUM($G303:O303))+$E303+Scenarios!$B$18*Draws!M276</f>
        <v>-7.4511826083785</v>
      </c>
      <c r="Q303" s="64" t="n">
        <f aca="false">Scenarios!$B$15+Scenarios!$B$16*$D303+Scenarios!$B$17*(Scenarios!L$22+SUM($G303:P303))+$E303+Scenarios!$B$18*Draws!N276</f>
        <v>-1.3128156416877</v>
      </c>
      <c r="R303" s="64" t="n">
        <f aca="false">Scenarios!$B$15+Scenarios!$B$16*$D303+Scenarios!$B$17*(Scenarios!M$22+SUM($G303:Q303))+$E303+Scenarios!$B$18*Draws!O276</f>
        <v>-2.73843029936112</v>
      </c>
      <c r="S303" s="79" t="n">
        <f aca="false">SUM(G303:R303)</f>
        <v>-23.9985957546133</v>
      </c>
    </row>
    <row r="304" customFormat="false" ht="15" hidden="false" customHeight="false" outlineLevel="0" collapsed="false">
      <c r="A304" s="36" t="n">
        <v>273</v>
      </c>
      <c r="B304" s="36" t="n">
        <f aca="false">MATCH(Draws!B277,$B$16:$E$16,1)</f>
        <v>4</v>
      </c>
      <c r="C304" s="65" t="n">
        <f aca="false">MAX(-0.9,INDEX(Scenarios!$B$8:$E$8,B304)+INDEX(Scenarios!$B$9:$E$9,B304)*Draws!C277)</f>
        <v>-0.02928084</v>
      </c>
      <c r="D304" s="65" t="n">
        <f aca="false">(1+C304)^(1/12)-1</f>
        <v>-0.00247344266434313</v>
      </c>
      <c r="E304" s="64" t="n">
        <f aca="false">INDEX(Scenarios!$B$10:$E$10,B304)/12</f>
        <v>-1.25</v>
      </c>
      <c r="G304" s="64" t="n">
        <f aca="false">Scenarios!$B$15+Scenarios!$B$16*$D304+Scenarios!$B$17*(Scenarios!B$22)+$E304+Scenarios!$B$18*Draws!D277</f>
        <v>-3.36052501336002</v>
      </c>
      <c r="H304" s="64" t="n">
        <f aca="false">Scenarios!$B$15+Scenarios!$B$16*$D304+Scenarios!$B$17*(Scenarios!C$22+SUM($G304:G304))+$E304+Scenarios!$B$18*Draws!E277</f>
        <v>0.258603536391866</v>
      </c>
      <c r="I304" s="64" t="n">
        <f aca="false">Scenarios!$B$15+Scenarios!$B$16*$D304+Scenarios!$B$17*(Scenarios!D$22+SUM($G304:H304))+$E304+Scenarios!$B$18*Draws!F277</f>
        <v>-5.16973377041917</v>
      </c>
      <c r="J304" s="64" t="n">
        <f aca="false">Scenarios!$B$15+Scenarios!$B$16*$D304+Scenarios!$B$17*(Scenarios!E$22+SUM($G304:I304))+$E304+Scenarios!$B$18*Draws!G277</f>
        <v>-3.6697172037889</v>
      </c>
      <c r="K304" s="64" t="n">
        <f aca="false">Scenarios!$B$15+Scenarios!$B$16*$D304+Scenarios!$B$17*(Scenarios!F$22+SUM($G304:J304))+$E304+Scenarios!$B$18*Draws!H277</f>
        <v>-4.30935275545755</v>
      </c>
      <c r="L304" s="64" t="n">
        <f aca="false">Scenarios!$B$15+Scenarios!$B$16*$D304+Scenarios!$B$17*(Scenarios!G$22+SUM($G304:K304))+$E304+Scenarios!$B$18*Draws!I277</f>
        <v>-5.04260451322208</v>
      </c>
      <c r="M304" s="64" t="n">
        <f aca="false">Scenarios!$B$15+Scenarios!$B$16*$D304+Scenarios!$B$17*(Scenarios!H$22+SUM($G304:L304))+$E304+Scenarios!$B$18*Draws!J277</f>
        <v>-4.53406555166876</v>
      </c>
      <c r="N304" s="64" t="n">
        <f aca="false">Scenarios!$B$15+Scenarios!$B$16*$D304+Scenarios!$B$17*(Scenarios!I$22+SUM($G304:M304))+$E304+Scenarios!$B$18*Draws!K277</f>
        <v>-3.26550775421869</v>
      </c>
      <c r="O304" s="64" t="n">
        <f aca="false">Scenarios!$B$15+Scenarios!$B$16*$D304+Scenarios!$B$17*(Scenarios!J$22+SUM($G304:N304))+$E304+Scenarios!$B$18*Draws!L277</f>
        <v>-0.209788482720565</v>
      </c>
      <c r="P304" s="64" t="n">
        <f aca="false">Scenarios!$B$15+Scenarios!$B$16*$D304+Scenarios!$B$17*(Scenarios!K$22+SUM($G304:O304))+$E304+Scenarios!$B$18*Draws!M277</f>
        <v>-2.39750965496564</v>
      </c>
      <c r="Q304" s="64" t="n">
        <f aca="false">Scenarios!$B$15+Scenarios!$B$16*$D304+Scenarios!$B$17*(Scenarios!L$22+SUM($G304:P304))+$E304+Scenarios!$B$18*Draws!N277</f>
        <v>-0.619674059386871</v>
      </c>
      <c r="R304" s="64" t="n">
        <f aca="false">Scenarios!$B$15+Scenarios!$B$16*$D304+Scenarios!$B$17*(Scenarios!M$22+SUM($G304:Q304))+$E304+Scenarios!$B$18*Draws!O277</f>
        <v>-3.36897942862862</v>
      </c>
      <c r="S304" s="79" t="n">
        <f aca="false">SUM(G304:R304)</f>
        <v>-35.688854651445</v>
      </c>
    </row>
    <row r="305" customFormat="false" ht="15" hidden="false" customHeight="false" outlineLevel="0" collapsed="false">
      <c r="A305" s="36" t="n">
        <v>274</v>
      </c>
      <c r="B305" s="36" t="n">
        <f aca="false">MATCH(Draws!B278,$B$16:$E$16,1)</f>
        <v>4</v>
      </c>
      <c r="C305" s="65" t="n">
        <f aca="false">MAX(-0.9,INDEX(Scenarios!$B$8:$E$8,B305)+INDEX(Scenarios!$B$9:$E$9,B305)*Draws!C278)</f>
        <v>0.16073676</v>
      </c>
      <c r="D305" s="65" t="n">
        <f aca="false">(1+C305)^(1/12)-1</f>
        <v>0.0124987091858262</v>
      </c>
      <c r="E305" s="64" t="n">
        <f aca="false">INDEX(Scenarios!$B$10:$E$10,B305)/12</f>
        <v>-1.25</v>
      </c>
      <c r="G305" s="64" t="n">
        <f aca="false">Scenarios!$B$15+Scenarios!$B$16*$D305+Scenarios!$B$17*(Scenarios!B$22)+$E305+Scenarios!$B$18*Draws!D278</f>
        <v>-6.72792821547031</v>
      </c>
      <c r="H305" s="64" t="n">
        <f aca="false">Scenarios!$B$15+Scenarios!$B$16*$D305+Scenarios!$B$17*(Scenarios!C$22+SUM($G305:G305))+$E305+Scenarios!$B$18*Draws!E278</f>
        <v>-1.5697410441123</v>
      </c>
      <c r="I305" s="64" t="n">
        <f aca="false">Scenarios!$B$15+Scenarios!$B$16*$D305+Scenarios!$B$17*(Scenarios!D$22+SUM($G305:H305))+$E305+Scenarios!$B$18*Draws!F278</f>
        <v>-0.282217462006486</v>
      </c>
      <c r="J305" s="64" t="n">
        <f aca="false">Scenarios!$B$15+Scenarios!$B$16*$D305+Scenarios!$B$17*(Scenarios!E$22+SUM($G305:I305))+$E305+Scenarios!$B$18*Draws!G278</f>
        <v>-2.32167590712392</v>
      </c>
      <c r="K305" s="64" t="n">
        <f aca="false">Scenarios!$B$15+Scenarios!$B$16*$D305+Scenarios!$B$17*(Scenarios!F$22+SUM($G305:J305))+$E305+Scenarios!$B$18*Draws!H278</f>
        <v>0.0543245705795497</v>
      </c>
      <c r="L305" s="64" t="n">
        <f aca="false">Scenarios!$B$15+Scenarios!$B$16*$D305+Scenarios!$B$17*(Scenarios!G$22+SUM($G305:K305))+$E305+Scenarios!$B$18*Draws!I278</f>
        <v>1.00934848236743</v>
      </c>
      <c r="M305" s="64" t="n">
        <f aca="false">Scenarios!$B$15+Scenarios!$B$16*$D305+Scenarios!$B$17*(Scenarios!H$22+SUM($G305:L305))+$E305+Scenarios!$B$18*Draws!J278</f>
        <v>-1.4376389028841</v>
      </c>
      <c r="N305" s="64" t="n">
        <f aca="false">Scenarios!$B$15+Scenarios!$B$16*$D305+Scenarios!$B$17*(Scenarios!I$22+SUM($G305:M305))+$E305+Scenarios!$B$18*Draws!K278</f>
        <v>-0.50000373211867</v>
      </c>
      <c r="O305" s="64" t="n">
        <f aca="false">Scenarios!$B$15+Scenarios!$B$16*$D305+Scenarios!$B$17*(Scenarios!J$22+SUM($G305:N305))+$E305+Scenarios!$B$18*Draws!L278</f>
        <v>3.69368924264525</v>
      </c>
      <c r="P305" s="64" t="n">
        <f aca="false">Scenarios!$B$15+Scenarios!$B$16*$D305+Scenarios!$B$17*(Scenarios!K$22+SUM($G305:O305))+$E305+Scenarios!$B$18*Draws!M278</f>
        <v>-3.55794717361956</v>
      </c>
      <c r="Q305" s="64" t="n">
        <f aca="false">Scenarios!$B$15+Scenarios!$B$16*$D305+Scenarios!$B$17*(Scenarios!L$22+SUM($G305:P305))+$E305+Scenarios!$B$18*Draws!N278</f>
        <v>-0.706503232210689</v>
      </c>
      <c r="R305" s="64" t="n">
        <f aca="false">Scenarios!$B$15+Scenarios!$B$16*$D305+Scenarios!$B$17*(Scenarios!M$22+SUM($G305:Q305))+$E305+Scenarios!$B$18*Draws!O278</f>
        <v>3.30298918981779</v>
      </c>
      <c r="S305" s="79" t="n">
        <f aca="false">SUM(G305:R305)</f>
        <v>-9.04330418413601</v>
      </c>
    </row>
    <row r="306" customFormat="false" ht="15" hidden="false" customHeight="false" outlineLevel="0" collapsed="false">
      <c r="A306" s="36" t="n">
        <v>275</v>
      </c>
      <c r="B306" s="36" t="n">
        <f aca="false">MATCH(Draws!B279,$B$16:$E$16,1)</f>
        <v>2</v>
      </c>
      <c r="C306" s="65" t="n">
        <f aca="false">MAX(-0.9,INDEX(Scenarios!$B$8:$E$8,B306)+INDEX(Scenarios!$B$9:$E$9,B306)*Draws!C279)</f>
        <v>-0.32143168</v>
      </c>
      <c r="D306" s="65" t="n">
        <f aca="false">(1+C306)^(1/12)-1</f>
        <v>-0.0317976516565632</v>
      </c>
      <c r="E306" s="64" t="n">
        <f aca="false">INDEX(Scenarios!$B$10:$E$10,B306)/12</f>
        <v>0.416666666666667</v>
      </c>
      <c r="G306" s="64" t="n">
        <f aca="false">Scenarios!$B$15+Scenarios!$B$16*$D306+Scenarios!$B$17*(Scenarios!B$22)+$E306+Scenarios!$B$18*Draws!D279</f>
        <v>3.51667876918374</v>
      </c>
      <c r="H306" s="64" t="n">
        <f aca="false">Scenarios!$B$15+Scenarios!$B$16*$D306+Scenarios!$B$17*(Scenarios!C$22+SUM($G306:G306))+$E306+Scenarios!$B$18*Draws!E279</f>
        <v>-1.00765128362581</v>
      </c>
      <c r="I306" s="64" t="n">
        <f aca="false">Scenarios!$B$15+Scenarios!$B$16*$D306+Scenarios!$B$17*(Scenarios!D$22+SUM($G306:H306))+$E306+Scenarios!$B$18*Draws!F279</f>
        <v>-3.06231502080587</v>
      </c>
      <c r="J306" s="64" t="n">
        <f aca="false">Scenarios!$B$15+Scenarios!$B$16*$D306+Scenarios!$B$17*(Scenarios!E$22+SUM($G306:I306))+$E306+Scenarios!$B$18*Draws!G279</f>
        <v>0.366221782409475</v>
      </c>
      <c r="K306" s="64" t="n">
        <f aca="false">Scenarios!$B$15+Scenarios!$B$16*$D306+Scenarios!$B$17*(Scenarios!F$22+SUM($G306:J306))+$E306+Scenarios!$B$18*Draws!H279</f>
        <v>0.840661641362833</v>
      </c>
      <c r="L306" s="64" t="n">
        <f aca="false">Scenarios!$B$15+Scenarios!$B$16*$D306+Scenarios!$B$17*(Scenarios!G$22+SUM($G306:K306))+$E306+Scenarios!$B$18*Draws!I279</f>
        <v>-1.9529072897931</v>
      </c>
      <c r="M306" s="64" t="n">
        <f aca="false">Scenarios!$B$15+Scenarios!$B$16*$D306+Scenarios!$B$17*(Scenarios!H$22+SUM($G306:L306))+$E306+Scenarios!$B$18*Draws!J279</f>
        <v>0.0775485774204543</v>
      </c>
      <c r="N306" s="64" t="n">
        <f aca="false">Scenarios!$B$15+Scenarios!$B$16*$D306+Scenarios!$B$17*(Scenarios!I$22+SUM($G306:M306))+$E306+Scenarios!$B$18*Draws!K279</f>
        <v>-1.31445887404004</v>
      </c>
      <c r="O306" s="64" t="n">
        <f aca="false">Scenarios!$B$15+Scenarios!$B$16*$D306+Scenarios!$B$17*(Scenarios!J$22+SUM($G306:N306))+$E306+Scenarios!$B$18*Draws!L279</f>
        <v>-1.68567219531161</v>
      </c>
      <c r="P306" s="64" t="n">
        <f aca="false">Scenarios!$B$15+Scenarios!$B$16*$D306+Scenarios!$B$17*(Scenarios!K$22+SUM($G306:O306))+$E306+Scenarios!$B$18*Draws!M279</f>
        <v>0.708622956356599</v>
      </c>
      <c r="Q306" s="64" t="n">
        <f aca="false">Scenarios!$B$15+Scenarios!$B$16*$D306+Scenarios!$B$17*(Scenarios!L$22+SUM($G306:P306))+$E306+Scenarios!$B$18*Draws!N279</f>
        <v>2.18653285683749</v>
      </c>
      <c r="R306" s="64" t="n">
        <f aca="false">Scenarios!$B$15+Scenarios!$B$16*$D306+Scenarios!$B$17*(Scenarios!M$22+SUM($G306:Q306))+$E306+Scenarios!$B$18*Draws!O279</f>
        <v>-2.35083223522443</v>
      </c>
      <c r="S306" s="79" t="n">
        <f aca="false">SUM(G306:R306)</f>
        <v>-3.67757031523025</v>
      </c>
    </row>
    <row r="307" customFormat="false" ht="15" hidden="false" customHeight="false" outlineLevel="0" collapsed="false">
      <c r="A307" s="36" t="n">
        <v>276</v>
      </c>
      <c r="B307" s="36" t="n">
        <f aca="false">MATCH(Draws!B280,$B$16:$E$16,1)</f>
        <v>3</v>
      </c>
      <c r="C307" s="65" t="n">
        <f aca="false">MAX(-0.9,INDEX(Scenarios!$B$8:$E$8,B307)+INDEX(Scenarios!$B$9:$E$9,B307)*Draws!C280)</f>
        <v>0.18892232</v>
      </c>
      <c r="D307" s="65" t="n">
        <f aca="false">(1+C307)^(1/12)-1</f>
        <v>0.014525085509894</v>
      </c>
      <c r="E307" s="64" t="n">
        <f aca="false">INDEX(Scenarios!$B$10:$E$10,B307)/12</f>
        <v>0.416666666666667</v>
      </c>
      <c r="G307" s="64" t="n">
        <f aca="false">Scenarios!$B$15+Scenarios!$B$16*$D307+Scenarios!$B$17*(Scenarios!B$22)+$E307+Scenarios!$B$18*Draws!D280</f>
        <v>4.86188472298893</v>
      </c>
      <c r="H307" s="64" t="n">
        <f aca="false">Scenarios!$B$15+Scenarios!$B$16*$D307+Scenarios!$B$17*(Scenarios!C$22+SUM($G307:G307))+$E307+Scenarios!$B$18*Draws!E280</f>
        <v>1.21024600031828</v>
      </c>
      <c r="I307" s="64" t="n">
        <f aca="false">Scenarios!$B$15+Scenarios!$B$16*$D307+Scenarios!$B$17*(Scenarios!D$22+SUM($G307:H307))+$E307+Scenarios!$B$18*Draws!F280</f>
        <v>-4.13346216338729</v>
      </c>
      <c r="J307" s="64" t="n">
        <f aca="false">Scenarios!$B$15+Scenarios!$B$16*$D307+Scenarios!$B$17*(Scenarios!E$22+SUM($G307:I307))+$E307+Scenarios!$B$18*Draws!G280</f>
        <v>1.86091311067152</v>
      </c>
      <c r="K307" s="64" t="n">
        <f aca="false">Scenarios!$B$15+Scenarios!$B$16*$D307+Scenarios!$B$17*(Scenarios!F$22+SUM($G307:J307))+$E307+Scenarios!$B$18*Draws!H280</f>
        <v>-3.36356352214078</v>
      </c>
      <c r="L307" s="64" t="n">
        <f aca="false">Scenarios!$B$15+Scenarios!$B$16*$D307+Scenarios!$B$17*(Scenarios!G$22+SUM($G307:K307))+$E307+Scenarios!$B$18*Draws!I280</f>
        <v>-3.90951808897074</v>
      </c>
      <c r="M307" s="64" t="n">
        <f aca="false">Scenarios!$B$15+Scenarios!$B$16*$D307+Scenarios!$B$17*(Scenarios!H$22+SUM($G307:L307))+$E307+Scenarios!$B$18*Draws!J280</f>
        <v>0.115176279143944</v>
      </c>
      <c r="N307" s="64" t="n">
        <f aca="false">Scenarios!$B$15+Scenarios!$B$16*$D307+Scenarios!$B$17*(Scenarios!I$22+SUM($G307:M307))+$E307+Scenarios!$B$18*Draws!K280</f>
        <v>4.13146592624196</v>
      </c>
      <c r="O307" s="64" t="n">
        <f aca="false">Scenarios!$B$15+Scenarios!$B$16*$D307+Scenarios!$B$17*(Scenarios!J$22+SUM($G307:N307))+$E307+Scenarios!$B$18*Draws!L280</f>
        <v>3.35474150234698</v>
      </c>
      <c r="P307" s="64" t="n">
        <f aca="false">Scenarios!$B$15+Scenarios!$B$16*$D307+Scenarios!$B$17*(Scenarios!K$22+SUM($G307:O307))+$E307+Scenarios!$B$18*Draws!M280</f>
        <v>4.71825025943744</v>
      </c>
      <c r="Q307" s="64" t="n">
        <f aca="false">Scenarios!$B$15+Scenarios!$B$16*$D307+Scenarios!$B$17*(Scenarios!L$22+SUM($G307:P307))+$E307+Scenarios!$B$18*Draws!N280</f>
        <v>3.16868162438659</v>
      </c>
      <c r="R307" s="64" t="n">
        <f aca="false">Scenarios!$B$15+Scenarios!$B$16*$D307+Scenarios!$B$17*(Scenarios!M$22+SUM($G307:Q307))+$E307+Scenarios!$B$18*Draws!O280</f>
        <v>0.348395947533593</v>
      </c>
      <c r="S307" s="79" t="n">
        <f aca="false">SUM(G307:R307)</f>
        <v>12.3632115985704</v>
      </c>
    </row>
    <row r="308" customFormat="false" ht="15" hidden="false" customHeight="false" outlineLevel="0" collapsed="false">
      <c r="A308" s="36" t="n">
        <v>277</v>
      </c>
      <c r="B308" s="36" t="n">
        <f aca="false">MATCH(Draws!B281,$B$16:$E$16,1)</f>
        <v>1</v>
      </c>
      <c r="C308" s="65" t="n">
        <f aca="false">MAX(-0.9,INDEX(Scenarios!$B$8:$E$8,B308)+INDEX(Scenarios!$B$9:$E$9,B308)*Draws!C281)</f>
        <v>0.13632725</v>
      </c>
      <c r="D308" s="65" t="n">
        <f aca="false">(1+C308)^(1/12)-1</f>
        <v>0.0107070269006355</v>
      </c>
      <c r="E308" s="64" t="n">
        <f aca="false">INDEX(Scenarios!$B$10:$E$10,B308)/12</f>
        <v>-1.25</v>
      </c>
      <c r="G308" s="64" t="n">
        <f aca="false">Scenarios!$B$15+Scenarios!$B$16*$D308+Scenarios!$B$17*(Scenarios!B$22)+$E308+Scenarios!$B$18*Draws!D281</f>
        <v>2.42717181458137</v>
      </c>
      <c r="H308" s="64" t="n">
        <f aca="false">Scenarios!$B$15+Scenarios!$B$16*$D308+Scenarios!$B$17*(Scenarios!C$22+SUM($G308:G308))+$E308+Scenarios!$B$18*Draws!E281</f>
        <v>3.24065993587677</v>
      </c>
      <c r="I308" s="64" t="n">
        <f aca="false">Scenarios!$B$15+Scenarios!$B$16*$D308+Scenarios!$B$17*(Scenarios!D$22+SUM($G308:H308))+$E308+Scenarios!$B$18*Draws!F281</f>
        <v>-6.19016659620521</v>
      </c>
      <c r="J308" s="64" t="n">
        <f aca="false">Scenarios!$B$15+Scenarios!$B$16*$D308+Scenarios!$B$17*(Scenarios!E$22+SUM($G308:I308))+$E308+Scenarios!$B$18*Draws!G281</f>
        <v>-1.19430746464028</v>
      </c>
      <c r="K308" s="64" t="n">
        <f aca="false">Scenarios!$B$15+Scenarios!$B$16*$D308+Scenarios!$B$17*(Scenarios!F$22+SUM($G308:J308))+$E308+Scenarios!$B$18*Draws!H281</f>
        <v>-3.98303719753004</v>
      </c>
      <c r="L308" s="64" t="n">
        <f aca="false">Scenarios!$B$15+Scenarios!$B$16*$D308+Scenarios!$B$17*(Scenarios!G$22+SUM($G308:K308))+$E308+Scenarios!$B$18*Draws!I281</f>
        <v>0.726507961554181</v>
      </c>
      <c r="M308" s="64" t="n">
        <f aca="false">Scenarios!$B$15+Scenarios!$B$16*$D308+Scenarios!$B$17*(Scenarios!H$22+SUM($G308:L308))+$E308+Scenarios!$B$18*Draws!J281</f>
        <v>0.341913751925728</v>
      </c>
      <c r="N308" s="64" t="n">
        <f aca="false">Scenarios!$B$15+Scenarios!$B$16*$D308+Scenarios!$B$17*(Scenarios!I$22+SUM($G308:M308))+$E308+Scenarios!$B$18*Draws!K281</f>
        <v>-1.32412577966381</v>
      </c>
      <c r="O308" s="64" t="n">
        <f aca="false">Scenarios!$B$15+Scenarios!$B$16*$D308+Scenarios!$B$17*(Scenarios!J$22+SUM($G308:N308))+$E308+Scenarios!$B$18*Draws!L281</f>
        <v>-3.07372273795508</v>
      </c>
      <c r="P308" s="64" t="n">
        <f aca="false">Scenarios!$B$15+Scenarios!$B$16*$D308+Scenarios!$B$17*(Scenarios!K$22+SUM($G308:O308))+$E308+Scenarios!$B$18*Draws!M281</f>
        <v>-0.245070799663609</v>
      </c>
      <c r="Q308" s="64" t="n">
        <f aca="false">Scenarios!$B$15+Scenarios!$B$16*$D308+Scenarios!$B$17*(Scenarios!L$22+SUM($G308:P308))+$E308+Scenarios!$B$18*Draws!N281</f>
        <v>-1.76259209607061</v>
      </c>
      <c r="R308" s="64" t="n">
        <f aca="false">Scenarios!$B$15+Scenarios!$B$16*$D308+Scenarios!$B$17*(Scenarios!M$22+SUM($G308:Q308))+$E308+Scenarios!$B$18*Draws!O281</f>
        <v>-1.06367256726139</v>
      </c>
      <c r="S308" s="79" t="n">
        <f aca="false">SUM(G308:R308)</f>
        <v>-12.100441775052</v>
      </c>
    </row>
    <row r="309" customFormat="false" ht="15" hidden="false" customHeight="false" outlineLevel="0" collapsed="false">
      <c r="A309" s="36" t="n">
        <v>278</v>
      </c>
      <c r="B309" s="36" t="n">
        <f aca="false">MATCH(Draws!B282,$B$16:$E$16,1)</f>
        <v>1</v>
      </c>
      <c r="C309" s="65" t="n">
        <f aca="false">MAX(-0.9,INDEX(Scenarios!$B$8:$E$8,B309)+INDEX(Scenarios!$B$9:$E$9,B309)*Draws!C282)</f>
        <v>0.03835835</v>
      </c>
      <c r="D309" s="65" t="n">
        <f aca="false">(1+C309)^(1/12)-1</f>
        <v>0.00314167110166474</v>
      </c>
      <c r="E309" s="64" t="n">
        <f aca="false">INDEX(Scenarios!$B$10:$E$10,B309)/12</f>
        <v>-1.25</v>
      </c>
      <c r="G309" s="64" t="n">
        <f aca="false">Scenarios!$B$15+Scenarios!$B$16*$D309+Scenarios!$B$17*(Scenarios!B$22)+$E309+Scenarios!$B$18*Draws!D282</f>
        <v>-1.56138322375804</v>
      </c>
      <c r="H309" s="64" t="n">
        <f aca="false">Scenarios!$B$15+Scenarios!$B$16*$D309+Scenarios!$B$17*(Scenarios!C$22+SUM($G309:G309))+$E309+Scenarios!$B$18*Draws!E282</f>
        <v>-2.450929760461</v>
      </c>
      <c r="I309" s="64" t="n">
        <f aca="false">Scenarios!$B$15+Scenarios!$B$16*$D309+Scenarios!$B$17*(Scenarios!D$22+SUM($G309:H309))+$E309+Scenarios!$B$18*Draws!F282</f>
        <v>-0.283615693661062</v>
      </c>
      <c r="J309" s="64" t="n">
        <f aca="false">Scenarios!$B$15+Scenarios!$B$16*$D309+Scenarios!$B$17*(Scenarios!E$22+SUM($G309:I309))+$E309+Scenarios!$B$18*Draws!G282</f>
        <v>-9.81688563646452</v>
      </c>
      <c r="K309" s="64" t="n">
        <f aca="false">Scenarios!$B$15+Scenarios!$B$16*$D309+Scenarios!$B$17*(Scenarios!F$22+SUM($G309:J309))+$E309+Scenarios!$B$18*Draws!H282</f>
        <v>-3.52166478115408</v>
      </c>
      <c r="L309" s="64" t="n">
        <f aca="false">Scenarios!$B$15+Scenarios!$B$16*$D309+Scenarios!$B$17*(Scenarios!G$22+SUM($G309:K309))+$E309+Scenarios!$B$18*Draws!I282</f>
        <v>-3.78159748832662</v>
      </c>
      <c r="M309" s="64" t="n">
        <f aca="false">Scenarios!$B$15+Scenarios!$B$16*$D309+Scenarios!$B$17*(Scenarios!H$22+SUM($G309:L309))+$E309+Scenarios!$B$18*Draws!J282</f>
        <v>-1.4836485700751</v>
      </c>
      <c r="N309" s="64" t="n">
        <f aca="false">Scenarios!$B$15+Scenarios!$B$16*$D309+Scenarios!$B$17*(Scenarios!I$22+SUM($G309:M309))+$E309+Scenarios!$B$18*Draws!K282</f>
        <v>0.0238865676233533</v>
      </c>
      <c r="O309" s="64" t="n">
        <f aca="false">Scenarios!$B$15+Scenarios!$B$16*$D309+Scenarios!$B$17*(Scenarios!J$22+SUM($G309:N309))+$E309+Scenarios!$B$18*Draws!L282</f>
        <v>-1.46826137509641</v>
      </c>
      <c r="P309" s="64" t="n">
        <f aca="false">Scenarios!$B$15+Scenarios!$B$16*$D309+Scenarios!$B$17*(Scenarios!K$22+SUM($G309:O309))+$E309+Scenarios!$B$18*Draws!M282</f>
        <v>-2.02295742105394</v>
      </c>
      <c r="Q309" s="64" t="n">
        <f aca="false">Scenarios!$B$15+Scenarios!$B$16*$D309+Scenarios!$B$17*(Scenarios!L$22+SUM($G309:P309))+$E309+Scenarios!$B$18*Draws!N282</f>
        <v>-3.75211290076732</v>
      </c>
      <c r="R309" s="64" t="n">
        <f aca="false">Scenarios!$B$15+Scenarios!$B$16*$D309+Scenarios!$B$17*(Scenarios!M$22+SUM($G309:Q309))+$E309+Scenarios!$B$18*Draws!O282</f>
        <v>-0.448865034513153</v>
      </c>
      <c r="S309" s="79" t="n">
        <f aca="false">SUM(G309:R309)</f>
        <v>-30.5680353177079</v>
      </c>
    </row>
    <row r="310" customFormat="false" ht="15" hidden="false" customHeight="false" outlineLevel="0" collapsed="false">
      <c r="A310" s="36" t="n">
        <v>279</v>
      </c>
      <c r="B310" s="36" t="n">
        <f aca="false">MATCH(Draws!B283,$B$16:$E$16,1)</f>
        <v>1</v>
      </c>
      <c r="C310" s="65" t="n">
        <f aca="false">MAX(-0.9,INDEX(Scenarios!$B$8:$E$8,B310)+INDEX(Scenarios!$B$9:$E$9,B310)*Draws!C283)</f>
        <v>0.3335444</v>
      </c>
      <c r="D310" s="65" t="n">
        <f aca="false">(1+C310)^(1/12)-1</f>
        <v>0.0242766914992145</v>
      </c>
      <c r="E310" s="64" t="n">
        <f aca="false">INDEX(Scenarios!$B$10:$E$10,B310)/12</f>
        <v>-1.25</v>
      </c>
      <c r="G310" s="64" t="n">
        <f aca="false">Scenarios!$B$15+Scenarios!$B$16*$D310+Scenarios!$B$17*(Scenarios!B$22)+$E310+Scenarios!$B$18*Draws!D283</f>
        <v>-0.907354471739903</v>
      </c>
      <c r="H310" s="64" t="n">
        <f aca="false">Scenarios!$B$15+Scenarios!$B$16*$D310+Scenarios!$B$17*(Scenarios!C$22+SUM($G310:G310))+$E310+Scenarios!$B$18*Draws!E283</f>
        <v>-1.45755575995274</v>
      </c>
      <c r="I310" s="64" t="n">
        <f aca="false">Scenarios!$B$15+Scenarios!$B$16*$D310+Scenarios!$B$17*(Scenarios!D$22+SUM($G310:H310))+$E310+Scenarios!$B$18*Draws!F283</f>
        <v>-0.8706898664817</v>
      </c>
      <c r="J310" s="64" t="n">
        <f aca="false">Scenarios!$B$15+Scenarios!$B$16*$D310+Scenarios!$B$17*(Scenarios!E$22+SUM($G310:I310))+$E310+Scenarios!$B$18*Draws!G283</f>
        <v>-3.36283266271745</v>
      </c>
      <c r="K310" s="64" t="n">
        <f aca="false">Scenarios!$B$15+Scenarios!$B$16*$D310+Scenarios!$B$17*(Scenarios!F$22+SUM($G310:J310))+$E310+Scenarios!$B$18*Draws!H283</f>
        <v>-4.26927455097349</v>
      </c>
      <c r="L310" s="64" t="n">
        <f aca="false">Scenarios!$B$15+Scenarios!$B$16*$D310+Scenarios!$B$17*(Scenarios!G$22+SUM($G310:K310))+$E310+Scenarios!$B$18*Draws!I283</f>
        <v>-4.04389009892198</v>
      </c>
      <c r="M310" s="64" t="n">
        <f aca="false">Scenarios!$B$15+Scenarios!$B$16*$D310+Scenarios!$B$17*(Scenarios!H$22+SUM($G310:L310))+$E310+Scenarios!$B$18*Draws!J283</f>
        <v>-1.22848334287981</v>
      </c>
      <c r="N310" s="64" t="n">
        <f aca="false">Scenarios!$B$15+Scenarios!$B$16*$D310+Scenarios!$B$17*(Scenarios!I$22+SUM($G310:M310))+$E310+Scenarios!$B$18*Draws!K283</f>
        <v>0.346586677531612</v>
      </c>
      <c r="O310" s="64" t="n">
        <f aca="false">Scenarios!$B$15+Scenarios!$B$16*$D310+Scenarios!$B$17*(Scenarios!J$22+SUM($G310:N310))+$E310+Scenarios!$B$18*Draws!L283</f>
        <v>-0.598414733579095</v>
      </c>
      <c r="P310" s="64" t="n">
        <f aca="false">Scenarios!$B$15+Scenarios!$B$16*$D310+Scenarios!$B$17*(Scenarios!K$22+SUM($G310:O310))+$E310+Scenarios!$B$18*Draws!M283</f>
        <v>-2.36208259150896</v>
      </c>
      <c r="Q310" s="64" t="n">
        <f aca="false">Scenarios!$B$15+Scenarios!$B$16*$D310+Scenarios!$B$17*(Scenarios!L$22+SUM($G310:P310))+$E310+Scenarios!$B$18*Draws!N283</f>
        <v>-0.064757528166878</v>
      </c>
      <c r="R310" s="64" t="n">
        <f aca="false">Scenarios!$B$15+Scenarios!$B$16*$D310+Scenarios!$B$17*(Scenarios!M$22+SUM($G310:Q310))+$E310+Scenarios!$B$18*Draws!O283</f>
        <v>-2.4850503806685</v>
      </c>
      <c r="S310" s="79" t="n">
        <f aca="false">SUM(G310:R310)</f>
        <v>-21.3037993100589</v>
      </c>
    </row>
    <row r="311" customFormat="false" ht="15" hidden="false" customHeight="false" outlineLevel="0" collapsed="false">
      <c r="A311" s="36" t="n">
        <v>280</v>
      </c>
      <c r="B311" s="36" t="n">
        <f aca="false">MATCH(Draws!B284,$B$16:$E$16,1)</f>
        <v>2</v>
      </c>
      <c r="C311" s="65" t="n">
        <f aca="false">MAX(-0.9,INDEX(Scenarios!$B$8:$E$8,B311)+INDEX(Scenarios!$B$9:$E$9,B311)*Draws!C284)</f>
        <v>-0.20394148</v>
      </c>
      <c r="D311" s="65" t="n">
        <f aca="false">(1+C311)^(1/12)-1</f>
        <v>-0.0188273897403563</v>
      </c>
      <c r="E311" s="64" t="n">
        <f aca="false">INDEX(Scenarios!$B$10:$E$10,B311)/12</f>
        <v>0.416666666666667</v>
      </c>
      <c r="G311" s="64" t="n">
        <f aca="false">Scenarios!$B$15+Scenarios!$B$16*$D311+Scenarios!$B$17*(Scenarios!B$22)+$E311+Scenarios!$B$18*Draws!D284</f>
        <v>-2.71447502855246</v>
      </c>
      <c r="H311" s="64" t="n">
        <f aca="false">Scenarios!$B$15+Scenarios!$B$16*$D311+Scenarios!$B$17*(Scenarios!C$22+SUM($G311:G311))+$E311+Scenarios!$B$18*Draws!E284</f>
        <v>-0.388988627844546</v>
      </c>
      <c r="I311" s="64" t="n">
        <f aca="false">Scenarios!$B$15+Scenarios!$B$16*$D311+Scenarios!$B$17*(Scenarios!D$22+SUM($G311:H311))+$E311+Scenarios!$B$18*Draws!F284</f>
        <v>-3.76623975272856</v>
      </c>
      <c r="J311" s="64" t="n">
        <f aca="false">Scenarios!$B$15+Scenarios!$B$16*$D311+Scenarios!$B$17*(Scenarios!E$22+SUM($G311:I311))+$E311+Scenarios!$B$18*Draws!G284</f>
        <v>-5.56555226391918</v>
      </c>
      <c r="K311" s="64" t="n">
        <f aca="false">Scenarios!$B$15+Scenarios!$B$16*$D311+Scenarios!$B$17*(Scenarios!F$22+SUM($G311:J311))+$E311+Scenarios!$B$18*Draws!H284</f>
        <v>-0.207294880867044</v>
      </c>
      <c r="L311" s="64" t="n">
        <f aca="false">Scenarios!$B$15+Scenarios!$B$16*$D311+Scenarios!$B$17*(Scenarios!G$22+SUM($G311:K311))+$E311+Scenarios!$B$18*Draws!I284</f>
        <v>2.7396693341519</v>
      </c>
      <c r="M311" s="64" t="n">
        <f aca="false">Scenarios!$B$15+Scenarios!$B$16*$D311+Scenarios!$B$17*(Scenarios!H$22+SUM($G311:L311))+$E311+Scenarios!$B$18*Draws!J284</f>
        <v>-1.88384575987794</v>
      </c>
      <c r="N311" s="64" t="n">
        <f aca="false">Scenarios!$B$15+Scenarios!$B$16*$D311+Scenarios!$B$17*(Scenarios!I$22+SUM($G311:M311))+$E311+Scenarios!$B$18*Draws!K284</f>
        <v>-7.45115018120148</v>
      </c>
      <c r="O311" s="64" t="n">
        <f aca="false">Scenarios!$B$15+Scenarios!$B$16*$D311+Scenarios!$B$17*(Scenarios!J$22+SUM($G311:N311))+$E311+Scenarios!$B$18*Draws!L284</f>
        <v>2.31396503565196</v>
      </c>
      <c r="P311" s="64" t="n">
        <f aca="false">Scenarios!$B$15+Scenarios!$B$16*$D311+Scenarios!$B$17*(Scenarios!K$22+SUM($G311:O311))+$E311+Scenarios!$B$18*Draws!M284</f>
        <v>-0.31114537924882</v>
      </c>
      <c r="Q311" s="64" t="n">
        <f aca="false">Scenarios!$B$15+Scenarios!$B$16*$D311+Scenarios!$B$17*(Scenarios!L$22+SUM($G311:P311))+$E311+Scenarios!$B$18*Draws!N284</f>
        <v>5.43098838549282</v>
      </c>
      <c r="R311" s="64" t="n">
        <f aca="false">Scenarios!$B$15+Scenarios!$B$16*$D311+Scenarios!$B$17*(Scenarios!M$22+SUM($G311:Q311))+$E311+Scenarios!$B$18*Draws!O284</f>
        <v>3.48751056789105</v>
      </c>
      <c r="S311" s="79" t="n">
        <f aca="false">SUM(G311:R311)</f>
        <v>-8.31655855105232</v>
      </c>
    </row>
    <row r="312" customFormat="false" ht="15" hidden="false" customHeight="false" outlineLevel="0" collapsed="false">
      <c r="A312" s="36" t="n">
        <v>281</v>
      </c>
      <c r="B312" s="36" t="n">
        <f aca="false">MATCH(Draws!B285,$B$16:$E$16,1)</f>
        <v>4</v>
      </c>
      <c r="C312" s="65" t="n">
        <f aca="false">MAX(-0.9,INDEX(Scenarios!$B$8:$E$8,B312)+INDEX(Scenarios!$B$9:$E$9,B312)*Draws!C285)</f>
        <v>0.09290304</v>
      </c>
      <c r="D312" s="65" t="n">
        <f aca="false">(1+C312)^(1/12)-1</f>
        <v>0.0074305954824776</v>
      </c>
      <c r="E312" s="64" t="n">
        <f aca="false">INDEX(Scenarios!$B$10:$E$10,B312)/12</f>
        <v>-1.25</v>
      </c>
      <c r="G312" s="64" t="n">
        <f aca="false">Scenarios!$B$15+Scenarios!$B$16*$D312+Scenarios!$B$17*(Scenarios!B$22)+$E312+Scenarios!$B$18*Draws!D285</f>
        <v>-2.5302199777669</v>
      </c>
      <c r="H312" s="64" t="n">
        <f aca="false">Scenarios!$B$15+Scenarios!$B$16*$D312+Scenarios!$B$17*(Scenarios!C$22+SUM($G312:G312))+$E312+Scenarios!$B$18*Draws!E285</f>
        <v>-1.17395015661633</v>
      </c>
      <c r="I312" s="64" t="n">
        <f aca="false">Scenarios!$B$15+Scenarios!$B$16*$D312+Scenarios!$B$17*(Scenarios!D$22+SUM($G312:H312))+$E312+Scenarios!$B$18*Draws!F285</f>
        <v>-4.09749536683185</v>
      </c>
      <c r="J312" s="64" t="n">
        <f aca="false">Scenarios!$B$15+Scenarios!$B$16*$D312+Scenarios!$B$17*(Scenarios!E$22+SUM($G312:I312))+$E312+Scenarios!$B$18*Draws!G285</f>
        <v>1.78167781911353</v>
      </c>
      <c r="K312" s="64" t="n">
        <f aca="false">Scenarios!$B$15+Scenarios!$B$16*$D312+Scenarios!$B$17*(Scenarios!F$22+SUM($G312:J312))+$E312+Scenarios!$B$18*Draws!H285</f>
        <v>-0.707761952707832</v>
      </c>
      <c r="L312" s="64" t="n">
        <f aca="false">Scenarios!$B$15+Scenarios!$B$16*$D312+Scenarios!$B$17*(Scenarios!G$22+SUM($G312:K312))+$E312+Scenarios!$B$18*Draws!I285</f>
        <v>-4.06550450011198</v>
      </c>
      <c r="M312" s="64" t="n">
        <f aca="false">Scenarios!$B$15+Scenarios!$B$16*$D312+Scenarios!$B$17*(Scenarios!H$22+SUM($G312:L312))+$E312+Scenarios!$B$18*Draws!J285</f>
        <v>1.85960575207191</v>
      </c>
      <c r="N312" s="64" t="n">
        <f aca="false">Scenarios!$B$15+Scenarios!$B$16*$D312+Scenarios!$B$17*(Scenarios!I$22+SUM($G312:M312))+$E312+Scenarios!$B$18*Draws!K285</f>
        <v>-5.08255642684641</v>
      </c>
      <c r="O312" s="64" t="n">
        <f aca="false">Scenarios!$B$15+Scenarios!$B$16*$D312+Scenarios!$B$17*(Scenarios!J$22+SUM($G312:N312))+$E312+Scenarios!$B$18*Draws!L285</f>
        <v>-0.0053213913006569</v>
      </c>
      <c r="P312" s="64" t="n">
        <f aca="false">Scenarios!$B$15+Scenarios!$B$16*$D312+Scenarios!$B$17*(Scenarios!K$22+SUM($G312:O312))+$E312+Scenarios!$B$18*Draws!M285</f>
        <v>-5.13521018100369</v>
      </c>
      <c r="Q312" s="64" t="n">
        <f aca="false">Scenarios!$B$15+Scenarios!$B$16*$D312+Scenarios!$B$17*(Scenarios!L$22+SUM($G312:P312))+$E312+Scenarios!$B$18*Draws!N285</f>
        <v>0.650047364456955</v>
      </c>
      <c r="R312" s="64" t="n">
        <f aca="false">Scenarios!$B$15+Scenarios!$B$16*$D312+Scenarios!$B$17*(Scenarios!M$22+SUM($G312:Q312))+$E312+Scenarios!$B$18*Draws!O285</f>
        <v>-4.06140677505362</v>
      </c>
      <c r="S312" s="79" t="n">
        <f aca="false">SUM(G312:R312)</f>
        <v>-22.5680957925969</v>
      </c>
    </row>
    <row r="313" customFormat="false" ht="15" hidden="false" customHeight="false" outlineLevel="0" collapsed="false">
      <c r="A313" s="36" t="n">
        <v>282</v>
      </c>
      <c r="B313" s="36" t="n">
        <f aca="false">MATCH(Draws!B286,$B$16:$E$16,1)</f>
        <v>1</v>
      </c>
      <c r="C313" s="65" t="n">
        <f aca="false">MAX(-0.9,INDEX(Scenarios!$B$8:$E$8,B313)+INDEX(Scenarios!$B$9:$E$9,B313)*Draws!C286)</f>
        <v>-0.02245615</v>
      </c>
      <c r="D313" s="65" t="n">
        <f aca="false">(1+C313)^(1/12)-1</f>
        <v>-0.00189088741507382</v>
      </c>
      <c r="E313" s="64" t="n">
        <f aca="false">INDEX(Scenarios!$B$10:$E$10,B313)/12</f>
        <v>-1.25</v>
      </c>
      <c r="G313" s="64" t="n">
        <f aca="false">Scenarios!$B$15+Scenarios!$B$16*$D313+Scenarios!$B$17*(Scenarios!B$22)+$E313+Scenarios!$B$18*Draws!D286</f>
        <v>-1.7379539109361</v>
      </c>
      <c r="H313" s="64" t="n">
        <f aca="false">Scenarios!$B$15+Scenarios!$B$16*$D313+Scenarios!$B$17*(Scenarios!C$22+SUM($G313:G313))+$E313+Scenarios!$B$18*Draws!E286</f>
        <v>-1.69986253931623</v>
      </c>
      <c r="I313" s="64" t="n">
        <f aca="false">Scenarios!$B$15+Scenarios!$B$16*$D313+Scenarios!$B$17*(Scenarios!D$22+SUM($G313:H313))+$E313+Scenarios!$B$18*Draws!F286</f>
        <v>-1.61861659503906</v>
      </c>
      <c r="J313" s="64" t="n">
        <f aca="false">Scenarios!$B$15+Scenarios!$B$16*$D313+Scenarios!$B$17*(Scenarios!E$22+SUM($G313:I313))+$E313+Scenarios!$B$18*Draws!G286</f>
        <v>-2.18440161282063</v>
      </c>
      <c r="K313" s="64" t="n">
        <f aca="false">Scenarios!$B$15+Scenarios!$B$16*$D313+Scenarios!$B$17*(Scenarios!F$22+SUM($G313:J313))+$E313+Scenarios!$B$18*Draws!H286</f>
        <v>-5.40066250622821</v>
      </c>
      <c r="L313" s="64" t="n">
        <f aca="false">Scenarios!$B$15+Scenarios!$B$16*$D313+Scenarios!$B$17*(Scenarios!G$22+SUM($G313:K313))+$E313+Scenarios!$B$18*Draws!I286</f>
        <v>-3.02750721942439</v>
      </c>
      <c r="M313" s="64" t="n">
        <f aca="false">Scenarios!$B$15+Scenarios!$B$16*$D313+Scenarios!$B$17*(Scenarios!H$22+SUM($G313:L313))+$E313+Scenarios!$B$18*Draws!J286</f>
        <v>-2.27973313619727</v>
      </c>
      <c r="N313" s="64" t="n">
        <f aca="false">Scenarios!$B$15+Scenarios!$B$16*$D313+Scenarios!$B$17*(Scenarios!I$22+SUM($G313:M313))+$E313+Scenarios!$B$18*Draws!K286</f>
        <v>-1.37350779608502</v>
      </c>
      <c r="O313" s="64" t="n">
        <f aca="false">Scenarios!$B$15+Scenarios!$B$16*$D313+Scenarios!$B$17*(Scenarios!J$22+SUM($G313:N313))+$E313+Scenarios!$B$18*Draws!L286</f>
        <v>-3.66754573734519</v>
      </c>
      <c r="P313" s="64" t="n">
        <f aca="false">Scenarios!$B$15+Scenarios!$B$16*$D313+Scenarios!$B$17*(Scenarios!K$22+SUM($G313:O313))+$E313+Scenarios!$B$18*Draws!M286</f>
        <v>-0.296431083991289</v>
      </c>
      <c r="Q313" s="64" t="n">
        <f aca="false">Scenarios!$B$15+Scenarios!$B$16*$D313+Scenarios!$B$17*(Scenarios!L$22+SUM($G313:P313))+$E313+Scenarios!$B$18*Draws!N286</f>
        <v>-3.66606565365135</v>
      </c>
      <c r="R313" s="64" t="n">
        <f aca="false">Scenarios!$B$15+Scenarios!$B$16*$D313+Scenarios!$B$17*(Scenarios!M$22+SUM($G313:Q313))+$E313+Scenarios!$B$18*Draws!O286</f>
        <v>-4.25058960626992</v>
      </c>
      <c r="S313" s="79" t="n">
        <f aca="false">SUM(G313:R313)</f>
        <v>-31.2028773973047</v>
      </c>
    </row>
    <row r="314" customFormat="false" ht="15" hidden="false" customHeight="false" outlineLevel="0" collapsed="false">
      <c r="A314" s="36" t="n">
        <v>283</v>
      </c>
      <c r="B314" s="36" t="n">
        <f aca="false">MATCH(Draws!B287,$B$16:$E$16,1)</f>
        <v>1</v>
      </c>
      <c r="C314" s="65" t="n">
        <f aca="false">MAX(-0.9,INDEX(Scenarios!$B$8:$E$8,B314)+INDEX(Scenarios!$B$9:$E$9,B314)*Draws!C287)</f>
        <v>-0.08884645</v>
      </c>
      <c r="D314" s="65" t="n">
        <f aca="false">(1+C314)^(1/12)-1</f>
        <v>-0.00772367170719102</v>
      </c>
      <c r="E314" s="64" t="n">
        <f aca="false">INDEX(Scenarios!$B$10:$E$10,B314)/12</f>
        <v>-1.25</v>
      </c>
      <c r="G314" s="64" t="n">
        <f aca="false">Scenarios!$B$15+Scenarios!$B$16*$D314+Scenarios!$B$17*(Scenarios!B$22)+$E314+Scenarios!$B$18*Draws!D287</f>
        <v>-5.41875053346789</v>
      </c>
      <c r="H314" s="64" t="n">
        <f aca="false">Scenarios!$B$15+Scenarios!$B$16*$D314+Scenarios!$B$17*(Scenarios!C$22+SUM($G314:G314))+$E314+Scenarios!$B$18*Draws!E287</f>
        <v>-5.77137579293801</v>
      </c>
      <c r="I314" s="64" t="n">
        <f aca="false">Scenarios!$B$15+Scenarios!$B$16*$D314+Scenarios!$B$17*(Scenarios!D$22+SUM($G314:H314))+$E314+Scenarios!$B$18*Draws!F287</f>
        <v>-4.9258569238703</v>
      </c>
      <c r="J314" s="64" t="n">
        <f aca="false">Scenarios!$B$15+Scenarios!$B$16*$D314+Scenarios!$B$17*(Scenarios!E$22+SUM($G314:I314))+$E314+Scenarios!$B$18*Draws!G287</f>
        <v>0.756577929312165</v>
      </c>
      <c r="K314" s="64" t="n">
        <f aca="false">Scenarios!$B$15+Scenarios!$B$16*$D314+Scenarios!$B$17*(Scenarios!F$22+SUM($G314:J314))+$E314+Scenarios!$B$18*Draws!H287</f>
        <v>-3.20980731649441</v>
      </c>
      <c r="L314" s="64" t="n">
        <f aca="false">Scenarios!$B$15+Scenarios!$B$16*$D314+Scenarios!$B$17*(Scenarios!G$22+SUM($G314:K314))+$E314+Scenarios!$B$18*Draws!I287</f>
        <v>1.98853124902001</v>
      </c>
      <c r="M314" s="64" t="n">
        <f aca="false">Scenarios!$B$15+Scenarios!$B$16*$D314+Scenarios!$B$17*(Scenarios!H$22+SUM($G314:L314))+$E314+Scenarios!$B$18*Draws!J287</f>
        <v>-7.32805186891044</v>
      </c>
      <c r="N314" s="64" t="n">
        <f aca="false">Scenarios!$B$15+Scenarios!$B$16*$D314+Scenarios!$B$17*(Scenarios!I$22+SUM($G314:M314))+$E314+Scenarios!$B$18*Draws!K287</f>
        <v>-0.491384057311096</v>
      </c>
      <c r="O314" s="64" t="n">
        <f aca="false">Scenarios!$B$15+Scenarios!$B$16*$D314+Scenarios!$B$17*(Scenarios!J$22+SUM($G314:N314))+$E314+Scenarios!$B$18*Draws!L287</f>
        <v>-0.633213708270119</v>
      </c>
      <c r="P314" s="64" t="n">
        <f aca="false">Scenarios!$B$15+Scenarios!$B$16*$D314+Scenarios!$B$17*(Scenarios!K$22+SUM($G314:O314))+$E314+Scenarios!$B$18*Draws!M287</f>
        <v>-7.15994809193479</v>
      </c>
      <c r="Q314" s="64" t="n">
        <f aca="false">Scenarios!$B$15+Scenarios!$B$16*$D314+Scenarios!$B$17*(Scenarios!L$22+SUM($G314:P314))+$E314+Scenarios!$B$18*Draws!N287</f>
        <v>-2.5554824412221</v>
      </c>
      <c r="R314" s="64" t="n">
        <f aca="false">Scenarios!$B$15+Scenarios!$B$16*$D314+Scenarios!$B$17*(Scenarios!M$22+SUM($G314:Q314))+$E314+Scenarios!$B$18*Draws!O287</f>
        <v>-2.48844322696899</v>
      </c>
      <c r="S314" s="79" t="n">
        <f aca="false">SUM(G314:R314)</f>
        <v>-37.237204783056</v>
      </c>
    </row>
    <row r="315" customFormat="false" ht="15" hidden="false" customHeight="false" outlineLevel="0" collapsed="false">
      <c r="A315" s="36" t="n">
        <v>284</v>
      </c>
      <c r="B315" s="36" t="n">
        <f aca="false">MATCH(Draws!B288,$B$16:$E$16,1)</f>
        <v>3</v>
      </c>
      <c r="C315" s="65" t="n">
        <f aca="false">MAX(-0.9,INDEX(Scenarios!$B$8:$E$8,B315)+INDEX(Scenarios!$B$9:$E$9,B315)*Draws!C288)</f>
        <v>0.2486888</v>
      </c>
      <c r="D315" s="65" t="n">
        <f aca="false">(1+C315)^(1/12)-1</f>
        <v>0.0186801682606323</v>
      </c>
      <c r="E315" s="64" t="n">
        <f aca="false">INDEX(Scenarios!$B$10:$E$10,B315)/12</f>
        <v>0.416666666666667</v>
      </c>
      <c r="G315" s="64" t="n">
        <f aca="false">Scenarios!$B$15+Scenarios!$B$16*$D315+Scenarios!$B$17*(Scenarios!B$22)+$E315+Scenarios!$B$18*Draws!D288</f>
        <v>-2.34127155009963</v>
      </c>
      <c r="H315" s="64" t="n">
        <f aca="false">Scenarios!$B$15+Scenarios!$B$16*$D315+Scenarios!$B$17*(Scenarios!C$22+SUM($G315:G315))+$E315+Scenarios!$B$18*Draws!E288</f>
        <v>0.483183027298935</v>
      </c>
      <c r="I315" s="64" t="n">
        <f aca="false">Scenarios!$B$15+Scenarios!$B$16*$D315+Scenarios!$B$17*(Scenarios!D$22+SUM($G315:H315))+$E315+Scenarios!$B$18*Draws!F288</f>
        <v>2.17840819534257</v>
      </c>
      <c r="J315" s="64" t="n">
        <f aca="false">Scenarios!$B$15+Scenarios!$B$16*$D315+Scenarios!$B$17*(Scenarios!E$22+SUM($G315:I315))+$E315+Scenarios!$B$18*Draws!G288</f>
        <v>-3.0909786682569</v>
      </c>
      <c r="K315" s="64" t="n">
        <f aca="false">Scenarios!$B$15+Scenarios!$B$16*$D315+Scenarios!$B$17*(Scenarios!F$22+SUM($G315:J315))+$E315+Scenarios!$B$18*Draws!H288</f>
        <v>-1.64235977474395</v>
      </c>
      <c r="L315" s="64" t="n">
        <f aca="false">Scenarios!$B$15+Scenarios!$B$16*$D315+Scenarios!$B$17*(Scenarios!G$22+SUM($G315:K315))+$E315+Scenarios!$B$18*Draws!I288</f>
        <v>1.53298255331851</v>
      </c>
      <c r="M315" s="64" t="n">
        <f aca="false">Scenarios!$B$15+Scenarios!$B$16*$D315+Scenarios!$B$17*(Scenarios!H$22+SUM($G315:L315))+$E315+Scenarios!$B$18*Draws!J288</f>
        <v>-2.23357397764954</v>
      </c>
      <c r="N315" s="64" t="n">
        <f aca="false">Scenarios!$B$15+Scenarios!$B$16*$D315+Scenarios!$B$17*(Scenarios!I$22+SUM($G315:M315))+$E315+Scenarios!$B$18*Draws!K288</f>
        <v>2.65065228237638</v>
      </c>
      <c r="O315" s="64" t="n">
        <f aca="false">Scenarios!$B$15+Scenarios!$B$16*$D315+Scenarios!$B$17*(Scenarios!J$22+SUM($G315:N315))+$E315+Scenarios!$B$18*Draws!L288</f>
        <v>0.650978397435064</v>
      </c>
      <c r="P315" s="64" t="n">
        <f aca="false">Scenarios!$B$15+Scenarios!$B$16*$D315+Scenarios!$B$17*(Scenarios!K$22+SUM($G315:O315))+$E315+Scenarios!$B$18*Draws!M288</f>
        <v>3.04068549167331</v>
      </c>
      <c r="Q315" s="64" t="n">
        <f aca="false">Scenarios!$B$15+Scenarios!$B$16*$D315+Scenarios!$B$17*(Scenarios!L$22+SUM($G315:P315))+$E315+Scenarios!$B$18*Draws!N288</f>
        <v>-7.64947955918056</v>
      </c>
      <c r="R315" s="64" t="n">
        <f aca="false">Scenarios!$B$15+Scenarios!$B$16*$D315+Scenarios!$B$17*(Scenarios!M$22+SUM($G315:Q315))+$E315+Scenarios!$B$18*Draws!O288</f>
        <v>2.99820944181552</v>
      </c>
      <c r="S315" s="79" t="n">
        <f aca="false">SUM(G315:R315)</f>
        <v>-3.4225641406703</v>
      </c>
    </row>
    <row r="316" customFormat="false" ht="15" hidden="false" customHeight="false" outlineLevel="0" collapsed="false">
      <c r="A316" s="36" t="n">
        <v>285</v>
      </c>
      <c r="B316" s="36" t="n">
        <f aca="false">MATCH(Draws!B289,$B$16:$E$16,1)</f>
        <v>4</v>
      </c>
      <c r="C316" s="65" t="n">
        <f aca="false">MAX(-0.9,INDEX(Scenarios!$B$8:$E$8,B316)+INDEX(Scenarios!$B$9:$E$9,B316)*Draws!C289)</f>
        <v>0.21026916</v>
      </c>
      <c r="D316" s="65" t="n">
        <f aca="false">(1+C316)^(1/12)-1</f>
        <v>0.0160306998585669</v>
      </c>
      <c r="E316" s="64" t="n">
        <f aca="false">INDEX(Scenarios!$B$10:$E$10,B316)/12</f>
        <v>-1.25</v>
      </c>
      <c r="G316" s="64" t="n">
        <f aca="false">Scenarios!$B$15+Scenarios!$B$16*$D316+Scenarios!$B$17*(Scenarios!B$22)+$E316+Scenarios!$B$18*Draws!D289</f>
        <v>-0.540693584616448</v>
      </c>
      <c r="H316" s="64" t="n">
        <f aca="false">Scenarios!$B$15+Scenarios!$B$16*$D316+Scenarios!$B$17*(Scenarios!C$22+SUM($G316:G316))+$E316+Scenarios!$B$18*Draws!E289</f>
        <v>-4.27502528359908</v>
      </c>
      <c r="I316" s="64" t="n">
        <f aca="false">Scenarios!$B$15+Scenarios!$B$16*$D316+Scenarios!$B$17*(Scenarios!D$22+SUM($G316:H316))+$E316+Scenarios!$B$18*Draws!F289</f>
        <v>2.09511548947924</v>
      </c>
      <c r="J316" s="64" t="n">
        <f aca="false">Scenarios!$B$15+Scenarios!$B$16*$D316+Scenarios!$B$17*(Scenarios!E$22+SUM($G316:I316))+$E316+Scenarios!$B$18*Draws!G289</f>
        <v>-4.23317174852387</v>
      </c>
      <c r="K316" s="64" t="n">
        <f aca="false">Scenarios!$B$15+Scenarios!$B$16*$D316+Scenarios!$B$17*(Scenarios!F$22+SUM($G316:J316))+$E316+Scenarios!$B$18*Draws!H289</f>
        <v>0.0753840827551202</v>
      </c>
      <c r="L316" s="64" t="n">
        <f aca="false">Scenarios!$B$15+Scenarios!$B$16*$D316+Scenarios!$B$17*(Scenarios!G$22+SUM($G316:K316))+$E316+Scenarios!$B$18*Draws!I289</f>
        <v>-2.1368833899402</v>
      </c>
      <c r="M316" s="64" t="n">
        <f aca="false">Scenarios!$B$15+Scenarios!$B$16*$D316+Scenarios!$B$17*(Scenarios!H$22+SUM($G316:L316))+$E316+Scenarios!$B$18*Draws!J289</f>
        <v>-6.89234619036659</v>
      </c>
      <c r="N316" s="64" t="n">
        <f aca="false">Scenarios!$B$15+Scenarios!$B$16*$D316+Scenarios!$B$17*(Scenarios!I$22+SUM($G316:M316))+$E316+Scenarios!$B$18*Draws!K289</f>
        <v>-0.107625477057337</v>
      </c>
      <c r="O316" s="64" t="n">
        <f aca="false">Scenarios!$B$15+Scenarios!$B$16*$D316+Scenarios!$B$17*(Scenarios!J$22+SUM($G316:N316))+$E316+Scenarios!$B$18*Draws!L289</f>
        <v>-1.52620548545854</v>
      </c>
      <c r="P316" s="64" t="n">
        <f aca="false">Scenarios!$B$15+Scenarios!$B$16*$D316+Scenarios!$B$17*(Scenarios!K$22+SUM($G316:O316))+$E316+Scenarios!$B$18*Draws!M289</f>
        <v>-3.86454066770233</v>
      </c>
      <c r="Q316" s="64" t="n">
        <f aca="false">Scenarios!$B$15+Scenarios!$B$16*$D316+Scenarios!$B$17*(Scenarios!L$22+SUM($G316:P316))+$E316+Scenarios!$B$18*Draws!N289</f>
        <v>-2.54717401261349</v>
      </c>
      <c r="R316" s="64" t="n">
        <f aca="false">Scenarios!$B$15+Scenarios!$B$16*$D316+Scenarios!$B$17*(Scenarios!M$22+SUM($G316:Q316))+$E316+Scenarios!$B$18*Draws!O289</f>
        <v>5.40969989629</v>
      </c>
      <c r="S316" s="79" t="n">
        <f aca="false">SUM(G316:R316)</f>
        <v>-18.5434663713535</v>
      </c>
    </row>
    <row r="317" customFormat="false" ht="15" hidden="false" customHeight="false" outlineLevel="0" collapsed="false">
      <c r="A317" s="36" t="n">
        <v>286</v>
      </c>
      <c r="B317" s="36" t="n">
        <f aca="false">MATCH(Draws!B290,$B$16:$E$16,1)</f>
        <v>4</v>
      </c>
      <c r="C317" s="65" t="n">
        <f aca="false">MAX(-0.9,INDEX(Scenarios!$B$8:$E$8,B317)+INDEX(Scenarios!$B$9:$E$9,B317)*Draws!C290)</f>
        <v>0.07046532</v>
      </c>
      <c r="D317" s="65" t="n">
        <f aca="false">(1+C317)^(1/12)-1</f>
        <v>0.00569058290618774</v>
      </c>
      <c r="E317" s="64" t="n">
        <f aca="false">INDEX(Scenarios!$B$10:$E$10,B317)/12</f>
        <v>-1.25</v>
      </c>
      <c r="G317" s="64" t="n">
        <f aca="false">Scenarios!$B$15+Scenarios!$B$16*$D317+Scenarios!$B$17*(Scenarios!B$22)+$E317+Scenarios!$B$18*Draws!D290</f>
        <v>0.16490356463775</v>
      </c>
      <c r="H317" s="64" t="n">
        <f aca="false">Scenarios!$B$15+Scenarios!$B$16*$D317+Scenarios!$B$17*(Scenarios!C$22+SUM($G317:G317))+$E317+Scenarios!$B$18*Draws!E290</f>
        <v>-2.96436998668932</v>
      </c>
      <c r="I317" s="64" t="n">
        <f aca="false">Scenarios!$B$15+Scenarios!$B$16*$D317+Scenarios!$B$17*(Scenarios!D$22+SUM($G317:H317))+$E317+Scenarios!$B$18*Draws!F290</f>
        <v>-2.03430101423861</v>
      </c>
      <c r="J317" s="64" t="n">
        <f aca="false">Scenarios!$B$15+Scenarios!$B$16*$D317+Scenarios!$B$17*(Scenarios!E$22+SUM($G317:I317))+$E317+Scenarios!$B$18*Draws!G290</f>
        <v>0.121575732433544</v>
      </c>
      <c r="K317" s="64" t="n">
        <f aca="false">Scenarios!$B$15+Scenarios!$B$16*$D317+Scenarios!$B$17*(Scenarios!F$22+SUM($G317:J317))+$E317+Scenarios!$B$18*Draws!H290</f>
        <v>-0.0162800866931305</v>
      </c>
      <c r="L317" s="64" t="n">
        <f aca="false">Scenarios!$B$15+Scenarios!$B$16*$D317+Scenarios!$B$17*(Scenarios!G$22+SUM($G317:K317))+$E317+Scenarios!$B$18*Draws!I290</f>
        <v>-0.901074744863013</v>
      </c>
      <c r="M317" s="64" t="n">
        <f aca="false">Scenarios!$B$15+Scenarios!$B$16*$D317+Scenarios!$B$17*(Scenarios!H$22+SUM($G317:L317))+$E317+Scenarios!$B$18*Draws!J290</f>
        <v>-4.50470362455506</v>
      </c>
      <c r="N317" s="64" t="n">
        <f aca="false">Scenarios!$B$15+Scenarios!$B$16*$D317+Scenarios!$B$17*(Scenarios!I$22+SUM($G317:M317))+$E317+Scenarios!$B$18*Draws!K290</f>
        <v>-1.07559707676396</v>
      </c>
      <c r="O317" s="64" t="n">
        <f aca="false">Scenarios!$B$15+Scenarios!$B$16*$D317+Scenarios!$B$17*(Scenarios!J$22+SUM($G317:N317))+$E317+Scenarios!$B$18*Draws!L290</f>
        <v>-1.05380750648288</v>
      </c>
      <c r="P317" s="64" t="n">
        <f aca="false">Scenarios!$B$15+Scenarios!$B$16*$D317+Scenarios!$B$17*(Scenarios!K$22+SUM($G317:O317))+$E317+Scenarios!$B$18*Draws!M290</f>
        <v>-3.43274147132607</v>
      </c>
      <c r="Q317" s="64" t="n">
        <f aca="false">Scenarios!$B$15+Scenarios!$B$16*$D317+Scenarios!$B$17*(Scenarios!L$22+SUM($G317:P317))+$E317+Scenarios!$B$18*Draws!N290</f>
        <v>-4.98580348113218</v>
      </c>
      <c r="R317" s="64" t="n">
        <f aca="false">Scenarios!$B$15+Scenarios!$B$16*$D317+Scenarios!$B$17*(Scenarios!M$22+SUM($G317:Q317))+$E317+Scenarios!$B$18*Draws!O290</f>
        <v>1.18032579417628</v>
      </c>
      <c r="S317" s="79" t="n">
        <f aca="false">SUM(G317:R317)</f>
        <v>-19.5018739014967</v>
      </c>
    </row>
    <row r="318" customFormat="false" ht="15" hidden="false" customHeight="false" outlineLevel="0" collapsed="false">
      <c r="A318" s="36" t="n">
        <v>287</v>
      </c>
      <c r="B318" s="36" t="n">
        <f aca="false">MATCH(Draws!B291,$B$16:$E$16,1)</f>
        <v>4</v>
      </c>
      <c r="C318" s="65" t="n">
        <f aca="false">MAX(-0.9,INDEX(Scenarios!$B$8:$E$8,B318)+INDEX(Scenarios!$B$9:$E$9,B318)*Draws!C291)</f>
        <v>0.01174032</v>
      </c>
      <c r="D318" s="65" t="n">
        <f aca="false">(1+C318)^(1/12)-1</f>
        <v>0.000973134617461291</v>
      </c>
      <c r="E318" s="64" t="n">
        <f aca="false">INDEX(Scenarios!$B$10:$E$10,B318)/12</f>
        <v>-1.25</v>
      </c>
      <c r="G318" s="64" t="n">
        <f aca="false">Scenarios!$B$15+Scenarios!$B$16*$D318+Scenarios!$B$17*(Scenarios!B$22)+$E318+Scenarios!$B$18*Draws!D291</f>
        <v>-0.796156184783186</v>
      </c>
      <c r="H318" s="64" t="n">
        <f aca="false">Scenarios!$B$15+Scenarios!$B$16*$D318+Scenarios!$B$17*(Scenarios!C$22+SUM($G318:G318))+$E318+Scenarios!$B$18*Draws!E291</f>
        <v>-4.70099572654521</v>
      </c>
      <c r="I318" s="64" t="n">
        <f aca="false">Scenarios!$B$15+Scenarios!$B$16*$D318+Scenarios!$B$17*(Scenarios!D$22+SUM($G318:H318))+$E318+Scenarios!$B$18*Draws!F291</f>
        <v>-0.957635595253532</v>
      </c>
      <c r="J318" s="64" t="n">
        <f aca="false">Scenarios!$B$15+Scenarios!$B$16*$D318+Scenarios!$B$17*(Scenarios!E$22+SUM($G318:I318))+$E318+Scenarios!$B$18*Draws!G291</f>
        <v>-7.95161922702177</v>
      </c>
      <c r="K318" s="64" t="n">
        <f aca="false">Scenarios!$B$15+Scenarios!$B$16*$D318+Scenarios!$B$17*(Scenarios!F$22+SUM($G318:J318))+$E318+Scenarios!$B$18*Draws!H291</f>
        <v>-0.702181935388321</v>
      </c>
      <c r="L318" s="64" t="n">
        <f aca="false">Scenarios!$B$15+Scenarios!$B$16*$D318+Scenarios!$B$17*(Scenarios!G$22+SUM($G318:K318))+$E318+Scenarios!$B$18*Draws!I291</f>
        <v>-3.4177182155759</v>
      </c>
      <c r="M318" s="64" t="n">
        <f aca="false">Scenarios!$B$15+Scenarios!$B$16*$D318+Scenarios!$B$17*(Scenarios!H$22+SUM($G318:L318))+$E318+Scenarios!$B$18*Draws!J291</f>
        <v>-5.02995531837803</v>
      </c>
      <c r="N318" s="64" t="n">
        <f aca="false">Scenarios!$B$15+Scenarios!$B$16*$D318+Scenarios!$B$17*(Scenarios!I$22+SUM($G318:M318))+$E318+Scenarios!$B$18*Draws!K291</f>
        <v>2.88093666400231</v>
      </c>
      <c r="O318" s="64" t="n">
        <f aca="false">Scenarios!$B$15+Scenarios!$B$16*$D318+Scenarios!$B$17*(Scenarios!J$22+SUM($G318:N318))+$E318+Scenarios!$B$18*Draws!L291</f>
        <v>-2.24303457894485</v>
      </c>
      <c r="P318" s="64" t="n">
        <f aca="false">Scenarios!$B$15+Scenarios!$B$16*$D318+Scenarios!$B$17*(Scenarios!K$22+SUM($G318:O318))+$E318+Scenarios!$B$18*Draws!M291</f>
        <v>-1.76548853165977</v>
      </c>
      <c r="Q318" s="64" t="n">
        <f aca="false">Scenarios!$B$15+Scenarios!$B$16*$D318+Scenarios!$B$17*(Scenarios!L$22+SUM($G318:P318))+$E318+Scenarios!$B$18*Draws!N291</f>
        <v>-2.12024039488754</v>
      </c>
      <c r="R318" s="64" t="n">
        <f aca="false">Scenarios!$B$15+Scenarios!$B$16*$D318+Scenarios!$B$17*(Scenarios!M$22+SUM($G318:Q318))+$E318+Scenarios!$B$18*Draws!O291</f>
        <v>-0.408470777165805</v>
      </c>
      <c r="S318" s="79" t="n">
        <f aca="false">SUM(G318:R318)</f>
        <v>-27.2125598216016</v>
      </c>
    </row>
    <row r="319" customFormat="false" ht="15" hidden="false" customHeight="false" outlineLevel="0" collapsed="false">
      <c r="A319" s="36" t="n">
        <v>288</v>
      </c>
      <c r="B319" s="36" t="n">
        <f aca="false">MATCH(Draws!B292,$B$16:$E$16,1)</f>
        <v>4</v>
      </c>
      <c r="C319" s="65" t="n">
        <f aca="false">MAX(-0.9,INDEX(Scenarios!$B$8:$E$8,B319)+INDEX(Scenarios!$B$9:$E$9,B319)*Draws!C292)</f>
        <v>0.0868992</v>
      </c>
      <c r="D319" s="65" t="n">
        <f aca="false">(1+C319)^(1/12)-1</f>
        <v>0.00696823860575879</v>
      </c>
      <c r="E319" s="64" t="n">
        <f aca="false">INDEX(Scenarios!$B$10:$E$10,B319)/12</f>
        <v>-1.25</v>
      </c>
      <c r="G319" s="64" t="n">
        <f aca="false">Scenarios!$B$15+Scenarios!$B$16*$D319+Scenarios!$B$17*(Scenarios!B$22)+$E319+Scenarios!$B$18*Draws!D292</f>
        <v>1.8241785332046</v>
      </c>
      <c r="H319" s="64" t="n">
        <f aca="false">Scenarios!$B$15+Scenarios!$B$16*$D319+Scenarios!$B$17*(Scenarios!C$22+SUM($G319:G319))+$E319+Scenarios!$B$18*Draws!E292</f>
        <v>-4.62226094801672</v>
      </c>
      <c r="I319" s="64" t="n">
        <f aca="false">Scenarios!$B$15+Scenarios!$B$16*$D319+Scenarios!$B$17*(Scenarios!D$22+SUM($G319:H319))+$E319+Scenarios!$B$18*Draws!F292</f>
        <v>-4.01227669146712</v>
      </c>
      <c r="J319" s="64" t="n">
        <f aca="false">Scenarios!$B$15+Scenarios!$B$16*$D319+Scenarios!$B$17*(Scenarios!E$22+SUM($G319:I319))+$E319+Scenarios!$B$18*Draws!G292</f>
        <v>-1.98288071914864</v>
      </c>
      <c r="K319" s="64" t="n">
        <f aca="false">Scenarios!$B$15+Scenarios!$B$16*$D319+Scenarios!$B$17*(Scenarios!F$22+SUM($G319:J319))+$E319+Scenarios!$B$18*Draws!H292</f>
        <v>3.0612698431554</v>
      </c>
      <c r="L319" s="64" t="n">
        <f aca="false">Scenarios!$B$15+Scenarios!$B$16*$D319+Scenarios!$B$17*(Scenarios!G$22+SUM($G319:K319))+$E319+Scenarios!$B$18*Draws!I292</f>
        <v>-3.32452615088023</v>
      </c>
      <c r="M319" s="64" t="n">
        <f aca="false">Scenarios!$B$15+Scenarios!$B$16*$D319+Scenarios!$B$17*(Scenarios!H$22+SUM($G319:L319))+$E319+Scenarios!$B$18*Draws!J292</f>
        <v>-0.822509410148759</v>
      </c>
      <c r="N319" s="64" t="n">
        <f aca="false">Scenarios!$B$15+Scenarios!$B$16*$D319+Scenarios!$B$17*(Scenarios!I$22+SUM($G319:M319))+$E319+Scenarios!$B$18*Draws!K292</f>
        <v>-2.98335340642408</v>
      </c>
      <c r="O319" s="64" t="n">
        <f aca="false">Scenarios!$B$15+Scenarios!$B$16*$D319+Scenarios!$B$17*(Scenarios!J$22+SUM($G319:N319))+$E319+Scenarios!$B$18*Draws!L292</f>
        <v>-3.74079824617176</v>
      </c>
      <c r="P319" s="64" t="n">
        <f aca="false">Scenarios!$B$15+Scenarios!$B$16*$D319+Scenarios!$B$17*(Scenarios!K$22+SUM($G319:O319))+$E319+Scenarios!$B$18*Draws!M292</f>
        <v>-1.1676586805951</v>
      </c>
      <c r="Q319" s="64" t="n">
        <f aca="false">Scenarios!$B$15+Scenarios!$B$16*$D319+Scenarios!$B$17*(Scenarios!L$22+SUM($G319:P319))+$E319+Scenarios!$B$18*Draws!N292</f>
        <v>1.90545595364242</v>
      </c>
      <c r="R319" s="64" t="n">
        <f aca="false">Scenarios!$B$15+Scenarios!$B$16*$D319+Scenarios!$B$17*(Scenarios!M$22+SUM($G319:Q319))+$E319+Scenarios!$B$18*Draws!O292</f>
        <v>-5.4521372665155</v>
      </c>
      <c r="S319" s="79" t="n">
        <f aca="false">SUM(G319:R319)</f>
        <v>-21.3174971893655</v>
      </c>
    </row>
    <row r="320" customFormat="false" ht="15" hidden="false" customHeight="false" outlineLevel="0" collapsed="false">
      <c r="A320" s="36" t="n">
        <v>289</v>
      </c>
      <c r="B320" s="36" t="n">
        <f aca="false">MATCH(Draws!B293,$B$16:$E$16,1)</f>
        <v>2</v>
      </c>
      <c r="C320" s="65" t="n">
        <f aca="false">MAX(-0.9,INDEX(Scenarios!$B$8:$E$8,B320)+INDEX(Scenarios!$B$9:$E$9,B320)*Draws!C293)</f>
        <v>-0.2193994</v>
      </c>
      <c r="D320" s="65" t="n">
        <f aca="false">(1+C320)^(1/12)-1</f>
        <v>-0.0204294045993797</v>
      </c>
      <c r="E320" s="64" t="n">
        <f aca="false">INDEX(Scenarios!$B$10:$E$10,B320)/12</f>
        <v>0.416666666666667</v>
      </c>
      <c r="G320" s="64" t="n">
        <f aca="false">Scenarios!$B$15+Scenarios!$B$16*$D320+Scenarios!$B$17*(Scenarios!B$22)+$E320+Scenarios!$B$18*Draws!D293</f>
        <v>0.0637045362656701</v>
      </c>
      <c r="H320" s="64" t="n">
        <f aca="false">Scenarios!$B$15+Scenarios!$B$16*$D320+Scenarios!$B$17*(Scenarios!C$22+SUM($G320:G320))+$E320+Scenarios!$B$18*Draws!E293</f>
        <v>-1.94705795953085</v>
      </c>
      <c r="I320" s="64" t="n">
        <f aca="false">Scenarios!$B$15+Scenarios!$B$16*$D320+Scenarios!$B$17*(Scenarios!D$22+SUM($G320:H320))+$E320+Scenarios!$B$18*Draws!F293</f>
        <v>-2.16615069503574</v>
      </c>
      <c r="J320" s="64" t="n">
        <f aca="false">Scenarios!$B$15+Scenarios!$B$16*$D320+Scenarios!$B$17*(Scenarios!E$22+SUM($G320:I320))+$E320+Scenarios!$B$18*Draws!G293</f>
        <v>-3.39829917369692</v>
      </c>
      <c r="K320" s="64" t="n">
        <f aca="false">Scenarios!$B$15+Scenarios!$B$16*$D320+Scenarios!$B$17*(Scenarios!F$22+SUM($G320:J320))+$E320+Scenarios!$B$18*Draws!H293</f>
        <v>-2.64345244479204</v>
      </c>
      <c r="L320" s="64" t="n">
        <f aca="false">Scenarios!$B$15+Scenarios!$B$16*$D320+Scenarios!$B$17*(Scenarios!G$22+SUM($G320:K320))+$E320+Scenarios!$B$18*Draws!I293</f>
        <v>-2.65485079856436</v>
      </c>
      <c r="M320" s="64" t="n">
        <f aca="false">Scenarios!$B$15+Scenarios!$B$16*$D320+Scenarios!$B$17*(Scenarios!H$22+SUM($G320:L320))+$E320+Scenarios!$B$18*Draws!J293</f>
        <v>1.64402044427424</v>
      </c>
      <c r="N320" s="64" t="n">
        <f aca="false">Scenarios!$B$15+Scenarios!$B$16*$D320+Scenarios!$B$17*(Scenarios!I$22+SUM($G320:M320))+$E320+Scenarios!$B$18*Draws!K293</f>
        <v>-2.33361506514639</v>
      </c>
      <c r="O320" s="64" t="n">
        <f aca="false">Scenarios!$B$15+Scenarios!$B$16*$D320+Scenarios!$B$17*(Scenarios!J$22+SUM($G320:N320))+$E320+Scenarios!$B$18*Draws!L293</f>
        <v>0.269116700771445</v>
      </c>
      <c r="P320" s="64" t="n">
        <f aca="false">Scenarios!$B$15+Scenarios!$B$16*$D320+Scenarios!$B$17*(Scenarios!K$22+SUM($G320:O320))+$E320+Scenarios!$B$18*Draws!M293</f>
        <v>2.765242626031</v>
      </c>
      <c r="Q320" s="64" t="n">
        <f aca="false">Scenarios!$B$15+Scenarios!$B$16*$D320+Scenarios!$B$17*(Scenarios!L$22+SUM($G320:P320))+$E320+Scenarios!$B$18*Draws!N293</f>
        <v>-3.35746077594391</v>
      </c>
      <c r="R320" s="64" t="n">
        <f aca="false">Scenarios!$B$15+Scenarios!$B$16*$D320+Scenarios!$B$17*(Scenarios!M$22+SUM($G320:Q320))+$E320+Scenarios!$B$18*Draws!O293</f>
        <v>-3.12371593804714</v>
      </c>
      <c r="S320" s="79" t="n">
        <f aca="false">SUM(G320:R320)</f>
        <v>-16.882518543415</v>
      </c>
    </row>
    <row r="321" customFormat="false" ht="15" hidden="false" customHeight="false" outlineLevel="0" collapsed="false">
      <c r="A321" s="36" t="n">
        <v>290</v>
      </c>
      <c r="B321" s="36" t="n">
        <f aca="false">MATCH(Draws!B294,$B$16:$E$16,1)</f>
        <v>4</v>
      </c>
      <c r="C321" s="65" t="n">
        <f aca="false">MAX(-0.9,INDEX(Scenarios!$B$8:$E$8,B321)+INDEX(Scenarios!$B$9:$E$9,B321)*Draws!C294)</f>
        <v>0.15645408</v>
      </c>
      <c r="D321" s="65" t="n">
        <f aca="false">(1+C321)^(1/12)-1</f>
        <v>0.0121868700222372</v>
      </c>
      <c r="E321" s="64" t="n">
        <f aca="false">INDEX(Scenarios!$B$10:$E$10,B321)/12</f>
        <v>-1.25</v>
      </c>
      <c r="G321" s="64" t="n">
        <f aca="false">Scenarios!$B$15+Scenarios!$B$16*$D321+Scenarios!$B$17*(Scenarios!B$22)+$E321+Scenarios!$B$18*Draws!D294</f>
        <v>-3.92170437521548</v>
      </c>
      <c r="H321" s="64" t="n">
        <f aca="false">Scenarios!$B$15+Scenarios!$B$16*$D321+Scenarios!$B$17*(Scenarios!C$22+SUM($G321:G321))+$E321+Scenarios!$B$18*Draws!E294</f>
        <v>0.0698977730083108</v>
      </c>
      <c r="I321" s="64" t="n">
        <f aca="false">Scenarios!$B$15+Scenarios!$B$16*$D321+Scenarios!$B$17*(Scenarios!D$22+SUM($G321:H321))+$E321+Scenarios!$B$18*Draws!F294</f>
        <v>-0.336094130525866</v>
      </c>
      <c r="J321" s="64" t="n">
        <f aca="false">Scenarios!$B$15+Scenarios!$B$16*$D321+Scenarios!$B$17*(Scenarios!E$22+SUM($G321:I321))+$E321+Scenarios!$B$18*Draws!G294</f>
        <v>-1.4577706059994</v>
      </c>
      <c r="K321" s="64" t="n">
        <f aca="false">Scenarios!$B$15+Scenarios!$B$16*$D321+Scenarios!$B$17*(Scenarios!F$22+SUM($G321:J321))+$E321+Scenarios!$B$18*Draws!H294</f>
        <v>0.764388257596024</v>
      </c>
      <c r="L321" s="64" t="n">
        <f aca="false">Scenarios!$B$15+Scenarios!$B$16*$D321+Scenarios!$B$17*(Scenarios!G$22+SUM($G321:K321))+$E321+Scenarios!$B$18*Draws!I294</f>
        <v>-2.68654772188295</v>
      </c>
      <c r="M321" s="64" t="n">
        <f aca="false">Scenarios!$B$15+Scenarios!$B$16*$D321+Scenarios!$B$17*(Scenarios!H$22+SUM($G321:L321))+$E321+Scenarios!$B$18*Draws!J294</f>
        <v>-1.44135875203336</v>
      </c>
      <c r="N321" s="64" t="n">
        <f aca="false">Scenarios!$B$15+Scenarios!$B$16*$D321+Scenarios!$B$17*(Scenarios!I$22+SUM($G321:M321))+$E321+Scenarios!$B$18*Draws!K294</f>
        <v>1.57526982353865</v>
      </c>
      <c r="O321" s="64" t="n">
        <f aca="false">Scenarios!$B$15+Scenarios!$B$16*$D321+Scenarios!$B$17*(Scenarios!J$22+SUM($G321:N321))+$E321+Scenarios!$B$18*Draws!L294</f>
        <v>5.22186108112763</v>
      </c>
      <c r="P321" s="64" t="n">
        <f aca="false">Scenarios!$B$15+Scenarios!$B$16*$D321+Scenarios!$B$17*(Scenarios!K$22+SUM($G321:O321))+$E321+Scenarios!$B$18*Draws!M294</f>
        <v>-2.3054960346245</v>
      </c>
      <c r="Q321" s="64" t="n">
        <f aca="false">Scenarios!$B$15+Scenarios!$B$16*$D321+Scenarios!$B$17*(Scenarios!L$22+SUM($G321:P321))+$E321+Scenarios!$B$18*Draws!N294</f>
        <v>-2.28613162304892</v>
      </c>
      <c r="R321" s="64" t="n">
        <f aca="false">Scenarios!$B$15+Scenarios!$B$16*$D321+Scenarios!$B$17*(Scenarios!M$22+SUM($G321:Q321))+$E321+Scenarios!$B$18*Draws!O294</f>
        <v>2.89289502370378</v>
      </c>
      <c r="S321" s="79" t="n">
        <f aca="false">SUM(G321:R321)</f>
        <v>-3.91079128435609</v>
      </c>
    </row>
    <row r="322" customFormat="false" ht="15" hidden="false" customHeight="false" outlineLevel="0" collapsed="false">
      <c r="A322" s="36" t="n">
        <v>291</v>
      </c>
      <c r="B322" s="36" t="n">
        <f aca="false">MATCH(Draws!B295,$B$16:$E$16,1)</f>
        <v>2</v>
      </c>
      <c r="C322" s="65" t="n">
        <f aca="false">MAX(-0.9,INDEX(Scenarios!$B$8:$E$8,B322)+INDEX(Scenarios!$B$9:$E$9,B322)*Draws!C295)</f>
        <v>-0.237478</v>
      </c>
      <c r="D322" s="65" t="n">
        <f aca="false">(1+C322)^(1/12)-1</f>
        <v>-0.0223403345735131</v>
      </c>
      <c r="E322" s="64" t="n">
        <f aca="false">INDEX(Scenarios!$B$10:$E$10,B322)/12</f>
        <v>0.416666666666667</v>
      </c>
      <c r="G322" s="64" t="n">
        <f aca="false">Scenarios!$B$15+Scenarios!$B$16*$D322+Scenarios!$B$17*(Scenarios!B$22)+$E322+Scenarios!$B$18*Draws!D295</f>
        <v>-5.25125995568251</v>
      </c>
      <c r="H322" s="64" t="n">
        <f aca="false">Scenarios!$B$15+Scenarios!$B$16*$D322+Scenarios!$B$17*(Scenarios!C$22+SUM($G322:G322))+$E322+Scenarios!$B$18*Draws!E295</f>
        <v>-0.366689777285991</v>
      </c>
      <c r="I322" s="64" t="n">
        <f aca="false">Scenarios!$B$15+Scenarios!$B$16*$D322+Scenarios!$B$17*(Scenarios!D$22+SUM($G322:H322))+$E322+Scenarios!$B$18*Draws!F295</f>
        <v>-1.4496066279182</v>
      </c>
      <c r="J322" s="64" t="n">
        <f aca="false">Scenarios!$B$15+Scenarios!$B$16*$D322+Scenarios!$B$17*(Scenarios!E$22+SUM($G322:I322))+$E322+Scenarios!$B$18*Draws!G295</f>
        <v>-0.914518739114514</v>
      </c>
      <c r="K322" s="64" t="n">
        <f aca="false">Scenarios!$B$15+Scenarios!$B$16*$D322+Scenarios!$B$17*(Scenarios!F$22+SUM($G322:J322))+$E322+Scenarios!$B$18*Draws!H295</f>
        <v>1.06509306598723</v>
      </c>
      <c r="L322" s="64" t="n">
        <f aca="false">Scenarios!$B$15+Scenarios!$B$16*$D322+Scenarios!$B$17*(Scenarios!G$22+SUM($G322:K322))+$E322+Scenarios!$B$18*Draws!I295</f>
        <v>-2.23364008088473</v>
      </c>
      <c r="M322" s="64" t="n">
        <f aca="false">Scenarios!$B$15+Scenarios!$B$16*$D322+Scenarios!$B$17*(Scenarios!H$22+SUM($G322:L322))+$E322+Scenarios!$B$18*Draws!J295</f>
        <v>-2.20281507796291</v>
      </c>
      <c r="N322" s="64" t="n">
        <f aca="false">Scenarios!$B$15+Scenarios!$B$16*$D322+Scenarios!$B$17*(Scenarios!I$22+SUM($G322:M322))+$E322+Scenarios!$B$18*Draws!K295</f>
        <v>-2.58894448182265</v>
      </c>
      <c r="O322" s="64" t="n">
        <f aca="false">Scenarios!$B$15+Scenarios!$B$16*$D322+Scenarios!$B$17*(Scenarios!J$22+SUM($G322:N322))+$E322+Scenarios!$B$18*Draws!L295</f>
        <v>2.79313745437402</v>
      </c>
      <c r="P322" s="64" t="n">
        <f aca="false">Scenarios!$B$15+Scenarios!$B$16*$D322+Scenarios!$B$17*(Scenarios!K$22+SUM($G322:O322))+$E322+Scenarios!$B$18*Draws!M295</f>
        <v>0.357709271389894</v>
      </c>
      <c r="Q322" s="64" t="n">
        <f aca="false">Scenarios!$B$15+Scenarios!$B$16*$D322+Scenarios!$B$17*(Scenarios!L$22+SUM($G322:P322))+$E322+Scenarios!$B$18*Draws!N295</f>
        <v>-7.7169209981518</v>
      </c>
      <c r="R322" s="64" t="n">
        <f aca="false">Scenarios!$B$15+Scenarios!$B$16*$D322+Scenarios!$B$17*(Scenarios!M$22+SUM($G322:Q322))+$E322+Scenarios!$B$18*Draws!O295</f>
        <v>1.80093695946997</v>
      </c>
      <c r="S322" s="79" t="n">
        <f aca="false">SUM(G322:R322)</f>
        <v>-16.7075189876022</v>
      </c>
    </row>
    <row r="323" customFormat="false" ht="15" hidden="false" customHeight="false" outlineLevel="0" collapsed="false">
      <c r="A323" s="36" t="n">
        <v>292</v>
      </c>
      <c r="B323" s="36" t="n">
        <f aca="false">MATCH(Draws!B296,$B$16:$E$16,1)</f>
        <v>2</v>
      </c>
      <c r="C323" s="65" t="n">
        <f aca="false">MAX(-0.9,INDEX(Scenarios!$B$8:$E$8,B323)+INDEX(Scenarios!$B$9:$E$9,B323)*Draws!C296)</f>
        <v>-0.19317412</v>
      </c>
      <c r="D323" s="65" t="n">
        <f aca="false">(1+C323)^(1/12)-1</f>
        <v>-0.0177282551631967</v>
      </c>
      <c r="E323" s="64" t="n">
        <f aca="false">INDEX(Scenarios!$B$10:$E$10,B323)/12</f>
        <v>0.416666666666667</v>
      </c>
      <c r="G323" s="64" t="n">
        <f aca="false">Scenarios!$B$15+Scenarios!$B$16*$D323+Scenarios!$B$17*(Scenarios!B$22)+$E323+Scenarios!$B$18*Draws!D296</f>
        <v>-8.87950889734351</v>
      </c>
      <c r="H323" s="64" t="n">
        <f aca="false">Scenarios!$B$15+Scenarios!$B$16*$D323+Scenarios!$B$17*(Scenarios!C$22+SUM($G323:G323))+$E323+Scenarios!$B$18*Draws!E296</f>
        <v>2.84926960236887</v>
      </c>
      <c r="I323" s="64" t="n">
        <f aca="false">Scenarios!$B$15+Scenarios!$B$16*$D323+Scenarios!$B$17*(Scenarios!D$22+SUM($G323:H323))+$E323+Scenarios!$B$18*Draws!F296</f>
        <v>3.67732448924087</v>
      </c>
      <c r="J323" s="64" t="n">
        <f aca="false">Scenarios!$B$15+Scenarios!$B$16*$D323+Scenarios!$B$17*(Scenarios!E$22+SUM($G323:I323))+$E323+Scenarios!$B$18*Draws!G296</f>
        <v>-0.73929952892729</v>
      </c>
      <c r="K323" s="64" t="n">
        <f aca="false">Scenarios!$B$15+Scenarios!$B$16*$D323+Scenarios!$B$17*(Scenarios!F$22+SUM($G323:J323))+$E323+Scenarios!$B$18*Draws!H296</f>
        <v>0.589110652615772</v>
      </c>
      <c r="L323" s="64" t="n">
        <f aca="false">Scenarios!$B$15+Scenarios!$B$16*$D323+Scenarios!$B$17*(Scenarios!G$22+SUM($G323:K323))+$E323+Scenarios!$B$18*Draws!I296</f>
        <v>-1.68398870783341</v>
      </c>
      <c r="M323" s="64" t="n">
        <f aca="false">Scenarios!$B$15+Scenarios!$B$16*$D323+Scenarios!$B$17*(Scenarios!H$22+SUM($G323:L323))+$E323+Scenarios!$B$18*Draws!J296</f>
        <v>-1.72261064806974</v>
      </c>
      <c r="N323" s="64" t="n">
        <f aca="false">Scenarios!$B$15+Scenarios!$B$16*$D323+Scenarios!$B$17*(Scenarios!I$22+SUM($G323:M323))+$E323+Scenarios!$B$18*Draws!K296</f>
        <v>2.82976849831098</v>
      </c>
      <c r="O323" s="64" t="n">
        <f aca="false">Scenarios!$B$15+Scenarios!$B$16*$D323+Scenarios!$B$17*(Scenarios!J$22+SUM($G323:N323))+$E323+Scenarios!$B$18*Draws!L296</f>
        <v>-1.1822260648738</v>
      </c>
      <c r="P323" s="64" t="n">
        <f aca="false">Scenarios!$B$15+Scenarios!$B$16*$D323+Scenarios!$B$17*(Scenarios!K$22+SUM($G323:O323))+$E323+Scenarios!$B$18*Draws!M296</f>
        <v>-1.40328135399239</v>
      </c>
      <c r="Q323" s="64" t="n">
        <f aca="false">Scenarios!$B$15+Scenarios!$B$16*$D323+Scenarios!$B$17*(Scenarios!L$22+SUM($G323:P323))+$E323+Scenarios!$B$18*Draws!N296</f>
        <v>0.927671342817791</v>
      </c>
      <c r="R323" s="64" t="n">
        <f aca="false">Scenarios!$B$15+Scenarios!$B$16*$D323+Scenarios!$B$17*(Scenarios!M$22+SUM($G323:Q323))+$E323+Scenarios!$B$18*Draws!O296</f>
        <v>-3.99949665744983</v>
      </c>
      <c r="S323" s="79" t="n">
        <f aca="false">SUM(G323:R323)</f>
        <v>-8.73726727313569</v>
      </c>
    </row>
    <row r="324" customFormat="false" ht="15" hidden="false" customHeight="false" outlineLevel="0" collapsed="false">
      <c r="A324" s="36" t="n">
        <v>293</v>
      </c>
      <c r="B324" s="36" t="n">
        <f aca="false">MATCH(Draws!B297,$B$16:$E$16,1)</f>
        <v>4</v>
      </c>
      <c r="C324" s="65" t="n">
        <f aca="false">MAX(-0.9,INDEX(Scenarios!$B$8:$E$8,B324)+INDEX(Scenarios!$B$9:$E$9,B324)*Draws!C297)</f>
        <v>0.10025712</v>
      </c>
      <c r="D324" s="65" t="n">
        <f aca="false">(1+C324)^(1/12)-1</f>
        <v>0.00799377244021837</v>
      </c>
      <c r="E324" s="64" t="n">
        <f aca="false">INDEX(Scenarios!$B$10:$E$10,B324)/12</f>
        <v>-1.25</v>
      </c>
      <c r="G324" s="64" t="n">
        <f aca="false">Scenarios!$B$15+Scenarios!$B$16*$D324+Scenarios!$B$17*(Scenarios!B$22)+$E324+Scenarios!$B$18*Draws!D297</f>
        <v>-0.296411869118725</v>
      </c>
      <c r="H324" s="64" t="n">
        <f aca="false">Scenarios!$B$15+Scenarios!$B$16*$D324+Scenarios!$B$17*(Scenarios!C$22+SUM($G324:G324))+$E324+Scenarios!$B$18*Draws!E297</f>
        <v>-7.3654146864167</v>
      </c>
      <c r="I324" s="64" t="n">
        <f aca="false">Scenarios!$B$15+Scenarios!$B$16*$D324+Scenarios!$B$17*(Scenarios!D$22+SUM($G324:H324))+$E324+Scenarios!$B$18*Draws!F297</f>
        <v>-3.10635174620359</v>
      </c>
      <c r="J324" s="64" t="n">
        <f aca="false">Scenarios!$B$15+Scenarios!$B$16*$D324+Scenarios!$B$17*(Scenarios!E$22+SUM($G324:I324))+$E324+Scenarios!$B$18*Draws!G297</f>
        <v>-3.84797246134285</v>
      </c>
      <c r="K324" s="64" t="n">
        <f aca="false">Scenarios!$B$15+Scenarios!$B$16*$D324+Scenarios!$B$17*(Scenarios!F$22+SUM($G324:J324))+$E324+Scenarios!$B$18*Draws!H297</f>
        <v>-5.09984699410221</v>
      </c>
      <c r="L324" s="64" t="n">
        <f aca="false">Scenarios!$B$15+Scenarios!$B$16*$D324+Scenarios!$B$17*(Scenarios!G$22+SUM($G324:K324))+$E324+Scenarios!$B$18*Draws!I297</f>
        <v>-6.0533260192849</v>
      </c>
      <c r="M324" s="64" t="n">
        <f aca="false">Scenarios!$B$15+Scenarios!$B$16*$D324+Scenarios!$B$17*(Scenarios!H$22+SUM($G324:L324))+$E324+Scenarios!$B$18*Draws!J297</f>
        <v>-5.2332830709622</v>
      </c>
      <c r="N324" s="64" t="n">
        <f aca="false">Scenarios!$B$15+Scenarios!$B$16*$D324+Scenarios!$B$17*(Scenarios!I$22+SUM($G324:M324))+$E324+Scenarios!$B$18*Draws!K297</f>
        <v>-4.65888932902528</v>
      </c>
      <c r="O324" s="64" t="n">
        <f aca="false">Scenarios!$B$15+Scenarios!$B$16*$D324+Scenarios!$B$17*(Scenarios!J$22+SUM($G324:N324))+$E324+Scenarios!$B$18*Draws!L297</f>
        <v>-4.98864303370053</v>
      </c>
      <c r="P324" s="64" t="n">
        <f aca="false">Scenarios!$B$15+Scenarios!$B$16*$D324+Scenarios!$B$17*(Scenarios!K$22+SUM($G324:O324))+$E324+Scenarios!$B$18*Draws!M297</f>
        <v>-3.76073766173818</v>
      </c>
      <c r="Q324" s="64" t="n">
        <f aca="false">Scenarios!$B$15+Scenarios!$B$16*$D324+Scenarios!$B$17*(Scenarios!L$22+SUM($G324:P324))+$E324+Scenarios!$B$18*Draws!N297</f>
        <v>-4.46301136969756</v>
      </c>
      <c r="R324" s="64" t="n">
        <f aca="false">Scenarios!$B$15+Scenarios!$B$16*$D324+Scenarios!$B$17*(Scenarios!M$22+SUM($G324:Q324))+$E324+Scenarios!$B$18*Draws!O297</f>
        <v>-6.18738876771371</v>
      </c>
      <c r="S324" s="79" t="n">
        <f aca="false">SUM(G324:R324)</f>
        <v>-55.0612770093064</v>
      </c>
    </row>
    <row r="325" customFormat="false" ht="15" hidden="false" customHeight="false" outlineLevel="0" collapsed="false">
      <c r="A325" s="36" t="n">
        <v>294</v>
      </c>
      <c r="B325" s="36" t="n">
        <f aca="false">MATCH(Draws!B298,$B$16:$E$16,1)</f>
        <v>2</v>
      </c>
      <c r="C325" s="65" t="n">
        <f aca="false">MAX(-0.9,INDEX(Scenarios!$B$8:$E$8,B325)+INDEX(Scenarios!$B$9:$E$9,B325)*Draws!C298)</f>
        <v>-0.21319084</v>
      </c>
      <c r="D325" s="65" t="n">
        <f aca="false">(1+C325)^(1/12)-1</f>
        <v>-0.0197825026497837</v>
      </c>
      <c r="E325" s="64" t="n">
        <f aca="false">INDEX(Scenarios!$B$10:$E$10,B325)/12</f>
        <v>0.416666666666667</v>
      </c>
      <c r="G325" s="64" t="n">
        <f aca="false">Scenarios!$B$15+Scenarios!$B$16*$D325+Scenarios!$B$17*(Scenarios!B$22)+$E325+Scenarios!$B$18*Draws!D298</f>
        <v>-0.745999507482338</v>
      </c>
      <c r="H325" s="64" t="n">
        <f aca="false">Scenarios!$B$15+Scenarios!$B$16*$D325+Scenarios!$B$17*(Scenarios!C$22+SUM($G325:G325))+$E325+Scenarios!$B$18*Draws!E298</f>
        <v>-5.2709246956157</v>
      </c>
      <c r="I325" s="64" t="n">
        <f aca="false">Scenarios!$B$15+Scenarios!$B$16*$D325+Scenarios!$B$17*(Scenarios!D$22+SUM($G325:H325))+$E325+Scenarios!$B$18*Draws!F298</f>
        <v>1.20466222940692</v>
      </c>
      <c r="J325" s="64" t="n">
        <f aca="false">Scenarios!$B$15+Scenarios!$B$16*$D325+Scenarios!$B$17*(Scenarios!E$22+SUM($G325:I325))+$E325+Scenarios!$B$18*Draws!G298</f>
        <v>-1.88709110518622</v>
      </c>
      <c r="K325" s="64" t="n">
        <f aca="false">Scenarios!$B$15+Scenarios!$B$16*$D325+Scenarios!$B$17*(Scenarios!F$22+SUM($G325:J325))+$E325+Scenarios!$B$18*Draws!H298</f>
        <v>0.0125442223712888</v>
      </c>
      <c r="L325" s="64" t="n">
        <f aca="false">Scenarios!$B$15+Scenarios!$B$16*$D325+Scenarios!$B$17*(Scenarios!G$22+SUM($G325:K325))+$E325+Scenarios!$B$18*Draws!I298</f>
        <v>-2.93660976462441</v>
      </c>
      <c r="M325" s="64" t="n">
        <f aca="false">Scenarios!$B$15+Scenarios!$B$16*$D325+Scenarios!$B$17*(Scenarios!H$22+SUM($G325:L325))+$E325+Scenarios!$B$18*Draws!J298</f>
        <v>-3.70831757923653</v>
      </c>
      <c r="N325" s="64" t="n">
        <f aca="false">Scenarios!$B$15+Scenarios!$B$16*$D325+Scenarios!$B$17*(Scenarios!I$22+SUM($G325:M325))+$E325+Scenarios!$B$18*Draws!K298</f>
        <v>-0.763658166363276</v>
      </c>
      <c r="O325" s="64" t="n">
        <f aca="false">Scenarios!$B$15+Scenarios!$B$16*$D325+Scenarios!$B$17*(Scenarios!J$22+SUM($G325:N325))+$E325+Scenarios!$B$18*Draws!L298</f>
        <v>-3.34891445864483</v>
      </c>
      <c r="P325" s="64" t="n">
        <f aca="false">Scenarios!$B$15+Scenarios!$B$16*$D325+Scenarios!$B$17*(Scenarios!K$22+SUM($G325:O325))+$E325+Scenarios!$B$18*Draws!M298</f>
        <v>1.80533792593949</v>
      </c>
      <c r="Q325" s="64" t="n">
        <f aca="false">Scenarios!$B$15+Scenarios!$B$16*$D325+Scenarios!$B$17*(Scenarios!L$22+SUM($G325:P325))+$E325+Scenarios!$B$18*Draws!N298</f>
        <v>4.81251398415318</v>
      </c>
      <c r="R325" s="64" t="n">
        <f aca="false">Scenarios!$B$15+Scenarios!$B$16*$D325+Scenarios!$B$17*(Scenarios!M$22+SUM($G325:Q325))+$E325+Scenarios!$B$18*Draws!O298</f>
        <v>1.46463160534554</v>
      </c>
      <c r="S325" s="79" t="n">
        <f aca="false">SUM(G325:R325)</f>
        <v>-9.36182530993689</v>
      </c>
    </row>
    <row r="326" customFormat="false" ht="15" hidden="false" customHeight="false" outlineLevel="0" collapsed="false">
      <c r="A326" s="36" t="n">
        <v>295</v>
      </c>
      <c r="B326" s="36" t="n">
        <f aca="false">MATCH(Draws!B299,$B$16:$E$16,1)</f>
        <v>4</v>
      </c>
      <c r="C326" s="65" t="n">
        <f aca="false">MAX(-0.9,INDEX(Scenarios!$B$8:$E$8,B326)+INDEX(Scenarios!$B$9:$E$9,B326)*Draws!C299)</f>
        <v>0.15021852</v>
      </c>
      <c r="D326" s="65" t="n">
        <f aca="false">(1+C326)^(1/12)-1</f>
        <v>0.0117309358105664</v>
      </c>
      <c r="E326" s="64" t="n">
        <f aca="false">INDEX(Scenarios!$B$10:$E$10,B326)/12</f>
        <v>-1.25</v>
      </c>
      <c r="G326" s="64" t="n">
        <f aca="false">Scenarios!$B$15+Scenarios!$B$16*$D326+Scenarios!$B$17*(Scenarios!B$22)+$E326+Scenarios!$B$18*Draws!D299</f>
        <v>-3.60313600188379</v>
      </c>
      <c r="H326" s="64" t="n">
        <f aca="false">Scenarios!$B$15+Scenarios!$B$16*$D326+Scenarios!$B$17*(Scenarios!C$22+SUM($G326:G326))+$E326+Scenarios!$B$18*Draws!E299</f>
        <v>-4.8838904556694</v>
      </c>
      <c r="I326" s="64" t="n">
        <f aca="false">Scenarios!$B$15+Scenarios!$B$16*$D326+Scenarios!$B$17*(Scenarios!D$22+SUM($G326:H326))+$E326+Scenarios!$B$18*Draws!F299</f>
        <v>-3.3004649752071</v>
      </c>
      <c r="J326" s="64" t="n">
        <f aca="false">Scenarios!$B$15+Scenarios!$B$16*$D326+Scenarios!$B$17*(Scenarios!E$22+SUM($G326:I326))+$E326+Scenarios!$B$18*Draws!G299</f>
        <v>-4.9460445813684</v>
      </c>
      <c r="K326" s="64" t="n">
        <f aca="false">Scenarios!$B$15+Scenarios!$B$16*$D326+Scenarios!$B$17*(Scenarios!F$22+SUM($G326:J326))+$E326+Scenarios!$B$18*Draws!H299</f>
        <v>-4.67724219785631</v>
      </c>
      <c r="L326" s="64" t="n">
        <f aca="false">Scenarios!$B$15+Scenarios!$B$16*$D326+Scenarios!$B$17*(Scenarios!G$22+SUM($G326:K326))+$E326+Scenarios!$B$18*Draws!I299</f>
        <v>0.869032789575216</v>
      </c>
      <c r="M326" s="64" t="n">
        <f aca="false">Scenarios!$B$15+Scenarios!$B$16*$D326+Scenarios!$B$17*(Scenarios!H$22+SUM($G326:L326))+$E326+Scenarios!$B$18*Draws!J299</f>
        <v>-3.33643380147532</v>
      </c>
      <c r="N326" s="64" t="n">
        <f aca="false">Scenarios!$B$15+Scenarios!$B$16*$D326+Scenarios!$B$17*(Scenarios!I$22+SUM($G326:M326))+$E326+Scenarios!$B$18*Draws!K299</f>
        <v>-0.311558965851696</v>
      </c>
      <c r="O326" s="64" t="n">
        <f aca="false">Scenarios!$B$15+Scenarios!$B$16*$D326+Scenarios!$B$17*(Scenarios!J$22+SUM($G326:N326))+$E326+Scenarios!$B$18*Draws!L299</f>
        <v>0.67224934277758</v>
      </c>
      <c r="P326" s="64" t="n">
        <f aca="false">Scenarios!$B$15+Scenarios!$B$16*$D326+Scenarios!$B$17*(Scenarios!K$22+SUM($G326:O326))+$E326+Scenarios!$B$18*Draws!M299</f>
        <v>-1.79953265947221</v>
      </c>
      <c r="Q326" s="64" t="n">
        <f aca="false">Scenarios!$B$15+Scenarios!$B$16*$D326+Scenarios!$B$17*(Scenarios!L$22+SUM($G326:P326))+$E326+Scenarios!$B$18*Draws!N299</f>
        <v>-1.37691543781086</v>
      </c>
      <c r="R326" s="64" t="n">
        <f aca="false">Scenarios!$B$15+Scenarios!$B$16*$D326+Scenarios!$B$17*(Scenarios!M$22+SUM($G326:Q326))+$E326+Scenarios!$B$18*Draws!O299</f>
        <v>-1.83667305161308</v>
      </c>
      <c r="S326" s="79" t="n">
        <f aca="false">SUM(G326:R326)</f>
        <v>-28.5306099958554</v>
      </c>
    </row>
    <row r="327" customFormat="false" ht="15" hidden="false" customHeight="false" outlineLevel="0" collapsed="false">
      <c r="A327" s="36" t="n">
        <v>296</v>
      </c>
      <c r="B327" s="36" t="n">
        <f aca="false">MATCH(Draws!B300,$B$16:$E$16,1)</f>
        <v>2</v>
      </c>
      <c r="C327" s="65" t="n">
        <f aca="false">MAX(-0.9,INDEX(Scenarios!$B$8:$E$8,B327)+INDEX(Scenarios!$B$9:$E$9,B327)*Draws!C300)</f>
        <v>-0.34719472</v>
      </c>
      <c r="D327" s="65" t="n">
        <f aca="false">(1+C327)^(1/12)-1</f>
        <v>-0.0349155793469176</v>
      </c>
      <c r="E327" s="64" t="n">
        <f aca="false">INDEX(Scenarios!$B$10:$E$10,B327)/12</f>
        <v>0.416666666666667</v>
      </c>
      <c r="G327" s="64" t="n">
        <f aca="false">Scenarios!$B$15+Scenarios!$B$16*$D327+Scenarios!$B$17*(Scenarios!B$22)+$E327+Scenarios!$B$18*Draws!D300</f>
        <v>-2.32070506418074</v>
      </c>
      <c r="H327" s="64" t="n">
        <f aca="false">Scenarios!$B$15+Scenarios!$B$16*$D327+Scenarios!$B$17*(Scenarios!C$22+SUM($G327:G327))+$E327+Scenarios!$B$18*Draws!E300</f>
        <v>0.0561579619271126</v>
      </c>
      <c r="I327" s="64" t="n">
        <f aca="false">Scenarios!$B$15+Scenarios!$B$16*$D327+Scenarios!$B$17*(Scenarios!D$22+SUM($G327:H327))+$E327+Scenarios!$B$18*Draws!F300</f>
        <v>-5.2164744281242</v>
      </c>
      <c r="J327" s="64" t="n">
        <f aca="false">Scenarios!$B$15+Scenarios!$B$16*$D327+Scenarios!$B$17*(Scenarios!E$22+SUM($G327:I327))+$E327+Scenarios!$B$18*Draws!G300</f>
        <v>-3.05470517278794</v>
      </c>
      <c r="K327" s="64" t="n">
        <f aca="false">Scenarios!$B$15+Scenarios!$B$16*$D327+Scenarios!$B$17*(Scenarios!F$22+SUM($G327:J327))+$E327+Scenarios!$B$18*Draws!H300</f>
        <v>-0.829320234669112</v>
      </c>
      <c r="L327" s="64" t="n">
        <f aca="false">Scenarios!$B$15+Scenarios!$B$16*$D327+Scenarios!$B$17*(Scenarios!G$22+SUM($G327:K327))+$E327+Scenarios!$B$18*Draws!I300</f>
        <v>0.089214655235669</v>
      </c>
      <c r="M327" s="64" t="n">
        <f aca="false">Scenarios!$B$15+Scenarios!$B$16*$D327+Scenarios!$B$17*(Scenarios!H$22+SUM($G327:L327))+$E327+Scenarios!$B$18*Draws!J300</f>
        <v>-1.03065858249626</v>
      </c>
      <c r="N327" s="64" t="n">
        <f aca="false">Scenarios!$B$15+Scenarios!$B$16*$D327+Scenarios!$B$17*(Scenarios!I$22+SUM($G327:M327))+$E327+Scenarios!$B$18*Draws!K300</f>
        <v>-1.95439572362036</v>
      </c>
      <c r="O327" s="64" t="n">
        <f aca="false">Scenarios!$B$15+Scenarios!$B$16*$D327+Scenarios!$B$17*(Scenarios!J$22+SUM($G327:N327))+$E327+Scenarios!$B$18*Draws!L300</f>
        <v>0.217240659844384</v>
      </c>
      <c r="P327" s="64" t="n">
        <f aca="false">Scenarios!$B$15+Scenarios!$B$16*$D327+Scenarios!$B$17*(Scenarios!K$22+SUM($G327:O327))+$E327+Scenarios!$B$18*Draws!M300</f>
        <v>-0.216825127016012</v>
      </c>
      <c r="Q327" s="64" t="n">
        <f aca="false">Scenarios!$B$15+Scenarios!$B$16*$D327+Scenarios!$B$17*(Scenarios!L$22+SUM($G327:P327))+$E327+Scenarios!$B$18*Draws!N300</f>
        <v>-0.992280549011423</v>
      </c>
      <c r="R327" s="64" t="n">
        <f aca="false">Scenarios!$B$15+Scenarios!$B$16*$D327+Scenarios!$B$17*(Scenarios!M$22+SUM($G327:Q327))+$E327+Scenarios!$B$18*Draws!O300</f>
        <v>-0.893184325265725</v>
      </c>
      <c r="S327" s="79" t="n">
        <f aca="false">SUM(G327:R327)</f>
        <v>-16.1459359301646</v>
      </c>
    </row>
    <row r="328" customFormat="false" ht="15" hidden="false" customHeight="false" outlineLevel="0" collapsed="false">
      <c r="A328" s="36" t="n">
        <v>297</v>
      </c>
      <c r="B328" s="36" t="n">
        <f aca="false">MATCH(Draws!B301,$B$16:$E$16,1)</f>
        <v>1</v>
      </c>
      <c r="C328" s="65" t="n">
        <f aca="false">MAX(-0.9,INDEX(Scenarios!$B$8:$E$8,B328)+INDEX(Scenarios!$B$9:$E$9,B328)*Draws!C301)</f>
        <v>0.10122965</v>
      </c>
      <c r="D328" s="65" t="n">
        <f aca="false">(1+C328)^(1/12)-1</f>
        <v>0.00806799049063178</v>
      </c>
      <c r="E328" s="64" t="n">
        <f aca="false">INDEX(Scenarios!$B$10:$E$10,B328)/12</f>
        <v>-1.25</v>
      </c>
      <c r="G328" s="64" t="n">
        <f aca="false">Scenarios!$B$15+Scenarios!$B$16*$D328+Scenarios!$B$17*(Scenarios!B$22)+$E328+Scenarios!$B$18*Draws!D301</f>
        <v>-4.13310903686174</v>
      </c>
      <c r="H328" s="64" t="n">
        <f aca="false">Scenarios!$B$15+Scenarios!$B$16*$D328+Scenarios!$B$17*(Scenarios!C$22+SUM($G328:G328))+$E328+Scenarios!$B$18*Draws!E301</f>
        <v>0.0268720202050603</v>
      </c>
      <c r="I328" s="64" t="n">
        <f aca="false">Scenarios!$B$15+Scenarios!$B$16*$D328+Scenarios!$B$17*(Scenarios!D$22+SUM($G328:H328))+$E328+Scenarios!$B$18*Draws!F301</f>
        <v>0.888170997151548</v>
      </c>
      <c r="J328" s="64" t="n">
        <f aca="false">Scenarios!$B$15+Scenarios!$B$16*$D328+Scenarios!$B$17*(Scenarios!E$22+SUM($G328:I328))+$E328+Scenarios!$B$18*Draws!G301</f>
        <v>-2.95513861734753</v>
      </c>
      <c r="K328" s="64" t="n">
        <f aca="false">Scenarios!$B$15+Scenarios!$B$16*$D328+Scenarios!$B$17*(Scenarios!F$22+SUM($G328:J328))+$E328+Scenarios!$B$18*Draws!H301</f>
        <v>-8.88190249109446</v>
      </c>
      <c r="L328" s="64" t="n">
        <f aca="false">Scenarios!$B$15+Scenarios!$B$16*$D328+Scenarios!$B$17*(Scenarios!G$22+SUM($G328:K328))+$E328+Scenarios!$B$18*Draws!I301</f>
        <v>-5.66051201833671</v>
      </c>
      <c r="M328" s="64" t="n">
        <f aca="false">Scenarios!$B$15+Scenarios!$B$16*$D328+Scenarios!$B$17*(Scenarios!H$22+SUM($G328:L328))+$E328+Scenarios!$B$18*Draws!J301</f>
        <v>-0.470941184855878</v>
      </c>
      <c r="N328" s="64" t="n">
        <f aca="false">Scenarios!$B$15+Scenarios!$B$16*$D328+Scenarios!$B$17*(Scenarios!I$22+SUM($G328:M328))+$E328+Scenarios!$B$18*Draws!K301</f>
        <v>-4.91055328804647</v>
      </c>
      <c r="O328" s="64" t="n">
        <f aca="false">Scenarios!$B$15+Scenarios!$B$16*$D328+Scenarios!$B$17*(Scenarios!J$22+SUM($G328:N328))+$E328+Scenarios!$B$18*Draws!L301</f>
        <v>-1.00137104890716</v>
      </c>
      <c r="P328" s="64" t="n">
        <f aca="false">Scenarios!$B$15+Scenarios!$B$16*$D328+Scenarios!$B$17*(Scenarios!K$22+SUM($G328:O328))+$E328+Scenarios!$B$18*Draws!M301</f>
        <v>-5.7898194625163</v>
      </c>
      <c r="Q328" s="64" t="n">
        <f aca="false">Scenarios!$B$15+Scenarios!$B$16*$D328+Scenarios!$B$17*(Scenarios!L$22+SUM($G328:P328))+$E328+Scenarios!$B$18*Draws!N301</f>
        <v>-1.25925599092515</v>
      </c>
      <c r="R328" s="64" t="n">
        <f aca="false">Scenarios!$B$15+Scenarios!$B$16*$D328+Scenarios!$B$17*(Scenarios!M$22+SUM($G328:Q328))+$E328+Scenarios!$B$18*Draws!O301</f>
        <v>-2.36963460310758</v>
      </c>
      <c r="S328" s="79" t="n">
        <f aca="false">SUM(G328:R328)</f>
        <v>-36.5171947246424</v>
      </c>
    </row>
    <row r="329" customFormat="false" ht="15" hidden="false" customHeight="false" outlineLevel="0" collapsed="false">
      <c r="A329" s="36" t="n">
        <v>298</v>
      </c>
      <c r="B329" s="36" t="n">
        <f aca="false">MATCH(Draws!B302,$B$16:$E$16,1)</f>
        <v>1</v>
      </c>
      <c r="C329" s="65" t="n">
        <f aca="false">MAX(-0.9,INDEX(Scenarios!$B$8:$E$8,B329)+INDEX(Scenarios!$B$9:$E$9,B329)*Draws!C302)</f>
        <v>0.05359175</v>
      </c>
      <c r="D329" s="65" t="n">
        <f aca="false">(1+C329)^(1/12)-1</f>
        <v>0.00435989690856564</v>
      </c>
      <c r="E329" s="64" t="n">
        <f aca="false">INDEX(Scenarios!$B$10:$E$10,B329)/12</f>
        <v>-1.25</v>
      </c>
      <c r="G329" s="64" t="n">
        <f aca="false">Scenarios!$B$15+Scenarios!$B$16*$D329+Scenarios!$B$17*(Scenarios!B$22)+$E329+Scenarios!$B$18*Draws!D302</f>
        <v>-3.68819873078885</v>
      </c>
      <c r="H329" s="64" t="n">
        <f aca="false">Scenarios!$B$15+Scenarios!$B$16*$D329+Scenarios!$B$17*(Scenarios!C$22+SUM($G329:G329))+$E329+Scenarios!$B$18*Draws!E302</f>
        <v>-1.67017793207998</v>
      </c>
      <c r="I329" s="64" t="n">
        <f aca="false">Scenarios!$B$15+Scenarios!$B$16*$D329+Scenarios!$B$17*(Scenarios!D$22+SUM($G329:H329))+$E329+Scenarios!$B$18*Draws!F302</f>
        <v>-5.82498968467989</v>
      </c>
      <c r="J329" s="64" t="n">
        <f aca="false">Scenarios!$B$15+Scenarios!$B$16*$D329+Scenarios!$B$17*(Scenarios!E$22+SUM($G329:I329))+$E329+Scenarios!$B$18*Draws!G302</f>
        <v>-1.94368586555661</v>
      </c>
      <c r="K329" s="64" t="n">
        <f aca="false">Scenarios!$B$15+Scenarios!$B$16*$D329+Scenarios!$B$17*(Scenarios!F$22+SUM($G329:J329))+$E329+Scenarios!$B$18*Draws!H302</f>
        <v>-3.64529947808493</v>
      </c>
      <c r="L329" s="64" t="n">
        <f aca="false">Scenarios!$B$15+Scenarios!$B$16*$D329+Scenarios!$B$17*(Scenarios!G$22+SUM($G329:K329))+$E329+Scenarios!$B$18*Draws!I302</f>
        <v>1.81455252863677</v>
      </c>
      <c r="M329" s="64" t="n">
        <f aca="false">Scenarios!$B$15+Scenarios!$B$16*$D329+Scenarios!$B$17*(Scenarios!H$22+SUM($G329:L329))+$E329+Scenarios!$B$18*Draws!J302</f>
        <v>-7.71624911617293</v>
      </c>
      <c r="N329" s="64" t="n">
        <f aca="false">Scenarios!$B$15+Scenarios!$B$16*$D329+Scenarios!$B$17*(Scenarios!I$22+SUM($G329:M329))+$E329+Scenarios!$B$18*Draws!K302</f>
        <v>-1.90997838947055</v>
      </c>
      <c r="O329" s="64" t="n">
        <f aca="false">Scenarios!$B$15+Scenarios!$B$16*$D329+Scenarios!$B$17*(Scenarios!J$22+SUM($G329:N329))+$E329+Scenarios!$B$18*Draws!L302</f>
        <v>-4.17572186125434</v>
      </c>
      <c r="P329" s="64" t="n">
        <f aca="false">Scenarios!$B$15+Scenarios!$B$16*$D329+Scenarios!$B$17*(Scenarios!K$22+SUM($G329:O329))+$E329+Scenarios!$B$18*Draws!M302</f>
        <v>-1.21237407702801</v>
      </c>
      <c r="Q329" s="64" t="n">
        <f aca="false">Scenarios!$B$15+Scenarios!$B$16*$D329+Scenarios!$B$17*(Scenarios!L$22+SUM($G329:P329))+$E329+Scenarios!$B$18*Draws!N302</f>
        <v>-0.205101532293619</v>
      </c>
      <c r="R329" s="64" t="n">
        <f aca="false">Scenarios!$B$15+Scenarios!$B$16*$D329+Scenarios!$B$17*(Scenarios!M$22+SUM($G329:Q329))+$E329+Scenarios!$B$18*Draws!O302</f>
        <v>-6.36781397993356</v>
      </c>
      <c r="S329" s="79" t="n">
        <f aca="false">SUM(G329:R329)</f>
        <v>-36.5450381187065</v>
      </c>
    </row>
    <row r="330" customFormat="false" ht="15" hidden="false" customHeight="false" outlineLevel="0" collapsed="false">
      <c r="A330" s="36" t="n">
        <v>299</v>
      </c>
      <c r="B330" s="36" t="n">
        <f aca="false">MATCH(Draws!B303,$B$16:$E$16,1)</f>
        <v>2</v>
      </c>
      <c r="C330" s="65" t="n">
        <f aca="false">MAX(-0.9,INDEX(Scenarios!$B$8:$E$8,B330)+INDEX(Scenarios!$B$9:$E$9,B330)*Draws!C303)</f>
        <v>-0.08266672</v>
      </c>
      <c r="D330" s="65" t="n">
        <f aca="false">(1+C330)^(1/12)-1</f>
        <v>-0.00716458003977039</v>
      </c>
      <c r="E330" s="64" t="n">
        <f aca="false">INDEX(Scenarios!$B$10:$E$10,B330)/12</f>
        <v>0.416666666666667</v>
      </c>
      <c r="G330" s="64" t="n">
        <f aca="false">Scenarios!$B$15+Scenarios!$B$16*$D330+Scenarios!$B$17*(Scenarios!B$22)+$E330+Scenarios!$B$18*Draws!D303</f>
        <v>-2.38379607233418</v>
      </c>
      <c r="H330" s="64" t="n">
        <f aca="false">Scenarios!$B$15+Scenarios!$B$16*$D330+Scenarios!$B$17*(Scenarios!C$22+SUM($G330:G330))+$E330+Scenarios!$B$18*Draws!E303</f>
        <v>-1.92031372738162</v>
      </c>
      <c r="I330" s="64" t="n">
        <f aca="false">Scenarios!$B$15+Scenarios!$B$16*$D330+Scenarios!$B$17*(Scenarios!D$22+SUM($G330:H330))+$E330+Scenarios!$B$18*Draws!F303</f>
        <v>-3.16753916818923</v>
      </c>
      <c r="J330" s="64" t="n">
        <f aca="false">Scenarios!$B$15+Scenarios!$B$16*$D330+Scenarios!$B$17*(Scenarios!E$22+SUM($G330:I330))+$E330+Scenarios!$B$18*Draws!G303</f>
        <v>-7.38312807023027</v>
      </c>
      <c r="K330" s="64" t="n">
        <f aca="false">Scenarios!$B$15+Scenarios!$B$16*$D330+Scenarios!$B$17*(Scenarios!F$22+SUM($G330:J330))+$E330+Scenarios!$B$18*Draws!H303</f>
        <v>-3.01912948288518</v>
      </c>
      <c r="L330" s="64" t="n">
        <f aca="false">Scenarios!$B$15+Scenarios!$B$16*$D330+Scenarios!$B$17*(Scenarios!G$22+SUM($G330:K330))+$E330+Scenarios!$B$18*Draws!I303</f>
        <v>-4.67963126464804</v>
      </c>
      <c r="M330" s="64" t="n">
        <f aca="false">Scenarios!$B$15+Scenarios!$B$16*$D330+Scenarios!$B$17*(Scenarios!H$22+SUM($G330:L330))+$E330+Scenarios!$B$18*Draws!J303</f>
        <v>-5.66981135936262</v>
      </c>
      <c r="N330" s="64" t="n">
        <f aca="false">Scenarios!$B$15+Scenarios!$B$16*$D330+Scenarios!$B$17*(Scenarios!I$22+SUM($G330:M330))+$E330+Scenarios!$B$18*Draws!K303</f>
        <v>1.83339434401335</v>
      </c>
      <c r="O330" s="64" t="n">
        <f aca="false">Scenarios!$B$15+Scenarios!$B$16*$D330+Scenarios!$B$17*(Scenarios!J$22+SUM($G330:N330))+$E330+Scenarios!$B$18*Draws!L303</f>
        <v>2.02258659140324</v>
      </c>
      <c r="P330" s="64" t="n">
        <f aca="false">Scenarios!$B$15+Scenarios!$B$16*$D330+Scenarios!$B$17*(Scenarios!K$22+SUM($G330:O330))+$E330+Scenarios!$B$18*Draws!M303</f>
        <v>-0.141714596724265</v>
      </c>
      <c r="Q330" s="64" t="n">
        <f aca="false">Scenarios!$B$15+Scenarios!$B$16*$D330+Scenarios!$B$17*(Scenarios!L$22+SUM($G330:P330))+$E330+Scenarios!$B$18*Draws!N303</f>
        <v>-3.70875574795234</v>
      </c>
      <c r="R330" s="64" t="n">
        <f aca="false">Scenarios!$B$15+Scenarios!$B$16*$D330+Scenarios!$B$17*(Scenarios!M$22+SUM($G330:Q330))+$E330+Scenarios!$B$18*Draws!O303</f>
        <v>1.96912384118433</v>
      </c>
      <c r="S330" s="79" t="n">
        <f aca="false">SUM(G330:R330)</f>
        <v>-26.2487147131068</v>
      </c>
    </row>
    <row r="331" customFormat="false" ht="15" hidden="false" customHeight="false" outlineLevel="0" collapsed="false">
      <c r="A331" s="36" t="n">
        <v>300</v>
      </c>
      <c r="B331" s="36" t="n">
        <f aca="false">MATCH(Draws!B304,$B$16:$E$16,1)</f>
        <v>4</v>
      </c>
      <c r="C331" s="65" t="n">
        <f aca="false">MAX(-0.9,INDEX(Scenarios!$B$8:$E$8,B331)+INDEX(Scenarios!$B$9:$E$9,B331)*Draws!C304)</f>
        <v>0.1595436</v>
      </c>
      <c r="D331" s="65" t="n">
        <f aca="false">(1+C331)^(1/12)-1</f>
        <v>0.0124119365325734</v>
      </c>
      <c r="E331" s="64" t="n">
        <f aca="false">INDEX(Scenarios!$B$10:$E$10,B331)/12</f>
        <v>-1.25</v>
      </c>
      <c r="G331" s="64" t="n">
        <f aca="false">Scenarios!$B$15+Scenarios!$B$16*$D331+Scenarios!$B$17*(Scenarios!B$22)+$E331+Scenarios!$B$18*Draws!D304</f>
        <v>-3.20217269462755</v>
      </c>
      <c r="H331" s="64" t="n">
        <f aca="false">Scenarios!$B$15+Scenarios!$B$16*$D331+Scenarios!$B$17*(Scenarios!C$22+SUM($G331:G331))+$E331+Scenarios!$B$18*Draws!E304</f>
        <v>-4.86616877829102</v>
      </c>
      <c r="I331" s="64" t="n">
        <f aca="false">Scenarios!$B$15+Scenarios!$B$16*$D331+Scenarios!$B$17*(Scenarios!D$22+SUM($G331:H331))+$E331+Scenarios!$B$18*Draws!F304</f>
        <v>-2.4139040169583</v>
      </c>
      <c r="J331" s="64" t="n">
        <f aca="false">Scenarios!$B$15+Scenarios!$B$16*$D331+Scenarios!$B$17*(Scenarios!E$22+SUM($G331:I331))+$E331+Scenarios!$B$18*Draws!G304</f>
        <v>-3.28309491561333</v>
      </c>
      <c r="K331" s="64" t="n">
        <f aca="false">Scenarios!$B$15+Scenarios!$B$16*$D331+Scenarios!$B$17*(Scenarios!F$22+SUM($G331:J331))+$E331+Scenarios!$B$18*Draws!H304</f>
        <v>-3.86200798095066</v>
      </c>
      <c r="L331" s="64" t="n">
        <f aca="false">Scenarios!$B$15+Scenarios!$B$16*$D331+Scenarios!$B$17*(Scenarios!G$22+SUM($G331:K331))+$E331+Scenarios!$B$18*Draws!I304</f>
        <v>-3.47431393005307</v>
      </c>
      <c r="M331" s="64" t="n">
        <f aca="false">Scenarios!$B$15+Scenarios!$B$16*$D331+Scenarios!$B$17*(Scenarios!H$22+SUM($G331:L331))+$E331+Scenarios!$B$18*Draws!J304</f>
        <v>-0.655400675137801</v>
      </c>
      <c r="N331" s="64" t="n">
        <f aca="false">Scenarios!$B$15+Scenarios!$B$16*$D331+Scenarios!$B$17*(Scenarios!I$22+SUM($G331:M331))+$E331+Scenarios!$B$18*Draws!K304</f>
        <v>-0.787505311767604</v>
      </c>
      <c r="O331" s="64" t="n">
        <f aca="false">Scenarios!$B$15+Scenarios!$B$16*$D331+Scenarios!$B$17*(Scenarios!J$22+SUM($G331:N331))+$E331+Scenarios!$B$18*Draws!L304</f>
        <v>1.54447793290972</v>
      </c>
      <c r="P331" s="64" t="n">
        <f aca="false">Scenarios!$B$15+Scenarios!$B$16*$D331+Scenarios!$B$17*(Scenarios!K$22+SUM($G331:O331))+$E331+Scenarios!$B$18*Draws!M304</f>
        <v>-2.91559425602446</v>
      </c>
      <c r="Q331" s="64" t="n">
        <f aca="false">Scenarios!$B$15+Scenarios!$B$16*$D331+Scenarios!$B$17*(Scenarios!L$22+SUM($G331:P331))+$E331+Scenarios!$B$18*Draws!N304</f>
        <v>-5.68892260900075</v>
      </c>
      <c r="R331" s="64" t="n">
        <f aca="false">Scenarios!$B$15+Scenarios!$B$16*$D331+Scenarios!$B$17*(Scenarios!M$22+SUM($G331:Q331))+$E331+Scenarios!$B$18*Draws!O304</f>
        <v>-2.02303220896238</v>
      </c>
      <c r="S331" s="79" t="n">
        <f aca="false">SUM(G331:R331)</f>
        <v>-31.6276394444772</v>
      </c>
    </row>
    <row r="332" customFormat="false" ht="15" hidden="false" customHeight="false" outlineLevel="0" collapsed="false">
      <c r="A332" s="36" t="n">
        <v>301</v>
      </c>
      <c r="B332" s="36" t="n">
        <f aca="false">MATCH(Draws!B305,$B$16:$E$16,1)</f>
        <v>4</v>
      </c>
      <c r="C332" s="65" t="n">
        <f aca="false">MAX(-0.9,INDEX(Scenarios!$B$8:$E$8,B332)+INDEX(Scenarios!$B$9:$E$9,B332)*Draws!C305)</f>
        <v>-0.04889208</v>
      </c>
      <c r="D332" s="65" t="n">
        <f aca="false">(1+C332)^(1/12)-1</f>
        <v>-0.0041685990298006</v>
      </c>
      <c r="E332" s="64" t="n">
        <f aca="false">INDEX(Scenarios!$B$10:$E$10,B332)/12</f>
        <v>-1.25</v>
      </c>
      <c r="G332" s="64" t="n">
        <f aca="false">Scenarios!$B$15+Scenarios!$B$16*$D332+Scenarios!$B$17*(Scenarios!B$22)+$E332+Scenarios!$B$18*Draws!D305</f>
        <v>-5.30874266810638</v>
      </c>
      <c r="H332" s="64" t="n">
        <f aca="false">Scenarios!$B$15+Scenarios!$B$16*$D332+Scenarios!$B$17*(Scenarios!C$22+SUM($G332:G332))+$E332+Scenarios!$B$18*Draws!E305</f>
        <v>-0.222337077056814</v>
      </c>
      <c r="I332" s="64" t="n">
        <f aca="false">Scenarios!$B$15+Scenarios!$B$16*$D332+Scenarios!$B$17*(Scenarios!D$22+SUM($G332:H332))+$E332+Scenarios!$B$18*Draws!F305</f>
        <v>1.44692591338576</v>
      </c>
      <c r="J332" s="64" t="n">
        <f aca="false">Scenarios!$B$15+Scenarios!$B$16*$D332+Scenarios!$B$17*(Scenarios!E$22+SUM($G332:I332))+$E332+Scenarios!$B$18*Draws!G305</f>
        <v>-1.40896783958887</v>
      </c>
      <c r="K332" s="64" t="n">
        <f aca="false">Scenarios!$B$15+Scenarios!$B$16*$D332+Scenarios!$B$17*(Scenarios!F$22+SUM($G332:J332))+$E332+Scenarios!$B$18*Draws!H305</f>
        <v>-2.40564096910703</v>
      </c>
      <c r="L332" s="64" t="n">
        <f aca="false">Scenarios!$B$15+Scenarios!$B$16*$D332+Scenarios!$B$17*(Scenarios!G$22+SUM($G332:K332))+$E332+Scenarios!$B$18*Draws!I305</f>
        <v>-3.29229422616165</v>
      </c>
      <c r="M332" s="64" t="n">
        <f aca="false">Scenarios!$B$15+Scenarios!$B$16*$D332+Scenarios!$B$17*(Scenarios!H$22+SUM($G332:L332))+$E332+Scenarios!$B$18*Draws!J305</f>
        <v>-1.97616737236112</v>
      </c>
      <c r="N332" s="64" t="n">
        <f aca="false">Scenarios!$B$15+Scenarios!$B$16*$D332+Scenarios!$B$17*(Scenarios!I$22+SUM($G332:M332))+$E332+Scenarios!$B$18*Draws!K305</f>
        <v>-2.10567552372468</v>
      </c>
      <c r="O332" s="64" t="n">
        <f aca="false">Scenarios!$B$15+Scenarios!$B$16*$D332+Scenarios!$B$17*(Scenarios!J$22+SUM($G332:N332))+$E332+Scenarios!$B$18*Draws!L305</f>
        <v>-1.2380881833679</v>
      </c>
      <c r="P332" s="64" t="n">
        <f aca="false">Scenarios!$B$15+Scenarios!$B$16*$D332+Scenarios!$B$17*(Scenarios!K$22+SUM($G332:O332))+$E332+Scenarios!$B$18*Draws!M305</f>
        <v>-4.38235773357001</v>
      </c>
      <c r="Q332" s="64" t="n">
        <f aca="false">Scenarios!$B$15+Scenarios!$B$16*$D332+Scenarios!$B$17*(Scenarios!L$22+SUM($G332:P332))+$E332+Scenarios!$B$18*Draws!N305</f>
        <v>-2.01161158777</v>
      </c>
      <c r="R332" s="64" t="n">
        <f aca="false">Scenarios!$B$15+Scenarios!$B$16*$D332+Scenarios!$B$17*(Scenarios!M$22+SUM($G332:Q332))+$E332+Scenarios!$B$18*Draws!O305</f>
        <v>-6.2637328727562</v>
      </c>
      <c r="S332" s="79" t="n">
        <f aca="false">SUM(G332:R332)</f>
        <v>-29.1686901401849</v>
      </c>
    </row>
    <row r="333" customFormat="false" ht="15" hidden="false" customHeight="false" outlineLevel="0" collapsed="false">
      <c r="A333" s="36" t="n">
        <v>302</v>
      </c>
      <c r="B333" s="36" t="n">
        <f aca="false">MATCH(Draws!B306,$B$16:$E$16,1)</f>
        <v>1</v>
      </c>
      <c r="C333" s="65" t="n">
        <f aca="false">MAX(-0.9,INDEX(Scenarios!$B$8:$E$8,B333)+INDEX(Scenarios!$B$9:$E$9,B333)*Draws!C306)</f>
        <v>-0.1910395</v>
      </c>
      <c r="D333" s="65" t="n">
        <f aca="false">(1+C333)^(1/12)-1</f>
        <v>-0.017511950890435</v>
      </c>
      <c r="E333" s="64" t="n">
        <f aca="false">INDEX(Scenarios!$B$10:$E$10,B333)/12</f>
        <v>-1.25</v>
      </c>
      <c r="G333" s="64" t="n">
        <f aca="false">Scenarios!$B$15+Scenarios!$B$16*$D333+Scenarios!$B$17*(Scenarios!B$22)+$E333+Scenarios!$B$18*Draws!D306</f>
        <v>-0.0232022494200539</v>
      </c>
      <c r="H333" s="64" t="n">
        <f aca="false">Scenarios!$B$15+Scenarios!$B$16*$D333+Scenarios!$B$17*(Scenarios!C$22+SUM($G333:G333))+$E333+Scenarios!$B$18*Draws!E306</f>
        <v>5.06783749852663</v>
      </c>
      <c r="I333" s="64" t="n">
        <f aca="false">Scenarios!$B$15+Scenarios!$B$16*$D333+Scenarios!$B$17*(Scenarios!D$22+SUM($G333:H333))+$E333+Scenarios!$B$18*Draws!F306</f>
        <v>-2.20122385763484</v>
      </c>
      <c r="J333" s="64" t="n">
        <f aca="false">Scenarios!$B$15+Scenarios!$B$16*$D333+Scenarios!$B$17*(Scenarios!E$22+SUM($G333:I333))+$E333+Scenarios!$B$18*Draws!G306</f>
        <v>-2.50535803836159</v>
      </c>
      <c r="K333" s="64" t="n">
        <f aca="false">Scenarios!$B$15+Scenarios!$B$16*$D333+Scenarios!$B$17*(Scenarios!F$22+SUM($G333:J333))+$E333+Scenarios!$B$18*Draws!H306</f>
        <v>0.830537683104462</v>
      </c>
      <c r="L333" s="64" t="n">
        <f aca="false">Scenarios!$B$15+Scenarios!$B$16*$D333+Scenarios!$B$17*(Scenarios!G$22+SUM($G333:K333))+$E333+Scenarios!$B$18*Draws!I306</f>
        <v>-5.88173840731695</v>
      </c>
      <c r="M333" s="64" t="n">
        <f aca="false">Scenarios!$B$15+Scenarios!$B$16*$D333+Scenarios!$B$17*(Scenarios!H$22+SUM($G333:L333))+$E333+Scenarios!$B$18*Draws!J306</f>
        <v>-6.50168931439372</v>
      </c>
      <c r="N333" s="64" t="n">
        <f aca="false">Scenarios!$B$15+Scenarios!$B$16*$D333+Scenarios!$B$17*(Scenarios!I$22+SUM($G333:M333))+$E333+Scenarios!$B$18*Draws!K306</f>
        <v>-0.409959880998057</v>
      </c>
      <c r="O333" s="64" t="n">
        <f aca="false">Scenarios!$B$15+Scenarios!$B$16*$D333+Scenarios!$B$17*(Scenarios!J$22+SUM($G333:N333))+$E333+Scenarios!$B$18*Draws!L306</f>
        <v>1.68865545898445</v>
      </c>
      <c r="P333" s="64" t="n">
        <f aca="false">Scenarios!$B$15+Scenarios!$B$16*$D333+Scenarios!$B$17*(Scenarios!K$22+SUM($G333:O333))+$E333+Scenarios!$B$18*Draws!M306</f>
        <v>-0.581521981237406</v>
      </c>
      <c r="Q333" s="64" t="n">
        <f aca="false">Scenarios!$B$15+Scenarios!$B$16*$D333+Scenarios!$B$17*(Scenarios!L$22+SUM($G333:P333))+$E333+Scenarios!$B$18*Draws!N306</f>
        <v>-2.86887490355815</v>
      </c>
      <c r="R333" s="64" t="n">
        <f aca="false">Scenarios!$B$15+Scenarios!$B$16*$D333+Scenarios!$B$17*(Scenarios!M$22+SUM($G333:Q333))+$E333+Scenarios!$B$18*Draws!O306</f>
        <v>2.52421961441772</v>
      </c>
      <c r="S333" s="79" t="n">
        <f aca="false">SUM(G333:R333)</f>
        <v>-10.8623183778875</v>
      </c>
    </row>
    <row r="334" customFormat="false" ht="15" hidden="false" customHeight="false" outlineLevel="0" collapsed="false">
      <c r="A334" s="36" t="n">
        <v>303</v>
      </c>
      <c r="B334" s="36" t="n">
        <f aca="false">MATCH(Draws!B307,$B$16:$E$16,1)</f>
        <v>1</v>
      </c>
      <c r="C334" s="65" t="n">
        <f aca="false">MAX(-0.9,INDEX(Scenarios!$B$8:$E$8,B334)+INDEX(Scenarios!$B$9:$E$9,B334)*Draws!C307)</f>
        <v>-0.0278704</v>
      </c>
      <c r="D334" s="65" t="n">
        <f aca="false">(1+C334)^(1/12)-1</f>
        <v>-0.00235274046374234</v>
      </c>
      <c r="E334" s="64" t="n">
        <f aca="false">INDEX(Scenarios!$B$10:$E$10,B334)/12</f>
        <v>-1.25</v>
      </c>
      <c r="G334" s="64" t="n">
        <f aca="false">Scenarios!$B$15+Scenarios!$B$16*$D334+Scenarios!$B$17*(Scenarios!B$22)+$E334+Scenarios!$B$18*Draws!D307</f>
        <v>-3.1122450217743</v>
      </c>
      <c r="H334" s="64" t="n">
        <f aca="false">Scenarios!$B$15+Scenarios!$B$16*$D334+Scenarios!$B$17*(Scenarios!C$22+SUM($G334:G334))+$E334+Scenarios!$B$18*Draws!E307</f>
        <v>-4.09509792682489</v>
      </c>
      <c r="I334" s="64" t="n">
        <f aca="false">Scenarios!$B$15+Scenarios!$B$16*$D334+Scenarios!$B$17*(Scenarios!D$22+SUM($G334:H334))+$E334+Scenarios!$B$18*Draws!F307</f>
        <v>-6.17941696289817</v>
      </c>
      <c r="J334" s="64" t="n">
        <f aca="false">Scenarios!$B$15+Scenarios!$B$16*$D334+Scenarios!$B$17*(Scenarios!E$22+SUM($G334:I334))+$E334+Scenarios!$B$18*Draws!G307</f>
        <v>-3.63133664319643</v>
      </c>
      <c r="K334" s="64" t="n">
        <f aca="false">Scenarios!$B$15+Scenarios!$B$16*$D334+Scenarios!$B$17*(Scenarios!F$22+SUM($G334:J334))+$E334+Scenarios!$B$18*Draws!H307</f>
        <v>-3.63539936521198</v>
      </c>
      <c r="L334" s="64" t="n">
        <f aca="false">Scenarios!$B$15+Scenarios!$B$16*$D334+Scenarios!$B$17*(Scenarios!G$22+SUM($G334:K334))+$E334+Scenarios!$B$18*Draws!I307</f>
        <v>-3.21828911802496</v>
      </c>
      <c r="M334" s="64" t="n">
        <f aca="false">Scenarios!$B$15+Scenarios!$B$16*$D334+Scenarios!$B$17*(Scenarios!H$22+SUM($G334:L334))+$E334+Scenarios!$B$18*Draws!J307</f>
        <v>-1.2216486464418</v>
      </c>
      <c r="N334" s="64" t="n">
        <f aca="false">Scenarios!$B$15+Scenarios!$B$16*$D334+Scenarios!$B$17*(Scenarios!I$22+SUM($G334:M334))+$E334+Scenarios!$B$18*Draws!K307</f>
        <v>-4.27158708716983</v>
      </c>
      <c r="O334" s="64" t="n">
        <f aca="false">Scenarios!$B$15+Scenarios!$B$16*$D334+Scenarios!$B$17*(Scenarios!J$22+SUM($G334:N334))+$E334+Scenarios!$B$18*Draws!L307</f>
        <v>0.814038687912993</v>
      </c>
      <c r="P334" s="64" t="n">
        <f aca="false">Scenarios!$B$15+Scenarios!$B$16*$D334+Scenarios!$B$17*(Scenarios!K$22+SUM($G334:O334))+$E334+Scenarios!$B$18*Draws!M307</f>
        <v>-3.53007928736564</v>
      </c>
      <c r="Q334" s="64" t="n">
        <f aca="false">Scenarios!$B$15+Scenarios!$B$16*$D334+Scenarios!$B$17*(Scenarios!L$22+SUM($G334:P334))+$E334+Scenarios!$B$18*Draws!N307</f>
        <v>-5.84232535591331</v>
      </c>
      <c r="R334" s="64" t="n">
        <f aca="false">Scenarios!$B$15+Scenarios!$B$16*$D334+Scenarios!$B$17*(Scenarios!M$22+SUM($G334:Q334))+$E334+Scenarios!$B$18*Draws!O307</f>
        <v>-6.10326514835605</v>
      </c>
      <c r="S334" s="79" t="n">
        <f aca="false">SUM(G334:R334)</f>
        <v>-44.0266518752644</v>
      </c>
    </row>
    <row r="335" customFormat="false" ht="15" hidden="false" customHeight="false" outlineLevel="0" collapsed="false">
      <c r="A335" s="36" t="n">
        <v>304</v>
      </c>
      <c r="B335" s="36" t="n">
        <f aca="false">MATCH(Draws!B308,$B$16:$E$16,1)</f>
        <v>2</v>
      </c>
      <c r="C335" s="65" t="n">
        <f aca="false">MAX(-0.9,INDEX(Scenarios!$B$8:$E$8,B335)+INDEX(Scenarios!$B$9:$E$9,B335)*Draws!C308)</f>
        <v>-0.30087328</v>
      </c>
      <c r="D335" s="65" t="n">
        <f aca="false">(1+C335)^(1/12)-1</f>
        <v>-0.0293865054516191</v>
      </c>
      <c r="E335" s="64" t="n">
        <f aca="false">INDEX(Scenarios!$B$10:$E$10,B335)/12</f>
        <v>0.416666666666667</v>
      </c>
      <c r="G335" s="64" t="n">
        <f aca="false">Scenarios!$B$15+Scenarios!$B$16*$D335+Scenarios!$B$17*(Scenarios!B$22)+$E335+Scenarios!$B$18*Draws!D308</f>
        <v>-2.1609715521648</v>
      </c>
      <c r="H335" s="64" t="n">
        <f aca="false">Scenarios!$B$15+Scenarios!$B$16*$D335+Scenarios!$B$17*(Scenarios!C$22+SUM($G335:G335))+$E335+Scenarios!$B$18*Draws!E308</f>
        <v>-0.571674774614626</v>
      </c>
      <c r="I335" s="64" t="n">
        <f aca="false">Scenarios!$B$15+Scenarios!$B$16*$D335+Scenarios!$B$17*(Scenarios!D$22+SUM($G335:H335))+$E335+Scenarios!$B$18*Draws!F308</f>
        <v>-1.24746470197546</v>
      </c>
      <c r="J335" s="64" t="n">
        <f aca="false">Scenarios!$B$15+Scenarios!$B$16*$D335+Scenarios!$B$17*(Scenarios!E$22+SUM($G335:I335))+$E335+Scenarios!$B$18*Draws!G308</f>
        <v>1.52031649716705</v>
      </c>
      <c r="K335" s="64" t="n">
        <f aca="false">Scenarios!$B$15+Scenarios!$B$16*$D335+Scenarios!$B$17*(Scenarios!F$22+SUM($G335:J335))+$E335+Scenarios!$B$18*Draws!H308</f>
        <v>-2.7912509385375</v>
      </c>
      <c r="L335" s="64" t="n">
        <f aca="false">Scenarios!$B$15+Scenarios!$B$16*$D335+Scenarios!$B$17*(Scenarios!G$22+SUM($G335:K335))+$E335+Scenarios!$B$18*Draws!I308</f>
        <v>0.724551356130468</v>
      </c>
      <c r="M335" s="64" t="n">
        <f aca="false">Scenarios!$B$15+Scenarios!$B$16*$D335+Scenarios!$B$17*(Scenarios!H$22+SUM($G335:L335))+$E335+Scenarios!$B$18*Draws!J308</f>
        <v>-0.516528699253791</v>
      </c>
      <c r="N335" s="64" t="n">
        <f aca="false">Scenarios!$B$15+Scenarios!$B$16*$D335+Scenarios!$B$17*(Scenarios!I$22+SUM($G335:M335))+$E335+Scenarios!$B$18*Draws!K308</f>
        <v>1.08764801873559</v>
      </c>
      <c r="O335" s="64" t="n">
        <f aca="false">Scenarios!$B$15+Scenarios!$B$16*$D335+Scenarios!$B$17*(Scenarios!J$22+SUM($G335:N335))+$E335+Scenarios!$B$18*Draws!L308</f>
        <v>-2.32933814811065</v>
      </c>
      <c r="P335" s="64" t="n">
        <f aca="false">Scenarios!$B$15+Scenarios!$B$16*$D335+Scenarios!$B$17*(Scenarios!K$22+SUM($G335:O335))+$E335+Scenarios!$B$18*Draws!M308</f>
        <v>1.80515569540014</v>
      </c>
      <c r="Q335" s="64" t="n">
        <f aca="false">Scenarios!$B$15+Scenarios!$B$16*$D335+Scenarios!$B$17*(Scenarios!L$22+SUM($G335:P335))+$E335+Scenarios!$B$18*Draws!N308</f>
        <v>-3.35885492438891</v>
      </c>
      <c r="R335" s="64" t="n">
        <f aca="false">Scenarios!$B$15+Scenarios!$B$16*$D335+Scenarios!$B$17*(Scenarios!M$22+SUM($G335:Q335))+$E335+Scenarios!$B$18*Draws!O308</f>
        <v>5.37143021942523</v>
      </c>
      <c r="S335" s="79" t="n">
        <f aca="false">SUM(G335:R335)</f>
        <v>-2.46698195218727</v>
      </c>
    </row>
    <row r="336" customFormat="false" ht="15" hidden="false" customHeight="false" outlineLevel="0" collapsed="false">
      <c r="A336" s="36" t="n">
        <v>305</v>
      </c>
      <c r="B336" s="36" t="n">
        <f aca="false">MATCH(Draws!B309,$B$16:$E$16,1)</f>
        <v>1</v>
      </c>
      <c r="C336" s="65" t="n">
        <f aca="false">MAX(-0.9,INDEX(Scenarios!$B$8:$E$8,B336)+INDEX(Scenarios!$B$9:$E$9,B336)*Draws!C309)</f>
        <v>-0.18250495</v>
      </c>
      <c r="D336" s="65" t="n">
        <f aca="false">(1+C336)^(1/12)-1</f>
        <v>-0.0166523272249252</v>
      </c>
      <c r="E336" s="64" t="n">
        <f aca="false">INDEX(Scenarios!$B$10:$E$10,B336)/12</f>
        <v>-1.25</v>
      </c>
      <c r="G336" s="64" t="n">
        <f aca="false">Scenarios!$B$15+Scenarios!$B$16*$D336+Scenarios!$B$17*(Scenarios!B$22)+$E336+Scenarios!$B$18*Draws!D309</f>
        <v>-4.2780321842077</v>
      </c>
      <c r="H336" s="64" t="n">
        <f aca="false">Scenarios!$B$15+Scenarios!$B$16*$D336+Scenarios!$B$17*(Scenarios!C$22+SUM($G336:G336))+$E336+Scenarios!$B$18*Draws!E309</f>
        <v>-3.40102952350644</v>
      </c>
      <c r="I336" s="64" t="n">
        <f aca="false">Scenarios!$B$15+Scenarios!$B$16*$D336+Scenarios!$B$17*(Scenarios!D$22+SUM($G336:H336))+$E336+Scenarios!$B$18*Draws!F309</f>
        <v>0.881695795146899</v>
      </c>
      <c r="J336" s="64" t="n">
        <f aca="false">Scenarios!$B$15+Scenarios!$B$16*$D336+Scenarios!$B$17*(Scenarios!E$22+SUM($G336:I336))+$E336+Scenarios!$B$18*Draws!G309</f>
        <v>1.68939185802238</v>
      </c>
      <c r="K336" s="64" t="n">
        <f aca="false">Scenarios!$B$15+Scenarios!$B$16*$D336+Scenarios!$B$17*(Scenarios!F$22+SUM($G336:J336))+$E336+Scenarios!$B$18*Draws!H309</f>
        <v>-5.7365564379941</v>
      </c>
      <c r="L336" s="64" t="n">
        <f aca="false">Scenarios!$B$15+Scenarios!$B$16*$D336+Scenarios!$B$17*(Scenarios!G$22+SUM($G336:K336))+$E336+Scenarios!$B$18*Draws!I309</f>
        <v>0.523561377262097</v>
      </c>
      <c r="M336" s="64" t="n">
        <f aca="false">Scenarios!$B$15+Scenarios!$B$16*$D336+Scenarios!$B$17*(Scenarios!H$22+SUM($G336:L336))+$E336+Scenarios!$B$18*Draws!J309</f>
        <v>-6.31645111947995</v>
      </c>
      <c r="N336" s="64" t="n">
        <f aca="false">Scenarios!$B$15+Scenarios!$B$16*$D336+Scenarios!$B$17*(Scenarios!I$22+SUM($G336:M336))+$E336+Scenarios!$B$18*Draws!K309</f>
        <v>2.36902403826239</v>
      </c>
      <c r="O336" s="64" t="n">
        <f aca="false">Scenarios!$B$15+Scenarios!$B$16*$D336+Scenarios!$B$17*(Scenarios!J$22+SUM($G336:N336))+$E336+Scenarios!$B$18*Draws!L309</f>
        <v>-3.54530044094273</v>
      </c>
      <c r="P336" s="64" t="n">
        <f aca="false">Scenarios!$B$15+Scenarios!$B$16*$D336+Scenarios!$B$17*(Scenarios!K$22+SUM($G336:O336))+$E336+Scenarios!$B$18*Draws!M309</f>
        <v>-0.946158685121516</v>
      </c>
      <c r="Q336" s="64" t="n">
        <f aca="false">Scenarios!$B$15+Scenarios!$B$16*$D336+Scenarios!$B$17*(Scenarios!L$22+SUM($G336:P336))+$E336+Scenarios!$B$18*Draws!N309</f>
        <v>-2.01849611954449</v>
      </c>
      <c r="R336" s="64" t="n">
        <f aca="false">Scenarios!$B$15+Scenarios!$B$16*$D336+Scenarios!$B$17*(Scenarios!M$22+SUM($G336:Q336))+$E336+Scenarios!$B$18*Draws!O309</f>
        <v>-4.88829477479375</v>
      </c>
      <c r="S336" s="79" t="n">
        <f aca="false">SUM(G336:R336)</f>
        <v>-25.6666462168969</v>
      </c>
    </row>
    <row r="337" customFormat="false" ht="15" hidden="false" customHeight="false" outlineLevel="0" collapsed="false">
      <c r="A337" s="36" t="n">
        <v>306</v>
      </c>
      <c r="B337" s="36" t="n">
        <f aca="false">MATCH(Draws!B310,$B$16:$E$16,1)</f>
        <v>1</v>
      </c>
      <c r="C337" s="65" t="n">
        <f aca="false">MAX(-0.9,INDEX(Scenarios!$B$8:$E$8,B337)+INDEX(Scenarios!$B$9:$E$9,B337)*Draws!C310)</f>
        <v>0.06031115</v>
      </c>
      <c r="D337" s="65" t="n">
        <f aca="false">(1+C337)^(1/12)-1</f>
        <v>0.00489212780441095</v>
      </c>
      <c r="E337" s="64" t="n">
        <f aca="false">INDEX(Scenarios!$B$10:$E$10,B337)/12</f>
        <v>-1.25</v>
      </c>
      <c r="G337" s="64" t="n">
        <f aca="false">Scenarios!$B$15+Scenarios!$B$16*$D337+Scenarios!$B$17*(Scenarios!B$22)+$E337+Scenarios!$B$18*Draws!D310</f>
        <v>-1.46258790056226</v>
      </c>
      <c r="H337" s="64" t="n">
        <f aca="false">Scenarios!$B$15+Scenarios!$B$16*$D337+Scenarios!$B$17*(Scenarios!C$22+SUM($G337:G337))+$E337+Scenarios!$B$18*Draws!E310</f>
        <v>-5.80484163139869</v>
      </c>
      <c r="I337" s="64" t="n">
        <f aca="false">Scenarios!$B$15+Scenarios!$B$16*$D337+Scenarios!$B$17*(Scenarios!D$22+SUM($G337:H337))+$E337+Scenarios!$B$18*Draws!F310</f>
        <v>-1.70783148850353</v>
      </c>
      <c r="J337" s="64" t="n">
        <f aca="false">Scenarios!$B$15+Scenarios!$B$16*$D337+Scenarios!$B$17*(Scenarios!E$22+SUM($G337:I337))+$E337+Scenarios!$B$18*Draws!G310</f>
        <v>-3.07200286477645</v>
      </c>
      <c r="K337" s="64" t="n">
        <f aca="false">Scenarios!$B$15+Scenarios!$B$16*$D337+Scenarios!$B$17*(Scenarios!F$22+SUM($G337:J337))+$E337+Scenarios!$B$18*Draws!H310</f>
        <v>-5.01269093575506</v>
      </c>
      <c r="L337" s="64" t="n">
        <f aca="false">Scenarios!$B$15+Scenarios!$B$16*$D337+Scenarios!$B$17*(Scenarios!G$22+SUM($G337:K337))+$E337+Scenarios!$B$18*Draws!I310</f>
        <v>0.255819588310867</v>
      </c>
      <c r="M337" s="64" t="n">
        <f aca="false">Scenarios!$B$15+Scenarios!$B$16*$D337+Scenarios!$B$17*(Scenarios!H$22+SUM($G337:L337))+$E337+Scenarios!$B$18*Draws!J310</f>
        <v>-4.21344400712988</v>
      </c>
      <c r="N337" s="64" t="n">
        <f aca="false">Scenarios!$B$15+Scenarios!$B$16*$D337+Scenarios!$B$17*(Scenarios!I$22+SUM($G337:M337))+$E337+Scenarios!$B$18*Draws!K310</f>
        <v>-6.78351522255855</v>
      </c>
      <c r="O337" s="64" t="n">
        <f aca="false">Scenarios!$B$15+Scenarios!$B$16*$D337+Scenarios!$B$17*(Scenarios!J$22+SUM($G337:N337))+$E337+Scenarios!$B$18*Draws!L310</f>
        <v>-0.486612123131883</v>
      </c>
      <c r="P337" s="64" t="n">
        <f aca="false">Scenarios!$B$15+Scenarios!$B$16*$D337+Scenarios!$B$17*(Scenarios!K$22+SUM($G337:O337))+$E337+Scenarios!$B$18*Draws!M310</f>
        <v>-5.15326133159721</v>
      </c>
      <c r="Q337" s="64" t="n">
        <f aca="false">Scenarios!$B$15+Scenarios!$B$16*$D337+Scenarios!$B$17*(Scenarios!L$22+SUM($G337:P337))+$E337+Scenarios!$B$18*Draws!N310</f>
        <v>-2.5999548605854</v>
      </c>
      <c r="R337" s="64" t="n">
        <f aca="false">Scenarios!$B$15+Scenarios!$B$16*$D337+Scenarios!$B$17*(Scenarios!M$22+SUM($G337:Q337))+$E337+Scenarios!$B$18*Draws!O310</f>
        <v>-5.42974042014168</v>
      </c>
      <c r="S337" s="79" t="n">
        <f aca="false">SUM(G337:R337)</f>
        <v>-41.4706631978297</v>
      </c>
    </row>
    <row r="338" customFormat="false" ht="15" hidden="false" customHeight="false" outlineLevel="0" collapsed="false">
      <c r="A338" s="36" t="n">
        <v>307</v>
      </c>
      <c r="B338" s="36" t="n">
        <f aca="false">MATCH(Draws!B311,$B$16:$E$16,1)</f>
        <v>3</v>
      </c>
      <c r="C338" s="65" t="n">
        <f aca="false">MAX(-0.9,INDEX(Scenarios!$B$8:$E$8,B338)+INDEX(Scenarios!$B$9:$E$9,B338)*Draws!C311)</f>
        <v>0.35603924</v>
      </c>
      <c r="D338" s="65" t="n">
        <f aca="false">(1+C338)^(1/12)-1</f>
        <v>0.0257055089792222</v>
      </c>
      <c r="E338" s="64" t="n">
        <f aca="false">INDEX(Scenarios!$B$10:$E$10,B338)/12</f>
        <v>0.416666666666667</v>
      </c>
      <c r="G338" s="64" t="n">
        <f aca="false">Scenarios!$B$15+Scenarios!$B$16*$D338+Scenarios!$B$17*(Scenarios!B$22)+$E338+Scenarios!$B$18*Draws!D311</f>
        <v>-0.0593133972122498</v>
      </c>
      <c r="H338" s="64" t="n">
        <f aca="false">Scenarios!$B$15+Scenarios!$B$16*$D338+Scenarios!$B$17*(Scenarios!C$22+SUM($G338:G338))+$E338+Scenarios!$B$18*Draws!E311</f>
        <v>1.40031812284802</v>
      </c>
      <c r="I338" s="64" t="n">
        <f aca="false">Scenarios!$B$15+Scenarios!$B$16*$D338+Scenarios!$B$17*(Scenarios!D$22+SUM($G338:H338))+$E338+Scenarios!$B$18*Draws!F311</f>
        <v>-1.97444425644436</v>
      </c>
      <c r="J338" s="64" t="n">
        <f aca="false">Scenarios!$B$15+Scenarios!$B$16*$D338+Scenarios!$B$17*(Scenarios!E$22+SUM($G338:I338))+$E338+Scenarios!$B$18*Draws!G311</f>
        <v>-2.88141160547592</v>
      </c>
      <c r="K338" s="64" t="n">
        <f aca="false">Scenarios!$B$15+Scenarios!$B$16*$D338+Scenarios!$B$17*(Scenarios!F$22+SUM($G338:J338))+$E338+Scenarios!$B$18*Draws!H311</f>
        <v>-0.73117340439456</v>
      </c>
      <c r="L338" s="64" t="n">
        <f aca="false">Scenarios!$B$15+Scenarios!$B$16*$D338+Scenarios!$B$17*(Scenarios!G$22+SUM($G338:K338))+$E338+Scenarios!$B$18*Draws!I311</f>
        <v>1.67782360056974</v>
      </c>
      <c r="M338" s="64" t="n">
        <f aca="false">Scenarios!$B$15+Scenarios!$B$16*$D338+Scenarios!$B$17*(Scenarios!H$22+SUM($G338:L338))+$E338+Scenarios!$B$18*Draws!J311</f>
        <v>2.0705469944981</v>
      </c>
      <c r="N338" s="64" t="n">
        <f aca="false">Scenarios!$B$15+Scenarios!$B$16*$D338+Scenarios!$B$17*(Scenarios!I$22+SUM($G338:M338))+$E338+Scenarios!$B$18*Draws!K311</f>
        <v>4.81033285407403</v>
      </c>
      <c r="O338" s="64" t="n">
        <f aca="false">Scenarios!$B$15+Scenarios!$B$16*$D338+Scenarios!$B$17*(Scenarios!J$22+SUM($G338:N338))+$E338+Scenarios!$B$18*Draws!L311</f>
        <v>1.8566102208113</v>
      </c>
      <c r="P338" s="64" t="n">
        <f aca="false">Scenarios!$B$15+Scenarios!$B$16*$D338+Scenarios!$B$17*(Scenarios!K$22+SUM($G338:O338))+$E338+Scenarios!$B$18*Draws!M311</f>
        <v>5.33292192357568</v>
      </c>
      <c r="Q338" s="64" t="n">
        <f aca="false">Scenarios!$B$15+Scenarios!$B$16*$D338+Scenarios!$B$17*(Scenarios!L$22+SUM($G338:P338))+$E338+Scenarios!$B$18*Draws!N311</f>
        <v>-1.87227267464413</v>
      </c>
      <c r="R338" s="64" t="n">
        <f aca="false">Scenarios!$B$15+Scenarios!$B$16*$D338+Scenarios!$B$17*(Scenarios!M$22+SUM($G338:Q338))+$E338+Scenarios!$B$18*Draws!O311</f>
        <v>0.253236901488579</v>
      </c>
      <c r="S338" s="79" t="n">
        <f aca="false">SUM(G338:R338)</f>
        <v>9.88317527969421</v>
      </c>
    </row>
    <row r="339" customFormat="false" ht="15" hidden="false" customHeight="false" outlineLevel="0" collapsed="false">
      <c r="A339" s="36" t="n">
        <v>308</v>
      </c>
      <c r="B339" s="36" t="n">
        <f aca="false">MATCH(Draws!B312,$B$16:$E$16,1)</f>
        <v>2</v>
      </c>
      <c r="C339" s="65" t="n">
        <f aca="false">MAX(-0.9,INDEX(Scenarios!$B$8:$E$8,B339)+INDEX(Scenarios!$B$9:$E$9,B339)*Draws!C312)</f>
        <v>-0.36704596</v>
      </c>
      <c r="D339" s="65" t="n">
        <f aca="false">(1+C339)^(1/12)-1</f>
        <v>-0.0373959571317917</v>
      </c>
      <c r="E339" s="64" t="n">
        <f aca="false">INDEX(Scenarios!$B$10:$E$10,B339)/12</f>
        <v>0.416666666666667</v>
      </c>
      <c r="G339" s="64" t="n">
        <f aca="false">Scenarios!$B$15+Scenarios!$B$16*$D339+Scenarios!$B$17*(Scenarios!B$22)+$E339+Scenarios!$B$18*Draws!D312</f>
        <v>-1.28090748365939</v>
      </c>
      <c r="H339" s="64" t="n">
        <f aca="false">Scenarios!$B$15+Scenarios!$B$16*$D339+Scenarios!$B$17*(Scenarios!C$22+SUM($G339:G339))+$E339+Scenarios!$B$18*Draws!E312</f>
        <v>-4.29791406812217</v>
      </c>
      <c r="I339" s="64" t="n">
        <f aca="false">Scenarios!$B$15+Scenarios!$B$16*$D339+Scenarios!$B$17*(Scenarios!D$22+SUM($G339:H339))+$E339+Scenarios!$B$18*Draws!F312</f>
        <v>-0.451131596440894</v>
      </c>
      <c r="J339" s="64" t="n">
        <f aca="false">Scenarios!$B$15+Scenarios!$B$16*$D339+Scenarios!$B$17*(Scenarios!E$22+SUM($G339:I339))+$E339+Scenarios!$B$18*Draws!G312</f>
        <v>-1.67410101471115</v>
      </c>
      <c r="K339" s="64" t="n">
        <f aca="false">Scenarios!$B$15+Scenarios!$B$16*$D339+Scenarios!$B$17*(Scenarios!F$22+SUM($G339:J339))+$E339+Scenarios!$B$18*Draws!H312</f>
        <v>-1.17640566421145</v>
      </c>
      <c r="L339" s="64" t="n">
        <f aca="false">Scenarios!$B$15+Scenarios!$B$16*$D339+Scenarios!$B$17*(Scenarios!G$22+SUM($G339:K339))+$E339+Scenarios!$B$18*Draws!I312</f>
        <v>-0.541328135140934</v>
      </c>
      <c r="M339" s="64" t="n">
        <f aca="false">Scenarios!$B$15+Scenarios!$B$16*$D339+Scenarios!$B$17*(Scenarios!H$22+SUM($G339:L339))+$E339+Scenarios!$B$18*Draws!J312</f>
        <v>-1.92174737563616</v>
      </c>
      <c r="N339" s="64" t="n">
        <f aca="false">Scenarios!$B$15+Scenarios!$B$16*$D339+Scenarios!$B$17*(Scenarios!I$22+SUM($G339:M339))+$E339+Scenarios!$B$18*Draws!K312</f>
        <v>1.84918474921675</v>
      </c>
      <c r="O339" s="64" t="n">
        <f aca="false">Scenarios!$B$15+Scenarios!$B$16*$D339+Scenarios!$B$17*(Scenarios!J$22+SUM($G339:N339))+$E339+Scenarios!$B$18*Draws!L312</f>
        <v>4.96537831626152</v>
      </c>
      <c r="P339" s="64" t="n">
        <f aca="false">Scenarios!$B$15+Scenarios!$B$16*$D339+Scenarios!$B$17*(Scenarios!K$22+SUM($G339:O339))+$E339+Scenarios!$B$18*Draws!M312</f>
        <v>0.836620247189028</v>
      </c>
      <c r="Q339" s="64" t="n">
        <f aca="false">Scenarios!$B$15+Scenarios!$B$16*$D339+Scenarios!$B$17*(Scenarios!L$22+SUM($G339:P339))+$E339+Scenarios!$B$18*Draws!N312</f>
        <v>-0.200011716503752</v>
      </c>
      <c r="R339" s="64" t="n">
        <f aca="false">Scenarios!$B$15+Scenarios!$B$16*$D339+Scenarios!$B$17*(Scenarios!M$22+SUM($G339:Q339))+$E339+Scenarios!$B$18*Draws!O312</f>
        <v>0.966674724580515</v>
      </c>
      <c r="S339" s="79" t="n">
        <f aca="false">SUM(G339:R339)</f>
        <v>-2.92568901717809</v>
      </c>
    </row>
    <row r="340" customFormat="false" ht="15" hidden="false" customHeight="false" outlineLevel="0" collapsed="false">
      <c r="A340" s="36" t="n">
        <v>309</v>
      </c>
      <c r="B340" s="36" t="n">
        <f aca="false">MATCH(Draws!B313,$B$16:$E$16,1)</f>
        <v>2</v>
      </c>
      <c r="C340" s="65" t="n">
        <f aca="false">MAX(-0.9,INDEX(Scenarios!$B$8:$E$8,B340)+INDEX(Scenarios!$B$9:$E$9,B340)*Draws!C313)</f>
        <v>-0.31853644</v>
      </c>
      <c r="D340" s="65" t="n">
        <f aca="false">(1+C340)^(1/12)-1</f>
        <v>-0.0314540715062767</v>
      </c>
      <c r="E340" s="64" t="n">
        <f aca="false">INDEX(Scenarios!$B$10:$E$10,B340)/12</f>
        <v>0.416666666666667</v>
      </c>
      <c r="G340" s="64" t="n">
        <f aca="false">Scenarios!$B$15+Scenarios!$B$16*$D340+Scenarios!$B$17*(Scenarios!B$22)+$E340+Scenarios!$B$18*Draws!D313</f>
        <v>-3.82157348138579</v>
      </c>
      <c r="H340" s="64" t="n">
        <f aca="false">Scenarios!$B$15+Scenarios!$B$16*$D340+Scenarios!$B$17*(Scenarios!C$22+SUM($G340:G340))+$E340+Scenarios!$B$18*Draws!E313</f>
        <v>-3.47213113909483</v>
      </c>
      <c r="I340" s="64" t="n">
        <f aca="false">Scenarios!$B$15+Scenarios!$B$16*$D340+Scenarios!$B$17*(Scenarios!D$22+SUM($G340:H340))+$E340+Scenarios!$B$18*Draws!F313</f>
        <v>-0.467992118938562</v>
      </c>
      <c r="J340" s="64" t="n">
        <f aca="false">Scenarios!$B$15+Scenarios!$B$16*$D340+Scenarios!$B$17*(Scenarios!E$22+SUM($G340:I340))+$E340+Scenarios!$B$18*Draws!G313</f>
        <v>-0.73072938462346</v>
      </c>
      <c r="K340" s="64" t="n">
        <f aca="false">Scenarios!$B$15+Scenarios!$B$16*$D340+Scenarios!$B$17*(Scenarios!F$22+SUM($G340:J340))+$E340+Scenarios!$B$18*Draws!H313</f>
        <v>2.52298992987218</v>
      </c>
      <c r="L340" s="64" t="n">
        <f aca="false">Scenarios!$B$15+Scenarios!$B$16*$D340+Scenarios!$B$17*(Scenarios!G$22+SUM($G340:K340))+$E340+Scenarios!$B$18*Draws!I313</f>
        <v>-4.86412871413219</v>
      </c>
      <c r="M340" s="64" t="n">
        <f aca="false">Scenarios!$B$15+Scenarios!$B$16*$D340+Scenarios!$B$17*(Scenarios!H$22+SUM($G340:L340))+$E340+Scenarios!$B$18*Draws!J313</f>
        <v>0.476581457816782</v>
      </c>
      <c r="N340" s="64" t="n">
        <f aca="false">Scenarios!$B$15+Scenarios!$B$16*$D340+Scenarios!$B$17*(Scenarios!I$22+SUM($G340:M340))+$E340+Scenarios!$B$18*Draws!K313</f>
        <v>2.961682171057</v>
      </c>
      <c r="O340" s="64" t="n">
        <f aca="false">Scenarios!$B$15+Scenarios!$B$16*$D340+Scenarios!$B$17*(Scenarios!J$22+SUM($G340:N340))+$E340+Scenarios!$B$18*Draws!L313</f>
        <v>-3.72601424121243</v>
      </c>
      <c r="P340" s="64" t="n">
        <f aca="false">Scenarios!$B$15+Scenarios!$B$16*$D340+Scenarios!$B$17*(Scenarios!K$22+SUM($G340:O340))+$E340+Scenarios!$B$18*Draws!M313</f>
        <v>1.61871967853543</v>
      </c>
      <c r="Q340" s="64" t="n">
        <f aca="false">Scenarios!$B$15+Scenarios!$B$16*$D340+Scenarios!$B$17*(Scenarios!L$22+SUM($G340:P340))+$E340+Scenarios!$B$18*Draws!N313</f>
        <v>0.743798265761847</v>
      </c>
      <c r="R340" s="64" t="n">
        <f aca="false">Scenarios!$B$15+Scenarios!$B$16*$D340+Scenarios!$B$17*(Scenarios!M$22+SUM($G340:Q340))+$E340+Scenarios!$B$18*Draws!O313</f>
        <v>-0.558737338854625</v>
      </c>
      <c r="S340" s="79" t="n">
        <f aca="false">SUM(G340:R340)</f>
        <v>-9.31753491519865</v>
      </c>
    </row>
    <row r="341" customFormat="false" ht="15" hidden="false" customHeight="false" outlineLevel="0" collapsed="false">
      <c r="A341" s="36" t="n">
        <v>310</v>
      </c>
      <c r="B341" s="36" t="n">
        <f aca="false">MATCH(Draws!B314,$B$16:$E$16,1)</f>
        <v>1</v>
      </c>
      <c r="C341" s="65" t="n">
        <f aca="false">MAX(-0.9,INDEX(Scenarios!$B$8:$E$8,B341)+INDEX(Scenarios!$B$9:$E$9,B341)*Draws!C314)</f>
        <v>-0.17502535</v>
      </c>
      <c r="D341" s="65" t="n">
        <f aca="false">(1+C341)^(1/12)-1</f>
        <v>-0.0159056985347678</v>
      </c>
      <c r="E341" s="64" t="n">
        <f aca="false">INDEX(Scenarios!$B$10:$E$10,B341)/12</f>
        <v>-1.25</v>
      </c>
      <c r="G341" s="64" t="n">
        <f aca="false">Scenarios!$B$15+Scenarios!$B$16*$D341+Scenarios!$B$17*(Scenarios!B$22)+$E341+Scenarios!$B$18*Draws!D314</f>
        <v>-4.8711963385644</v>
      </c>
      <c r="H341" s="64" t="n">
        <f aca="false">Scenarios!$B$15+Scenarios!$B$16*$D341+Scenarios!$B$17*(Scenarios!C$22+SUM($G341:G341))+$E341+Scenarios!$B$18*Draws!E314</f>
        <v>-0.906311603702518</v>
      </c>
      <c r="I341" s="64" t="n">
        <f aca="false">Scenarios!$B$15+Scenarios!$B$16*$D341+Scenarios!$B$17*(Scenarios!D$22+SUM($G341:H341))+$E341+Scenarios!$B$18*Draws!F314</f>
        <v>-0.358265915245379</v>
      </c>
      <c r="J341" s="64" t="n">
        <f aca="false">Scenarios!$B$15+Scenarios!$B$16*$D341+Scenarios!$B$17*(Scenarios!E$22+SUM($G341:I341))+$E341+Scenarios!$B$18*Draws!G314</f>
        <v>-3.26947349678726</v>
      </c>
      <c r="K341" s="64" t="n">
        <f aca="false">Scenarios!$B$15+Scenarios!$B$16*$D341+Scenarios!$B$17*(Scenarios!F$22+SUM($G341:J341))+$E341+Scenarios!$B$18*Draws!H314</f>
        <v>-3.76386185630504</v>
      </c>
      <c r="L341" s="64" t="n">
        <f aca="false">Scenarios!$B$15+Scenarios!$B$16*$D341+Scenarios!$B$17*(Scenarios!G$22+SUM($G341:K341))+$E341+Scenarios!$B$18*Draws!I314</f>
        <v>0.739157090586184</v>
      </c>
      <c r="M341" s="64" t="n">
        <f aca="false">Scenarios!$B$15+Scenarios!$B$16*$D341+Scenarios!$B$17*(Scenarios!H$22+SUM($G341:L341))+$E341+Scenarios!$B$18*Draws!J314</f>
        <v>-1.94469382903681</v>
      </c>
      <c r="N341" s="64" t="n">
        <f aca="false">Scenarios!$B$15+Scenarios!$B$16*$D341+Scenarios!$B$17*(Scenarios!I$22+SUM($G341:M341))+$E341+Scenarios!$B$18*Draws!K314</f>
        <v>-0.808725155135416</v>
      </c>
      <c r="O341" s="64" t="n">
        <f aca="false">Scenarios!$B$15+Scenarios!$B$16*$D341+Scenarios!$B$17*(Scenarios!J$22+SUM($G341:N341))+$E341+Scenarios!$B$18*Draws!L314</f>
        <v>-0.180489010862089</v>
      </c>
      <c r="P341" s="64" t="n">
        <f aca="false">Scenarios!$B$15+Scenarios!$B$16*$D341+Scenarios!$B$17*(Scenarios!K$22+SUM($G341:O341))+$E341+Scenarios!$B$18*Draws!M314</f>
        <v>-7.21271046949907</v>
      </c>
      <c r="Q341" s="64" t="n">
        <f aca="false">Scenarios!$B$15+Scenarios!$B$16*$D341+Scenarios!$B$17*(Scenarios!L$22+SUM($G341:P341))+$E341+Scenarios!$B$18*Draws!N314</f>
        <v>5.62656477277666</v>
      </c>
      <c r="R341" s="64" t="n">
        <f aca="false">Scenarios!$B$15+Scenarios!$B$16*$D341+Scenarios!$B$17*(Scenarios!M$22+SUM($G341:Q341))+$E341+Scenarios!$B$18*Draws!O314</f>
        <v>-0.687303150779967</v>
      </c>
      <c r="S341" s="79" t="n">
        <f aca="false">SUM(G341:R341)</f>
        <v>-17.6373089625551</v>
      </c>
    </row>
    <row r="342" customFormat="false" ht="15" hidden="false" customHeight="false" outlineLevel="0" collapsed="false">
      <c r="A342" s="36" t="n">
        <v>311</v>
      </c>
      <c r="B342" s="36" t="n">
        <f aca="false">MATCH(Draws!B315,$B$16:$E$16,1)</f>
        <v>1</v>
      </c>
      <c r="C342" s="65" t="n">
        <f aca="false">MAX(-0.9,INDEX(Scenarios!$B$8:$E$8,B342)+INDEX(Scenarios!$B$9:$E$9,B342)*Draws!C315)</f>
        <v>0.3436847</v>
      </c>
      <c r="D342" s="65" t="n">
        <f aca="false">(1+C342)^(1/12)-1</f>
        <v>0.0249234921814603</v>
      </c>
      <c r="E342" s="64" t="n">
        <f aca="false">INDEX(Scenarios!$B$10:$E$10,B342)/12</f>
        <v>-1.25</v>
      </c>
      <c r="G342" s="64" t="n">
        <f aca="false">Scenarios!$B$15+Scenarios!$B$16*$D342+Scenarios!$B$17*(Scenarios!B$22)+$E342+Scenarios!$B$18*Draws!D315</f>
        <v>-4.04311922782337</v>
      </c>
      <c r="H342" s="64" t="n">
        <f aca="false">Scenarios!$B$15+Scenarios!$B$16*$D342+Scenarios!$B$17*(Scenarios!C$22+SUM($G342:G342))+$E342+Scenarios!$B$18*Draws!E315</f>
        <v>-6.61292583751924</v>
      </c>
      <c r="I342" s="64" t="n">
        <f aca="false">Scenarios!$B$15+Scenarios!$B$16*$D342+Scenarios!$B$17*(Scenarios!D$22+SUM($G342:H342))+$E342+Scenarios!$B$18*Draws!F315</f>
        <v>-0.88345483297309</v>
      </c>
      <c r="J342" s="64" t="n">
        <f aca="false">Scenarios!$B$15+Scenarios!$B$16*$D342+Scenarios!$B$17*(Scenarios!E$22+SUM($G342:I342))+$E342+Scenarios!$B$18*Draws!G315</f>
        <v>-6.67730623153774</v>
      </c>
      <c r="K342" s="64" t="n">
        <f aca="false">Scenarios!$B$15+Scenarios!$B$16*$D342+Scenarios!$B$17*(Scenarios!F$22+SUM($G342:J342))+$E342+Scenarios!$B$18*Draws!H315</f>
        <v>-4.48673355469388</v>
      </c>
      <c r="L342" s="64" t="n">
        <f aca="false">Scenarios!$B$15+Scenarios!$B$16*$D342+Scenarios!$B$17*(Scenarios!G$22+SUM($G342:K342))+$E342+Scenarios!$B$18*Draws!I315</f>
        <v>-2.54714889287887</v>
      </c>
      <c r="M342" s="64" t="n">
        <f aca="false">Scenarios!$B$15+Scenarios!$B$16*$D342+Scenarios!$B$17*(Scenarios!H$22+SUM($G342:L342))+$E342+Scenarios!$B$18*Draws!J315</f>
        <v>-5.68225104430243</v>
      </c>
      <c r="N342" s="64" t="n">
        <f aca="false">Scenarios!$B$15+Scenarios!$B$16*$D342+Scenarios!$B$17*(Scenarios!I$22+SUM($G342:M342))+$E342+Scenarios!$B$18*Draws!K315</f>
        <v>-2.07521364889498</v>
      </c>
      <c r="O342" s="64" t="n">
        <f aca="false">Scenarios!$B$15+Scenarios!$B$16*$D342+Scenarios!$B$17*(Scenarios!J$22+SUM($G342:N342))+$E342+Scenarios!$B$18*Draws!L315</f>
        <v>-2.22958327892214</v>
      </c>
      <c r="P342" s="64" t="n">
        <f aca="false">Scenarios!$B$15+Scenarios!$B$16*$D342+Scenarios!$B$17*(Scenarios!K$22+SUM($G342:O342))+$E342+Scenarios!$B$18*Draws!M315</f>
        <v>-3.01764599821971</v>
      </c>
      <c r="Q342" s="64" t="n">
        <f aca="false">Scenarios!$B$15+Scenarios!$B$16*$D342+Scenarios!$B$17*(Scenarios!L$22+SUM($G342:P342))+$E342+Scenarios!$B$18*Draws!N315</f>
        <v>-4.06199337475624</v>
      </c>
      <c r="R342" s="64" t="n">
        <f aca="false">Scenarios!$B$15+Scenarios!$B$16*$D342+Scenarios!$B$17*(Scenarios!M$22+SUM($G342:Q342))+$E342+Scenarios!$B$18*Draws!O315</f>
        <v>0.95491824673726</v>
      </c>
      <c r="S342" s="79" t="n">
        <f aca="false">SUM(G342:R342)</f>
        <v>-41.3624576757844</v>
      </c>
    </row>
    <row r="343" customFormat="false" ht="15" hidden="false" customHeight="false" outlineLevel="0" collapsed="false">
      <c r="A343" s="36" t="n">
        <v>312</v>
      </c>
      <c r="B343" s="36" t="n">
        <f aca="false">MATCH(Draws!B316,$B$16:$E$16,1)</f>
        <v>4</v>
      </c>
      <c r="C343" s="65" t="n">
        <f aca="false">MAX(-0.9,INDEX(Scenarios!$B$8:$E$8,B343)+INDEX(Scenarios!$B$9:$E$9,B343)*Draws!C316)</f>
        <v>0.15867732</v>
      </c>
      <c r="D343" s="65" t="n">
        <f aca="false">(1+C343)^(1/12)-1</f>
        <v>0.0123488849531495</v>
      </c>
      <c r="E343" s="64" t="n">
        <f aca="false">INDEX(Scenarios!$B$10:$E$10,B343)/12</f>
        <v>-1.25</v>
      </c>
      <c r="G343" s="64" t="n">
        <f aca="false">Scenarios!$B$15+Scenarios!$B$16*$D343+Scenarios!$B$17*(Scenarios!B$22)+$E343+Scenarios!$B$18*Draws!D316</f>
        <v>-1.75820192957816</v>
      </c>
      <c r="H343" s="64" t="n">
        <f aca="false">Scenarios!$B$15+Scenarios!$B$16*$D343+Scenarios!$B$17*(Scenarios!C$22+SUM($G343:G343))+$E343+Scenarios!$B$18*Draws!E316</f>
        <v>-1.29368240399713</v>
      </c>
      <c r="I343" s="64" t="n">
        <f aca="false">Scenarios!$B$15+Scenarios!$B$16*$D343+Scenarios!$B$17*(Scenarios!D$22+SUM($G343:H343))+$E343+Scenarios!$B$18*Draws!F316</f>
        <v>-4.3228641830238</v>
      </c>
      <c r="J343" s="64" t="n">
        <f aca="false">Scenarios!$B$15+Scenarios!$B$16*$D343+Scenarios!$B$17*(Scenarios!E$22+SUM($G343:I343))+$E343+Scenarios!$B$18*Draws!G316</f>
        <v>-3.08859445877434</v>
      </c>
      <c r="K343" s="64" t="n">
        <f aca="false">Scenarios!$B$15+Scenarios!$B$16*$D343+Scenarios!$B$17*(Scenarios!F$22+SUM($G343:J343))+$E343+Scenarios!$B$18*Draws!H316</f>
        <v>3.57174621785279</v>
      </c>
      <c r="L343" s="64" t="n">
        <f aca="false">Scenarios!$B$15+Scenarios!$B$16*$D343+Scenarios!$B$17*(Scenarios!G$22+SUM($G343:K343))+$E343+Scenarios!$B$18*Draws!I316</f>
        <v>-3.64461797343804</v>
      </c>
      <c r="M343" s="64" t="n">
        <f aca="false">Scenarios!$B$15+Scenarios!$B$16*$D343+Scenarios!$B$17*(Scenarios!H$22+SUM($G343:L343))+$E343+Scenarios!$B$18*Draws!J316</f>
        <v>2.51477291747139</v>
      </c>
      <c r="N343" s="64" t="n">
        <f aca="false">Scenarios!$B$15+Scenarios!$B$16*$D343+Scenarios!$B$17*(Scenarios!I$22+SUM($G343:M343))+$E343+Scenarios!$B$18*Draws!K316</f>
        <v>-6.33115180063206</v>
      </c>
      <c r="O343" s="64" t="n">
        <f aca="false">Scenarios!$B$15+Scenarios!$B$16*$D343+Scenarios!$B$17*(Scenarios!J$22+SUM($G343:N343))+$E343+Scenarios!$B$18*Draws!L316</f>
        <v>-1.03825862193833</v>
      </c>
      <c r="P343" s="64" t="n">
        <f aca="false">Scenarios!$B$15+Scenarios!$B$16*$D343+Scenarios!$B$17*(Scenarios!K$22+SUM($G343:O343))+$E343+Scenarios!$B$18*Draws!M316</f>
        <v>-3.16555590189593</v>
      </c>
      <c r="Q343" s="64" t="n">
        <f aca="false">Scenarios!$B$15+Scenarios!$B$16*$D343+Scenarios!$B$17*(Scenarios!L$22+SUM($G343:P343))+$E343+Scenarios!$B$18*Draws!N316</f>
        <v>-1.28298801591327</v>
      </c>
      <c r="R343" s="64" t="n">
        <f aca="false">Scenarios!$B$15+Scenarios!$B$16*$D343+Scenarios!$B$17*(Scenarios!M$22+SUM($G343:Q343))+$E343+Scenarios!$B$18*Draws!O316</f>
        <v>-0.164733469209924</v>
      </c>
      <c r="S343" s="79" t="n">
        <f aca="false">SUM(G343:R343)</f>
        <v>-20.0041296230768</v>
      </c>
    </row>
    <row r="344" customFormat="false" ht="15" hidden="false" customHeight="false" outlineLevel="0" collapsed="false">
      <c r="A344" s="36" t="n">
        <v>313</v>
      </c>
      <c r="B344" s="36" t="n">
        <f aca="false">MATCH(Draws!B317,$B$16:$E$16,1)</f>
        <v>2</v>
      </c>
      <c r="C344" s="65" t="n">
        <f aca="false">MAX(-0.9,INDEX(Scenarios!$B$8:$E$8,B344)+INDEX(Scenarios!$B$9:$E$9,B344)*Draws!C317)</f>
        <v>-0.17990428</v>
      </c>
      <c r="D344" s="65" t="n">
        <f aca="false">(1+C344)^(1/12)-1</f>
        <v>-0.0163920156067198</v>
      </c>
      <c r="E344" s="64" t="n">
        <f aca="false">INDEX(Scenarios!$B$10:$E$10,B344)/12</f>
        <v>0.416666666666667</v>
      </c>
      <c r="G344" s="64" t="n">
        <f aca="false">Scenarios!$B$15+Scenarios!$B$16*$D344+Scenarios!$B$17*(Scenarios!B$22)+$E344+Scenarios!$B$18*Draws!D317</f>
        <v>-3.34191671245207</v>
      </c>
      <c r="H344" s="64" t="n">
        <f aca="false">Scenarios!$B$15+Scenarios!$B$16*$D344+Scenarios!$B$17*(Scenarios!C$22+SUM($G344:G344))+$E344+Scenarios!$B$18*Draws!E317</f>
        <v>-4.23893123801651</v>
      </c>
      <c r="I344" s="64" t="n">
        <f aca="false">Scenarios!$B$15+Scenarios!$B$16*$D344+Scenarios!$B$17*(Scenarios!D$22+SUM($G344:H344))+$E344+Scenarios!$B$18*Draws!F317</f>
        <v>0.0264352102018277</v>
      </c>
      <c r="J344" s="64" t="n">
        <f aca="false">Scenarios!$B$15+Scenarios!$B$16*$D344+Scenarios!$B$17*(Scenarios!E$22+SUM($G344:I344))+$E344+Scenarios!$B$18*Draws!G317</f>
        <v>2.03889227051862</v>
      </c>
      <c r="K344" s="64" t="n">
        <f aca="false">Scenarios!$B$15+Scenarios!$B$16*$D344+Scenarios!$B$17*(Scenarios!F$22+SUM($G344:J344))+$E344+Scenarios!$B$18*Draws!H317</f>
        <v>0.35377254245702</v>
      </c>
      <c r="L344" s="64" t="n">
        <f aca="false">Scenarios!$B$15+Scenarios!$B$16*$D344+Scenarios!$B$17*(Scenarios!G$22+SUM($G344:K344))+$E344+Scenarios!$B$18*Draws!I317</f>
        <v>3.08356233809673</v>
      </c>
      <c r="M344" s="64" t="n">
        <f aca="false">Scenarios!$B$15+Scenarios!$B$16*$D344+Scenarios!$B$17*(Scenarios!H$22+SUM($G344:L344))+$E344+Scenarios!$B$18*Draws!J317</f>
        <v>-2.17374085038763</v>
      </c>
      <c r="N344" s="64" t="n">
        <f aca="false">Scenarios!$B$15+Scenarios!$B$16*$D344+Scenarios!$B$17*(Scenarios!I$22+SUM($G344:M344))+$E344+Scenarios!$B$18*Draws!K317</f>
        <v>-2.76309965265152</v>
      </c>
      <c r="O344" s="64" t="n">
        <f aca="false">Scenarios!$B$15+Scenarios!$B$16*$D344+Scenarios!$B$17*(Scenarios!J$22+SUM($G344:N344))+$E344+Scenarios!$B$18*Draws!L317</f>
        <v>-1.25937766416573</v>
      </c>
      <c r="P344" s="64" t="n">
        <f aca="false">Scenarios!$B$15+Scenarios!$B$16*$D344+Scenarios!$B$17*(Scenarios!K$22+SUM($G344:O344))+$E344+Scenarios!$B$18*Draws!M317</f>
        <v>2.31574447397983</v>
      </c>
      <c r="Q344" s="64" t="n">
        <f aca="false">Scenarios!$B$15+Scenarios!$B$16*$D344+Scenarios!$B$17*(Scenarios!L$22+SUM($G344:P344))+$E344+Scenarios!$B$18*Draws!N317</f>
        <v>-1.27452661239494</v>
      </c>
      <c r="R344" s="64" t="n">
        <f aca="false">Scenarios!$B$15+Scenarios!$B$16*$D344+Scenarios!$B$17*(Scenarios!M$22+SUM($G344:Q344))+$E344+Scenarios!$B$18*Draws!O317</f>
        <v>-3.20363395502966</v>
      </c>
      <c r="S344" s="79" t="n">
        <f aca="false">SUM(G344:R344)</f>
        <v>-10.436819849844</v>
      </c>
    </row>
    <row r="345" customFormat="false" ht="15" hidden="false" customHeight="false" outlineLevel="0" collapsed="false">
      <c r="A345" s="36" t="n">
        <v>314</v>
      </c>
      <c r="B345" s="36" t="n">
        <f aca="false">MATCH(Draws!B318,$B$16:$E$16,1)</f>
        <v>4</v>
      </c>
      <c r="C345" s="65" t="n">
        <f aca="false">MAX(-0.9,INDEX(Scenarios!$B$8:$E$8,B345)+INDEX(Scenarios!$B$9:$E$9,B345)*Draws!C318)</f>
        <v>0.25054068</v>
      </c>
      <c r="D345" s="65" t="n">
        <f aca="false">(1+C345)^(1/12)-1</f>
        <v>0.0188059797211806</v>
      </c>
      <c r="E345" s="64" t="n">
        <f aca="false">INDEX(Scenarios!$B$10:$E$10,B345)/12</f>
        <v>-1.25</v>
      </c>
      <c r="G345" s="64" t="n">
        <f aca="false">Scenarios!$B$15+Scenarios!$B$16*$D345+Scenarios!$B$17*(Scenarios!B$22)+$E345+Scenarios!$B$18*Draws!D318</f>
        <v>-3.83630977192982</v>
      </c>
      <c r="H345" s="64" t="n">
        <f aca="false">Scenarios!$B$15+Scenarios!$B$16*$D345+Scenarios!$B$17*(Scenarios!C$22+SUM($G345:G345))+$E345+Scenarios!$B$18*Draws!E318</f>
        <v>-4.35706960051957</v>
      </c>
      <c r="I345" s="64" t="n">
        <f aca="false">Scenarios!$B$15+Scenarios!$B$16*$D345+Scenarios!$B$17*(Scenarios!D$22+SUM($G345:H345))+$E345+Scenarios!$B$18*Draws!F318</f>
        <v>-6.03372709119246</v>
      </c>
      <c r="J345" s="64" t="n">
        <f aca="false">Scenarios!$B$15+Scenarios!$B$16*$D345+Scenarios!$B$17*(Scenarios!E$22+SUM($G345:I345))+$E345+Scenarios!$B$18*Draws!G318</f>
        <v>-1.23777807230783</v>
      </c>
      <c r="K345" s="64" t="n">
        <f aca="false">Scenarios!$B$15+Scenarios!$B$16*$D345+Scenarios!$B$17*(Scenarios!F$22+SUM($G345:J345))+$E345+Scenarios!$B$18*Draws!H318</f>
        <v>-2.4783226796865</v>
      </c>
      <c r="L345" s="64" t="n">
        <f aca="false">Scenarios!$B$15+Scenarios!$B$16*$D345+Scenarios!$B$17*(Scenarios!G$22+SUM($G345:K345))+$E345+Scenarios!$B$18*Draws!I318</f>
        <v>0.222824945940552</v>
      </c>
      <c r="M345" s="64" t="n">
        <f aca="false">Scenarios!$B$15+Scenarios!$B$16*$D345+Scenarios!$B$17*(Scenarios!H$22+SUM($G345:L345))+$E345+Scenarios!$B$18*Draws!J318</f>
        <v>-3.04677038536791</v>
      </c>
      <c r="N345" s="64" t="n">
        <f aca="false">Scenarios!$B$15+Scenarios!$B$16*$D345+Scenarios!$B$17*(Scenarios!I$22+SUM($G345:M345))+$E345+Scenarios!$B$18*Draws!K318</f>
        <v>-1.46893974229257</v>
      </c>
      <c r="O345" s="64" t="n">
        <f aca="false">Scenarios!$B$15+Scenarios!$B$16*$D345+Scenarios!$B$17*(Scenarios!J$22+SUM($G345:N345))+$E345+Scenarios!$B$18*Draws!L318</f>
        <v>1.34886711796397</v>
      </c>
      <c r="P345" s="64" t="n">
        <f aca="false">Scenarios!$B$15+Scenarios!$B$16*$D345+Scenarios!$B$17*(Scenarios!K$22+SUM($G345:O345))+$E345+Scenarios!$B$18*Draws!M318</f>
        <v>-4.40373269619671</v>
      </c>
      <c r="Q345" s="64" t="n">
        <f aca="false">Scenarios!$B$15+Scenarios!$B$16*$D345+Scenarios!$B$17*(Scenarios!L$22+SUM($G345:P345))+$E345+Scenarios!$B$18*Draws!N318</f>
        <v>2.89647548640861</v>
      </c>
      <c r="R345" s="64" t="n">
        <f aca="false">Scenarios!$B$15+Scenarios!$B$16*$D345+Scenarios!$B$17*(Scenarios!M$22+SUM($G345:Q345))+$E345+Scenarios!$B$18*Draws!O318</f>
        <v>-1.41186451589809</v>
      </c>
      <c r="S345" s="79" t="n">
        <f aca="false">SUM(G345:R345)</f>
        <v>-23.8063470050783</v>
      </c>
    </row>
    <row r="346" customFormat="false" ht="15" hidden="false" customHeight="false" outlineLevel="0" collapsed="false">
      <c r="A346" s="36" t="n">
        <v>315</v>
      </c>
      <c r="B346" s="36" t="n">
        <f aca="false">MATCH(Draws!B319,$B$16:$E$16,1)</f>
        <v>4</v>
      </c>
      <c r="C346" s="65" t="n">
        <f aca="false">MAX(-0.9,INDEX(Scenarios!$B$8:$E$8,B346)+INDEX(Scenarios!$B$9:$E$9,B346)*Draws!C319)</f>
        <v>0.13337472</v>
      </c>
      <c r="D346" s="65" t="n">
        <f aca="false">(1+C346)^(1/12)-1</f>
        <v>0.0104879217000691</v>
      </c>
      <c r="E346" s="64" t="n">
        <f aca="false">INDEX(Scenarios!$B$10:$E$10,B346)/12</f>
        <v>-1.25</v>
      </c>
      <c r="G346" s="64" t="n">
        <f aca="false">Scenarios!$B$15+Scenarios!$B$16*$D346+Scenarios!$B$17*(Scenarios!B$22)+$E346+Scenarios!$B$18*Draws!D319</f>
        <v>-0.951759372177258</v>
      </c>
      <c r="H346" s="64" t="n">
        <f aca="false">Scenarios!$B$15+Scenarios!$B$16*$D346+Scenarios!$B$17*(Scenarios!C$22+SUM($G346:G346))+$E346+Scenarios!$B$18*Draws!E319</f>
        <v>-1.69979588411578</v>
      </c>
      <c r="I346" s="64" t="n">
        <f aca="false">Scenarios!$B$15+Scenarios!$B$16*$D346+Scenarios!$B$17*(Scenarios!D$22+SUM($G346:H346))+$E346+Scenarios!$B$18*Draws!F319</f>
        <v>-3.25495080175833</v>
      </c>
      <c r="J346" s="64" t="n">
        <f aca="false">Scenarios!$B$15+Scenarios!$B$16*$D346+Scenarios!$B$17*(Scenarios!E$22+SUM($G346:I346))+$E346+Scenarios!$B$18*Draws!G319</f>
        <v>-1.94014324357306</v>
      </c>
      <c r="K346" s="64" t="n">
        <f aca="false">Scenarios!$B$15+Scenarios!$B$16*$D346+Scenarios!$B$17*(Scenarios!F$22+SUM($G346:J346))+$E346+Scenarios!$B$18*Draws!H319</f>
        <v>-0.456232470344221</v>
      </c>
      <c r="L346" s="64" t="n">
        <f aca="false">Scenarios!$B$15+Scenarios!$B$16*$D346+Scenarios!$B$17*(Scenarios!G$22+SUM($G346:K346))+$E346+Scenarios!$B$18*Draws!I319</f>
        <v>2.49891361542522</v>
      </c>
      <c r="M346" s="64" t="n">
        <f aca="false">Scenarios!$B$15+Scenarios!$B$16*$D346+Scenarios!$B$17*(Scenarios!H$22+SUM($G346:L346))+$E346+Scenarios!$B$18*Draws!J319</f>
        <v>1.58669609049696</v>
      </c>
      <c r="N346" s="64" t="n">
        <f aca="false">Scenarios!$B$15+Scenarios!$B$16*$D346+Scenarios!$B$17*(Scenarios!I$22+SUM($G346:M346))+$E346+Scenarios!$B$18*Draws!K319</f>
        <v>2.27397488453103</v>
      </c>
      <c r="O346" s="64" t="n">
        <f aca="false">Scenarios!$B$15+Scenarios!$B$16*$D346+Scenarios!$B$17*(Scenarios!J$22+SUM($G346:N346))+$E346+Scenarios!$B$18*Draws!L319</f>
        <v>1.12407669341589</v>
      </c>
      <c r="P346" s="64" t="n">
        <f aca="false">Scenarios!$B$15+Scenarios!$B$16*$D346+Scenarios!$B$17*(Scenarios!K$22+SUM($G346:O346))+$E346+Scenarios!$B$18*Draws!M319</f>
        <v>-0.825573742668518</v>
      </c>
      <c r="Q346" s="64" t="n">
        <f aca="false">Scenarios!$B$15+Scenarios!$B$16*$D346+Scenarios!$B$17*(Scenarios!L$22+SUM($G346:P346))+$E346+Scenarios!$B$18*Draws!N319</f>
        <v>-3.91113789789885</v>
      </c>
      <c r="R346" s="64" t="n">
        <f aca="false">Scenarios!$B$15+Scenarios!$B$16*$D346+Scenarios!$B$17*(Scenarios!M$22+SUM($G346:Q346))+$E346+Scenarios!$B$18*Draws!O319</f>
        <v>-1.84956347224146</v>
      </c>
      <c r="S346" s="79" t="n">
        <f aca="false">SUM(G346:R346)</f>
        <v>-7.40549560090837</v>
      </c>
    </row>
    <row r="347" customFormat="false" ht="15" hidden="false" customHeight="false" outlineLevel="0" collapsed="false">
      <c r="A347" s="36" t="n">
        <v>316</v>
      </c>
      <c r="B347" s="36" t="n">
        <f aca="false">MATCH(Draws!B320,$B$16:$E$16,1)</f>
        <v>1</v>
      </c>
      <c r="C347" s="65" t="n">
        <f aca="false">MAX(-0.9,INDEX(Scenarios!$B$8:$E$8,B347)+INDEX(Scenarios!$B$9:$E$9,B347)*Draws!C320)</f>
        <v>-0.03738505</v>
      </c>
      <c r="D347" s="65" t="n">
        <f aca="false">(1+C347)^(1/12)-1</f>
        <v>-0.00317011382602006</v>
      </c>
      <c r="E347" s="64" t="n">
        <f aca="false">INDEX(Scenarios!$B$10:$E$10,B347)/12</f>
        <v>-1.25</v>
      </c>
      <c r="G347" s="64" t="n">
        <f aca="false">Scenarios!$B$15+Scenarios!$B$16*$D347+Scenarios!$B$17*(Scenarios!B$22)+$E347+Scenarios!$B$18*Draws!D320</f>
        <v>-0.704244345807819</v>
      </c>
      <c r="H347" s="64" t="n">
        <f aca="false">Scenarios!$B$15+Scenarios!$B$16*$D347+Scenarios!$B$17*(Scenarios!C$22+SUM($G347:G347))+$E347+Scenarios!$B$18*Draws!E320</f>
        <v>-8.93498313728517</v>
      </c>
      <c r="I347" s="64" t="n">
        <f aca="false">Scenarios!$B$15+Scenarios!$B$16*$D347+Scenarios!$B$17*(Scenarios!D$22+SUM($G347:H347))+$E347+Scenarios!$B$18*Draws!F320</f>
        <v>-3.88599236381605</v>
      </c>
      <c r="J347" s="64" t="n">
        <f aca="false">Scenarios!$B$15+Scenarios!$B$16*$D347+Scenarios!$B$17*(Scenarios!E$22+SUM($G347:I347))+$E347+Scenarios!$B$18*Draws!G320</f>
        <v>-1.47235345566269</v>
      </c>
      <c r="K347" s="64" t="n">
        <f aca="false">Scenarios!$B$15+Scenarios!$B$16*$D347+Scenarios!$B$17*(Scenarios!F$22+SUM($G347:J347))+$E347+Scenarios!$B$18*Draws!H320</f>
        <v>-2.08003967201815</v>
      </c>
      <c r="L347" s="64" t="n">
        <f aca="false">Scenarios!$B$15+Scenarios!$B$16*$D347+Scenarios!$B$17*(Scenarios!G$22+SUM($G347:K347))+$E347+Scenarios!$B$18*Draws!I320</f>
        <v>-1.59647090665767</v>
      </c>
      <c r="M347" s="64" t="n">
        <f aca="false">Scenarios!$B$15+Scenarios!$B$16*$D347+Scenarios!$B$17*(Scenarios!H$22+SUM($G347:L347))+$E347+Scenarios!$B$18*Draws!J320</f>
        <v>-1.43478392662086</v>
      </c>
      <c r="N347" s="64" t="n">
        <f aca="false">Scenarios!$B$15+Scenarios!$B$16*$D347+Scenarios!$B$17*(Scenarios!I$22+SUM($G347:M347))+$E347+Scenarios!$B$18*Draws!K320</f>
        <v>-5.97040796603138</v>
      </c>
      <c r="O347" s="64" t="n">
        <f aca="false">Scenarios!$B$15+Scenarios!$B$16*$D347+Scenarios!$B$17*(Scenarios!J$22+SUM($G347:N347))+$E347+Scenarios!$B$18*Draws!L320</f>
        <v>1.32042739574769</v>
      </c>
      <c r="P347" s="64" t="n">
        <f aca="false">Scenarios!$B$15+Scenarios!$B$16*$D347+Scenarios!$B$17*(Scenarios!K$22+SUM($G347:O347))+$E347+Scenarios!$B$18*Draws!M320</f>
        <v>-0.0533814867619009</v>
      </c>
      <c r="Q347" s="64" t="n">
        <f aca="false">Scenarios!$B$15+Scenarios!$B$16*$D347+Scenarios!$B$17*(Scenarios!L$22+SUM($G347:P347))+$E347+Scenarios!$B$18*Draws!N320</f>
        <v>0.853146623466799</v>
      </c>
      <c r="R347" s="64" t="n">
        <f aca="false">Scenarios!$B$15+Scenarios!$B$16*$D347+Scenarios!$B$17*(Scenarios!M$22+SUM($G347:Q347))+$E347+Scenarios!$B$18*Draws!O320</f>
        <v>-1.6363802679842</v>
      </c>
      <c r="S347" s="79" t="n">
        <f aca="false">SUM(G347:R347)</f>
        <v>-25.5954635094314</v>
      </c>
    </row>
    <row r="348" customFormat="false" ht="15" hidden="false" customHeight="false" outlineLevel="0" collapsed="false">
      <c r="A348" s="36" t="n">
        <v>317</v>
      </c>
      <c r="B348" s="36" t="n">
        <f aca="false">MATCH(Draws!B321,$B$16:$E$16,1)</f>
        <v>2</v>
      </c>
      <c r="C348" s="65" t="n">
        <f aca="false">MAX(-0.9,INDEX(Scenarios!$B$8:$E$8,B348)+INDEX(Scenarios!$B$9:$E$9,B348)*Draws!C321)</f>
        <v>-0.28531924</v>
      </c>
      <c r="D348" s="65" t="n">
        <f aca="false">(1+C348)^(1/12)-1</f>
        <v>-0.0276050959317211</v>
      </c>
      <c r="E348" s="64" t="n">
        <f aca="false">INDEX(Scenarios!$B$10:$E$10,B348)/12</f>
        <v>0.416666666666667</v>
      </c>
      <c r="G348" s="64" t="n">
        <f aca="false">Scenarios!$B$15+Scenarios!$B$16*$D348+Scenarios!$B$17*(Scenarios!B$22)+$E348+Scenarios!$B$18*Draws!D321</f>
        <v>0.957286173724343</v>
      </c>
      <c r="H348" s="64" t="n">
        <f aca="false">Scenarios!$B$15+Scenarios!$B$16*$D348+Scenarios!$B$17*(Scenarios!C$22+SUM($G348:G348))+$E348+Scenarios!$B$18*Draws!E321</f>
        <v>-2.95244453239604</v>
      </c>
      <c r="I348" s="64" t="n">
        <f aca="false">Scenarios!$B$15+Scenarios!$B$16*$D348+Scenarios!$B$17*(Scenarios!D$22+SUM($G348:H348))+$E348+Scenarios!$B$18*Draws!F321</f>
        <v>-4.23848690415058</v>
      </c>
      <c r="J348" s="64" t="n">
        <f aca="false">Scenarios!$B$15+Scenarios!$B$16*$D348+Scenarios!$B$17*(Scenarios!E$22+SUM($G348:I348))+$E348+Scenarios!$B$18*Draws!G321</f>
        <v>-6.45746487049144</v>
      </c>
      <c r="K348" s="64" t="n">
        <f aca="false">Scenarios!$B$15+Scenarios!$B$16*$D348+Scenarios!$B$17*(Scenarios!F$22+SUM($G348:J348))+$E348+Scenarios!$B$18*Draws!H321</f>
        <v>-4.07015350909035</v>
      </c>
      <c r="L348" s="64" t="n">
        <f aca="false">Scenarios!$B$15+Scenarios!$B$16*$D348+Scenarios!$B$17*(Scenarios!G$22+SUM($G348:K348))+$E348+Scenarios!$B$18*Draws!I321</f>
        <v>-1.95496883623612</v>
      </c>
      <c r="M348" s="64" t="n">
        <f aca="false">Scenarios!$B$15+Scenarios!$B$16*$D348+Scenarios!$B$17*(Scenarios!H$22+SUM($G348:L348))+$E348+Scenarios!$B$18*Draws!J321</f>
        <v>-5.33195334929385</v>
      </c>
      <c r="N348" s="64" t="n">
        <f aca="false">Scenarios!$B$15+Scenarios!$B$16*$D348+Scenarios!$B$17*(Scenarios!I$22+SUM($G348:M348))+$E348+Scenarios!$B$18*Draws!K321</f>
        <v>-5.95968343201387</v>
      </c>
      <c r="O348" s="64" t="n">
        <f aca="false">Scenarios!$B$15+Scenarios!$B$16*$D348+Scenarios!$B$17*(Scenarios!J$22+SUM($G348:N348))+$E348+Scenarios!$B$18*Draws!L321</f>
        <v>-3.02540576185052</v>
      </c>
      <c r="P348" s="64" t="n">
        <f aca="false">Scenarios!$B$15+Scenarios!$B$16*$D348+Scenarios!$B$17*(Scenarios!K$22+SUM($G348:O348))+$E348+Scenarios!$B$18*Draws!M321</f>
        <v>1.07528052006792</v>
      </c>
      <c r="Q348" s="64" t="n">
        <f aca="false">Scenarios!$B$15+Scenarios!$B$16*$D348+Scenarios!$B$17*(Scenarios!L$22+SUM($G348:P348))+$E348+Scenarios!$B$18*Draws!N321</f>
        <v>-2.5710313251236</v>
      </c>
      <c r="R348" s="64" t="n">
        <f aca="false">Scenarios!$B$15+Scenarios!$B$16*$D348+Scenarios!$B$17*(Scenarios!M$22+SUM($G348:Q348))+$E348+Scenarios!$B$18*Draws!O321</f>
        <v>-0.965985285323224</v>
      </c>
      <c r="S348" s="79" t="n">
        <f aca="false">SUM(G348:R348)</f>
        <v>-35.4950111121773</v>
      </c>
    </row>
    <row r="349" customFormat="false" ht="15" hidden="false" customHeight="false" outlineLevel="0" collapsed="false">
      <c r="A349" s="36" t="n">
        <v>318</v>
      </c>
      <c r="B349" s="36" t="n">
        <f aca="false">MATCH(Draws!B322,$B$16:$E$16,1)</f>
        <v>2</v>
      </c>
      <c r="C349" s="65" t="n">
        <f aca="false">MAX(-0.9,INDEX(Scenarios!$B$8:$E$8,B349)+INDEX(Scenarios!$B$9:$E$9,B349)*Draws!C322)</f>
        <v>-0.37827124</v>
      </c>
      <c r="D349" s="65" t="n">
        <f aca="false">(1+C349)^(1/12)-1</f>
        <v>-0.0388302818954779</v>
      </c>
      <c r="E349" s="64" t="n">
        <f aca="false">INDEX(Scenarios!$B$10:$E$10,B349)/12</f>
        <v>0.416666666666667</v>
      </c>
      <c r="G349" s="64" t="n">
        <f aca="false">Scenarios!$B$15+Scenarios!$B$16*$D349+Scenarios!$B$17*(Scenarios!B$22)+$E349+Scenarios!$B$18*Draws!D322</f>
        <v>-1.35851219012205</v>
      </c>
      <c r="H349" s="64" t="n">
        <f aca="false">Scenarios!$B$15+Scenarios!$B$16*$D349+Scenarios!$B$17*(Scenarios!C$22+SUM($G349:G349))+$E349+Scenarios!$B$18*Draws!E322</f>
        <v>-0.334733942653888</v>
      </c>
      <c r="I349" s="64" t="n">
        <f aca="false">Scenarios!$B$15+Scenarios!$B$16*$D349+Scenarios!$B$17*(Scenarios!D$22+SUM($G349:H349))+$E349+Scenarios!$B$18*Draws!F322</f>
        <v>-5.22727732289548</v>
      </c>
      <c r="J349" s="64" t="n">
        <f aca="false">Scenarios!$B$15+Scenarios!$B$16*$D349+Scenarios!$B$17*(Scenarios!E$22+SUM($G349:I349))+$E349+Scenarios!$B$18*Draws!G322</f>
        <v>-3.12084450289742</v>
      </c>
      <c r="K349" s="64" t="n">
        <f aca="false">Scenarios!$B$15+Scenarios!$B$16*$D349+Scenarios!$B$17*(Scenarios!F$22+SUM($G349:J349))+$E349+Scenarios!$B$18*Draws!H322</f>
        <v>-2.99603941520952</v>
      </c>
      <c r="L349" s="64" t="n">
        <f aca="false">Scenarios!$B$15+Scenarios!$B$16*$D349+Scenarios!$B$17*(Scenarios!G$22+SUM($G349:K349))+$E349+Scenarios!$B$18*Draws!I322</f>
        <v>-0.580145245511321</v>
      </c>
      <c r="M349" s="64" t="n">
        <f aca="false">Scenarios!$B$15+Scenarios!$B$16*$D349+Scenarios!$B$17*(Scenarios!H$22+SUM($G349:L349))+$E349+Scenarios!$B$18*Draws!J322</f>
        <v>-2.96285599363774</v>
      </c>
      <c r="N349" s="64" t="n">
        <f aca="false">Scenarios!$B$15+Scenarios!$B$16*$D349+Scenarios!$B$17*(Scenarios!I$22+SUM($G349:M349))+$E349+Scenarios!$B$18*Draws!K322</f>
        <v>-5.91639538217439</v>
      </c>
      <c r="O349" s="64" t="n">
        <f aca="false">Scenarios!$B$15+Scenarios!$B$16*$D349+Scenarios!$B$17*(Scenarios!J$22+SUM($G349:N349))+$E349+Scenarios!$B$18*Draws!L322</f>
        <v>-2.82048657287795</v>
      </c>
      <c r="P349" s="64" t="n">
        <f aca="false">Scenarios!$B$15+Scenarios!$B$16*$D349+Scenarios!$B$17*(Scenarios!K$22+SUM($G349:O349))+$E349+Scenarios!$B$18*Draws!M322</f>
        <v>2.3108486305019</v>
      </c>
      <c r="Q349" s="64" t="n">
        <f aca="false">Scenarios!$B$15+Scenarios!$B$16*$D349+Scenarios!$B$17*(Scenarios!L$22+SUM($G349:P349))+$E349+Scenarios!$B$18*Draws!N322</f>
        <v>1.98813371800237</v>
      </c>
      <c r="R349" s="64" t="n">
        <f aca="false">Scenarios!$B$15+Scenarios!$B$16*$D349+Scenarios!$B$17*(Scenarios!M$22+SUM($G349:Q349))+$E349+Scenarios!$B$18*Draws!O322</f>
        <v>-2.86770340245898</v>
      </c>
      <c r="S349" s="79" t="n">
        <f aca="false">SUM(G349:R349)</f>
        <v>-23.8860116219345</v>
      </c>
    </row>
    <row r="350" customFormat="false" ht="15" hidden="false" customHeight="false" outlineLevel="0" collapsed="false">
      <c r="A350" s="36" t="n">
        <v>319</v>
      </c>
      <c r="B350" s="36" t="n">
        <f aca="false">MATCH(Draws!B323,$B$16:$E$16,1)</f>
        <v>1</v>
      </c>
      <c r="C350" s="65" t="n">
        <f aca="false">MAX(-0.9,INDEX(Scenarios!$B$8:$E$8,B350)+INDEX(Scenarios!$B$9:$E$9,B350)*Draws!C323)</f>
        <v>-0.07633825</v>
      </c>
      <c r="D350" s="65" t="n">
        <f aca="false">(1+C350)^(1/12)-1</f>
        <v>-0.00659559840727664</v>
      </c>
      <c r="E350" s="64" t="n">
        <f aca="false">INDEX(Scenarios!$B$10:$E$10,B350)/12</f>
        <v>-1.25</v>
      </c>
      <c r="G350" s="64" t="n">
        <f aca="false">Scenarios!$B$15+Scenarios!$B$16*$D350+Scenarios!$B$17*(Scenarios!B$22)+$E350+Scenarios!$B$18*Draws!D323</f>
        <v>-5.46529295761036</v>
      </c>
      <c r="H350" s="64" t="n">
        <f aca="false">Scenarios!$B$15+Scenarios!$B$16*$D350+Scenarios!$B$17*(Scenarios!C$22+SUM($G350:G350))+$E350+Scenarios!$B$18*Draws!E323</f>
        <v>-4.12965687067438</v>
      </c>
      <c r="I350" s="64" t="n">
        <f aca="false">Scenarios!$B$15+Scenarios!$B$16*$D350+Scenarios!$B$17*(Scenarios!D$22+SUM($G350:H350))+$E350+Scenarios!$B$18*Draws!F323</f>
        <v>-2.63361740229353</v>
      </c>
      <c r="J350" s="64" t="n">
        <f aca="false">Scenarios!$B$15+Scenarios!$B$16*$D350+Scenarios!$B$17*(Scenarios!E$22+SUM($G350:I350))+$E350+Scenarios!$B$18*Draws!G323</f>
        <v>-0.936149042314616</v>
      </c>
      <c r="K350" s="64" t="n">
        <f aca="false">Scenarios!$B$15+Scenarios!$B$16*$D350+Scenarios!$B$17*(Scenarios!F$22+SUM($G350:J350))+$E350+Scenarios!$B$18*Draws!H323</f>
        <v>1.38152175628633</v>
      </c>
      <c r="L350" s="64" t="n">
        <f aca="false">Scenarios!$B$15+Scenarios!$B$16*$D350+Scenarios!$B$17*(Scenarios!G$22+SUM($G350:K350))+$E350+Scenarios!$B$18*Draws!I323</f>
        <v>-3.10781047428835</v>
      </c>
      <c r="M350" s="64" t="n">
        <f aca="false">Scenarios!$B$15+Scenarios!$B$16*$D350+Scenarios!$B$17*(Scenarios!H$22+SUM($G350:L350))+$E350+Scenarios!$B$18*Draws!J323</f>
        <v>2.31748209328451</v>
      </c>
      <c r="N350" s="64" t="n">
        <f aca="false">Scenarios!$B$15+Scenarios!$B$16*$D350+Scenarios!$B$17*(Scenarios!I$22+SUM($G350:M350))+$E350+Scenarios!$B$18*Draws!K323</f>
        <v>0.72963441983231</v>
      </c>
      <c r="O350" s="64" t="n">
        <f aca="false">Scenarios!$B$15+Scenarios!$B$16*$D350+Scenarios!$B$17*(Scenarios!J$22+SUM($G350:N350))+$E350+Scenarios!$B$18*Draws!L323</f>
        <v>-2.62047018401487</v>
      </c>
      <c r="P350" s="64" t="n">
        <f aca="false">Scenarios!$B$15+Scenarios!$B$16*$D350+Scenarios!$B$17*(Scenarios!K$22+SUM($G350:O350))+$E350+Scenarios!$B$18*Draws!M323</f>
        <v>-5.9511843171571</v>
      </c>
      <c r="Q350" s="64" t="n">
        <f aca="false">Scenarios!$B$15+Scenarios!$B$16*$D350+Scenarios!$B$17*(Scenarios!L$22+SUM($G350:P350))+$E350+Scenarios!$B$18*Draws!N323</f>
        <v>-2.74382209316347</v>
      </c>
      <c r="R350" s="64" t="n">
        <f aca="false">Scenarios!$B$15+Scenarios!$B$16*$D350+Scenarios!$B$17*(Scenarios!M$22+SUM($G350:Q350))+$E350+Scenarios!$B$18*Draws!O323</f>
        <v>1.81784617557826</v>
      </c>
      <c r="S350" s="79" t="n">
        <f aca="false">SUM(G350:R350)</f>
        <v>-21.3415188965353</v>
      </c>
    </row>
    <row r="351" customFormat="false" ht="15" hidden="false" customHeight="false" outlineLevel="0" collapsed="false">
      <c r="A351" s="36" t="n">
        <v>320</v>
      </c>
      <c r="B351" s="36" t="n">
        <f aca="false">MATCH(Draws!B324,$B$16:$E$16,1)</f>
        <v>1</v>
      </c>
      <c r="C351" s="65" t="n">
        <f aca="false">MAX(-0.9,INDEX(Scenarios!$B$8:$E$8,B351)+INDEX(Scenarios!$B$9:$E$9,B351)*Draws!C324)</f>
        <v>0.02685515</v>
      </c>
      <c r="D351" s="65" t="n">
        <f aca="false">(1+C351)^(1/12)-1</f>
        <v>0.00221084692005236</v>
      </c>
      <c r="E351" s="64" t="n">
        <f aca="false">INDEX(Scenarios!$B$10:$E$10,B351)/12</f>
        <v>-1.25</v>
      </c>
      <c r="G351" s="64" t="n">
        <f aca="false">Scenarios!$B$15+Scenarios!$B$16*$D351+Scenarios!$B$17*(Scenarios!B$22)+$E351+Scenarios!$B$18*Draws!D324</f>
        <v>2.14424813441768</v>
      </c>
      <c r="H351" s="64" t="n">
        <f aca="false">Scenarios!$B$15+Scenarios!$B$16*$D351+Scenarios!$B$17*(Scenarios!C$22+SUM($G351:G351))+$E351+Scenarios!$B$18*Draws!E324</f>
        <v>-5.43615913380838</v>
      </c>
      <c r="I351" s="64" t="n">
        <f aca="false">Scenarios!$B$15+Scenarios!$B$16*$D351+Scenarios!$B$17*(Scenarios!D$22+SUM($G351:H351))+$E351+Scenarios!$B$18*Draws!F324</f>
        <v>2.35310737410726</v>
      </c>
      <c r="J351" s="64" t="n">
        <f aca="false">Scenarios!$B$15+Scenarios!$B$16*$D351+Scenarios!$B$17*(Scenarios!E$22+SUM($G351:I351))+$E351+Scenarios!$B$18*Draws!G324</f>
        <v>-3.63842777551842</v>
      </c>
      <c r="K351" s="64" t="n">
        <f aca="false">Scenarios!$B$15+Scenarios!$B$16*$D351+Scenarios!$B$17*(Scenarios!F$22+SUM($G351:J351))+$E351+Scenarios!$B$18*Draws!H324</f>
        <v>-5.08406386617914</v>
      </c>
      <c r="L351" s="64" t="n">
        <f aca="false">Scenarios!$B$15+Scenarios!$B$16*$D351+Scenarios!$B$17*(Scenarios!G$22+SUM($G351:K351))+$E351+Scenarios!$B$18*Draws!I324</f>
        <v>-3.65287546583082</v>
      </c>
      <c r="M351" s="64" t="n">
        <f aca="false">Scenarios!$B$15+Scenarios!$B$16*$D351+Scenarios!$B$17*(Scenarios!H$22+SUM($G351:L351))+$E351+Scenarios!$B$18*Draws!J324</f>
        <v>-3.75733214147457</v>
      </c>
      <c r="N351" s="64" t="n">
        <f aca="false">Scenarios!$B$15+Scenarios!$B$16*$D351+Scenarios!$B$17*(Scenarios!I$22+SUM($G351:M351))+$E351+Scenarios!$B$18*Draws!K324</f>
        <v>-6.41329653214489</v>
      </c>
      <c r="O351" s="64" t="n">
        <f aca="false">Scenarios!$B$15+Scenarios!$B$16*$D351+Scenarios!$B$17*(Scenarios!J$22+SUM($G351:N351))+$E351+Scenarios!$B$18*Draws!L324</f>
        <v>-4.62361369400555</v>
      </c>
      <c r="P351" s="64" t="n">
        <f aca="false">Scenarios!$B$15+Scenarios!$B$16*$D351+Scenarios!$B$17*(Scenarios!K$22+SUM($G351:O351))+$E351+Scenarios!$B$18*Draws!M324</f>
        <v>-8.8253252488626</v>
      </c>
      <c r="Q351" s="64" t="n">
        <f aca="false">Scenarios!$B$15+Scenarios!$B$16*$D351+Scenarios!$B$17*(Scenarios!L$22+SUM($G351:P351))+$E351+Scenarios!$B$18*Draws!N324</f>
        <v>0.283223441688585</v>
      </c>
      <c r="R351" s="64" t="n">
        <f aca="false">Scenarios!$B$15+Scenarios!$B$16*$D351+Scenarios!$B$17*(Scenarios!M$22+SUM($G351:Q351))+$E351+Scenarios!$B$18*Draws!O324</f>
        <v>-1.21262550370918</v>
      </c>
      <c r="S351" s="79" t="n">
        <f aca="false">SUM(G351:R351)</f>
        <v>-37.86314041132</v>
      </c>
    </row>
    <row r="352" customFormat="false" ht="15" hidden="false" customHeight="false" outlineLevel="0" collapsed="false">
      <c r="A352" s="36" t="n">
        <v>321</v>
      </c>
      <c r="B352" s="36" t="n">
        <f aca="false">MATCH(Draws!B325,$B$16:$E$16,1)</f>
        <v>4</v>
      </c>
      <c r="C352" s="65" t="n">
        <f aca="false">MAX(-0.9,INDEX(Scenarios!$B$8:$E$8,B352)+INDEX(Scenarios!$B$9:$E$9,B352)*Draws!C325)</f>
        <v>0.0837996</v>
      </c>
      <c r="D352" s="65" t="n">
        <f aca="false">(1+C352)^(1/12)-1</f>
        <v>0.00672862072333924</v>
      </c>
      <c r="E352" s="64" t="n">
        <f aca="false">INDEX(Scenarios!$B$10:$E$10,B352)/12</f>
        <v>-1.25</v>
      </c>
      <c r="G352" s="64" t="n">
        <f aca="false">Scenarios!$B$15+Scenarios!$B$16*$D352+Scenarios!$B$17*(Scenarios!B$22)+$E352+Scenarios!$B$18*Draws!D325</f>
        <v>-4.61531921320261</v>
      </c>
      <c r="H352" s="64" t="n">
        <f aca="false">Scenarios!$B$15+Scenarios!$B$16*$D352+Scenarios!$B$17*(Scenarios!C$22+SUM($G352:G352))+$E352+Scenarios!$B$18*Draws!E325</f>
        <v>1.07375029795819</v>
      </c>
      <c r="I352" s="64" t="n">
        <f aca="false">Scenarios!$B$15+Scenarios!$B$16*$D352+Scenarios!$B$17*(Scenarios!D$22+SUM($G352:H352))+$E352+Scenarios!$B$18*Draws!F325</f>
        <v>-5.3337263024606</v>
      </c>
      <c r="J352" s="64" t="n">
        <f aca="false">Scenarios!$B$15+Scenarios!$B$16*$D352+Scenarios!$B$17*(Scenarios!E$22+SUM($G352:I352))+$E352+Scenarios!$B$18*Draws!G325</f>
        <v>-0.100787215781551</v>
      </c>
      <c r="K352" s="64" t="n">
        <f aca="false">Scenarios!$B$15+Scenarios!$B$16*$D352+Scenarios!$B$17*(Scenarios!F$22+SUM($G352:J352))+$E352+Scenarios!$B$18*Draws!H325</f>
        <v>0.88400448205658</v>
      </c>
      <c r="L352" s="64" t="n">
        <f aca="false">Scenarios!$B$15+Scenarios!$B$16*$D352+Scenarios!$B$17*(Scenarios!G$22+SUM($G352:K352))+$E352+Scenarios!$B$18*Draws!I325</f>
        <v>-0.136409005647328</v>
      </c>
      <c r="M352" s="64" t="n">
        <f aca="false">Scenarios!$B$15+Scenarios!$B$16*$D352+Scenarios!$B$17*(Scenarios!H$22+SUM($G352:L352))+$E352+Scenarios!$B$18*Draws!J325</f>
        <v>-1.80981388132504</v>
      </c>
      <c r="N352" s="64" t="n">
        <f aca="false">Scenarios!$B$15+Scenarios!$B$16*$D352+Scenarios!$B$17*(Scenarios!I$22+SUM($G352:M352))+$E352+Scenarios!$B$18*Draws!K325</f>
        <v>0.0767796806886827</v>
      </c>
      <c r="O352" s="64" t="n">
        <f aca="false">Scenarios!$B$15+Scenarios!$B$16*$D352+Scenarios!$B$17*(Scenarios!J$22+SUM($G352:N352))+$E352+Scenarios!$B$18*Draws!L325</f>
        <v>-1.90593540044334</v>
      </c>
      <c r="P352" s="64" t="n">
        <f aca="false">Scenarios!$B$15+Scenarios!$B$16*$D352+Scenarios!$B$17*(Scenarios!K$22+SUM($G352:O352))+$E352+Scenarios!$B$18*Draws!M325</f>
        <v>1.30740183764837</v>
      </c>
      <c r="Q352" s="64" t="n">
        <f aca="false">Scenarios!$B$15+Scenarios!$B$16*$D352+Scenarios!$B$17*(Scenarios!L$22+SUM($G352:P352))+$E352+Scenarios!$B$18*Draws!N325</f>
        <v>-3.5492689288666</v>
      </c>
      <c r="R352" s="64" t="n">
        <f aca="false">Scenarios!$B$15+Scenarios!$B$16*$D352+Scenarios!$B$17*(Scenarios!M$22+SUM($G352:Q352))+$E352+Scenarios!$B$18*Draws!O325</f>
        <v>3.29140527395132</v>
      </c>
      <c r="S352" s="79" t="n">
        <f aca="false">SUM(G352:R352)</f>
        <v>-10.8179183754239</v>
      </c>
    </row>
    <row r="353" customFormat="false" ht="15" hidden="false" customHeight="false" outlineLevel="0" collapsed="false">
      <c r="A353" s="36" t="n">
        <v>322</v>
      </c>
      <c r="B353" s="36" t="n">
        <f aca="false">MATCH(Draws!B326,$B$16:$E$16,1)</f>
        <v>4</v>
      </c>
      <c r="C353" s="65" t="n">
        <f aca="false">MAX(-0.9,INDEX(Scenarios!$B$8:$E$8,B353)+INDEX(Scenarios!$B$9:$E$9,B353)*Draws!C326)</f>
        <v>0.25144092</v>
      </c>
      <c r="D353" s="65" t="n">
        <f aca="false">(1+C353)^(1/12)-1</f>
        <v>0.0188670777881388</v>
      </c>
      <c r="E353" s="64" t="n">
        <f aca="false">INDEX(Scenarios!$B$10:$E$10,B353)/12</f>
        <v>-1.25</v>
      </c>
      <c r="G353" s="64" t="n">
        <f aca="false">Scenarios!$B$15+Scenarios!$B$16*$D353+Scenarios!$B$17*(Scenarios!B$22)+$E353+Scenarios!$B$18*Draws!D326</f>
        <v>-2.64028526786169</v>
      </c>
      <c r="H353" s="64" t="n">
        <f aca="false">Scenarios!$B$15+Scenarios!$B$16*$D353+Scenarios!$B$17*(Scenarios!C$22+SUM($G353:G353))+$E353+Scenarios!$B$18*Draws!E326</f>
        <v>0.850459614867359</v>
      </c>
      <c r="I353" s="64" t="n">
        <f aca="false">Scenarios!$B$15+Scenarios!$B$16*$D353+Scenarios!$B$17*(Scenarios!D$22+SUM($G353:H353))+$E353+Scenarios!$B$18*Draws!F326</f>
        <v>0.688438544999396</v>
      </c>
      <c r="J353" s="64" t="n">
        <f aca="false">Scenarios!$B$15+Scenarios!$B$16*$D353+Scenarios!$B$17*(Scenarios!E$22+SUM($G353:I353))+$E353+Scenarios!$B$18*Draws!G326</f>
        <v>-2.86108764283932</v>
      </c>
      <c r="K353" s="64" t="n">
        <f aca="false">Scenarios!$B$15+Scenarios!$B$16*$D353+Scenarios!$B$17*(Scenarios!F$22+SUM($G353:J353))+$E353+Scenarios!$B$18*Draws!H326</f>
        <v>-5.17933898871633</v>
      </c>
      <c r="L353" s="64" t="n">
        <f aca="false">Scenarios!$B$15+Scenarios!$B$16*$D353+Scenarios!$B$17*(Scenarios!G$22+SUM($G353:K353))+$E353+Scenarios!$B$18*Draws!I326</f>
        <v>-5.33599571282674</v>
      </c>
      <c r="M353" s="64" t="n">
        <f aca="false">Scenarios!$B$15+Scenarios!$B$16*$D353+Scenarios!$B$17*(Scenarios!H$22+SUM($G353:L353))+$E353+Scenarios!$B$18*Draws!J326</f>
        <v>-3.74005875648072</v>
      </c>
      <c r="N353" s="64" t="n">
        <f aca="false">Scenarios!$B$15+Scenarios!$B$16*$D353+Scenarios!$B$17*(Scenarios!I$22+SUM($G353:M353))+$E353+Scenarios!$B$18*Draws!K326</f>
        <v>-2.51533787530525</v>
      </c>
      <c r="O353" s="64" t="n">
        <f aca="false">Scenarios!$B$15+Scenarios!$B$16*$D353+Scenarios!$B$17*(Scenarios!J$22+SUM($G353:N353))+$E353+Scenarios!$B$18*Draws!L326</f>
        <v>-2.17178937223389</v>
      </c>
      <c r="P353" s="64" t="n">
        <f aca="false">Scenarios!$B$15+Scenarios!$B$16*$D353+Scenarios!$B$17*(Scenarios!K$22+SUM($G353:O353))+$E353+Scenarios!$B$18*Draws!M326</f>
        <v>4.3565462382247</v>
      </c>
      <c r="Q353" s="64" t="n">
        <f aca="false">Scenarios!$B$15+Scenarios!$B$16*$D353+Scenarios!$B$17*(Scenarios!L$22+SUM($G353:P353))+$E353+Scenarios!$B$18*Draws!N326</f>
        <v>-1.89418605840161</v>
      </c>
      <c r="R353" s="64" t="n">
        <f aca="false">Scenarios!$B$15+Scenarios!$B$16*$D353+Scenarios!$B$17*(Scenarios!M$22+SUM($G353:Q353))+$E353+Scenarios!$B$18*Draws!O326</f>
        <v>-1.39147692661042</v>
      </c>
      <c r="S353" s="79" t="n">
        <f aca="false">SUM(G353:R353)</f>
        <v>-21.8341122031845</v>
      </c>
    </row>
    <row r="354" customFormat="false" ht="15" hidden="false" customHeight="false" outlineLevel="0" collapsed="false">
      <c r="A354" s="36" t="n">
        <v>323</v>
      </c>
      <c r="B354" s="36" t="n">
        <f aca="false">MATCH(Draws!B327,$B$16:$E$16,1)</f>
        <v>2</v>
      </c>
      <c r="C354" s="65" t="n">
        <f aca="false">MAX(-0.9,INDEX(Scenarios!$B$8:$E$8,B354)+INDEX(Scenarios!$B$9:$E$9,B354)*Draws!C327)</f>
        <v>-0.31290952</v>
      </c>
      <c r="D354" s="65" t="n">
        <f aca="false">(1+C354)^(1/12)-1</f>
        <v>-0.0307901312240442</v>
      </c>
      <c r="E354" s="64" t="n">
        <f aca="false">INDEX(Scenarios!$B$10:$E$10,B354)/12</f>
        <v>0.416666666666667</v>
      </c>
      <c r="G354" s="64" t="n">
        <f aca="false">Scenarios!$B$15+Scenarios!$B$16*$D354+Scenarios!$B$17*(Scenarios!B$22)+$E354+Scenarios!$B$18*Draws!D327</f>
        <v>2.43128364363439</v>
      </c>
      <c r="H354" s="64" t="n">
        <f aca="false">Scenarios!$B$15+Scenarios!$B$16*$D354+Scenarios!$B$17*(Scenarios!C$22+SUM($G354:G354))+$E354+Scenarios!$B$18*Draws!E327</f>
        <v>-5.14052445214122</v>
      </c>
      <c r="I354" s="64" t="n">
        <f aca="false">Scenarios!$B$15+Scenarios!$B$16*$D354+Scenarios!$B$17*(Scenarios!D$22+SUM($G354:H354))+$E354+Scenarios!$B$18*Draws!F327</f>
        <v>-0.749193917367546</v>
      </c>
      <c r="J354" s="64" t="n">
        <f aca="false">Scenarios!$B$15+Scenarios!$B$16*$D354+Scenarios!$B$17*(Scenarios!E$22+SUM($G354:I354))+$E354+Scenarios!$B$18*Draws!G327</f>
        <v>-1.52145972104934</v>
      </c>
      <c r="K354" s="64" t="n">
        <f aca="false">Scenarios!$B$15+Scenarios!$B$16*$D354+Scenarios!$B$17*(Scenarios!F$22+SUM($G354:J354))+$E354+Scenarios!$B$18*Draws!H327</f>
        <v>-1.76981614473856</v>
      </c>
      <c r="L354" s="64" t="n">
        <f aca="false">Scenarios!$B$15+Scenarios!$B$16*$D354+Scenarios!$B$17*(Scenarios!G$22+SUM($G354:K354))+$E354+Scenarios!$B$18*Draws!I327</f>
        <v>-0.8689507860456</v>
      </c>
      <c r="M354" s="64" t="n">
        <f aca="false">Scenarios!$B$15+Scenarios!$B$16*$D354+Scenarios!$B$17*(Scenarios!H$22+SUM($G354:L354))+$E354+Scenarios!$B$18*Draws!J327</f>
        <v>-2.26863467500566</v>
      </c>
      <c r="N354" s="64" t="n">
        <f aca="false">Scenarios!$B$15+Scenarios!$B$16*$D354+Scenarios!$B$17*(Scenarios!I$22+SUM($G354:M354))+$E354+Scenarios!$B$18*Draws!K327</f>
        <v>-3.58481398804467</v>
      </c>
      <c r="O354" s="64" t="n">
        <f aca="false">Scenarios!$B$15+Scenarios!$B$16*$D354+Scenarios!$B$17*(Scenarios!J$22+SUM($G354:N354))+$E354+Scenarios!$B$18*Draws!L327</f>
        <v>2.18341145198162</v>
      </c>
      <c r="P354" s="64" t="n">
        <f aca="false">Scenarios!$B$15+Scenarios!$B$16*$D354+Scenarios!$B$17*(Scenarios!K$22+SUM($G354:O354))+$E354+Scenarios!$B$18*Draws!M327</f>
        <v>3.05357909337648</v>
      </c>
      <c r="Q354" s="64" t="n">
        <f aca="false">Scenarios!$B$15+Scenarios!$B$16*$D354+Scenarios!$B$17*(Scenarios!L$22+SUM($G354:P354))+$E354+Scenarios!$B$18*Draws!N327</f>
        <v>1.18303971342631</v>
      </c>
      <c r="R354" s="64" t="n">
        <f aca="false">Scenarios!$B$15+Scenarios!$B$16*$D354+Scenarios!$B$17*(Scenarios!M$22+SUM($G354:Q354))+$E354+Scenarios!$B$18*Draws!O327</f>
        <v>2.99367266966572</v>
      </c>
      <c r="S354" s="79" t="n">
        <f aca="false">SUM(G354:R354)</f>
        <v>-4.05840711230808</v>
      </c>
    </row>
    <row r="355" customFormat="false" ht="15" hidden="false" customHeight="false" outlineLevel="0" collapsed="false">
      <c r="A355" s="36" t="n">
        <v>324</v>
      </c>
      <c r="B355" s="36" t="n">
        <f aca="false">MATCH(Draws!B328,$B$16:$E$16,1)</f>
        <v>4</v>
      </c>
      <c r="C355" s="65" t="n">
        <f aca="false">MAX(-0.9,INDEX(Scenarios!$B$8:$E$8,B355)+INDEX(Scenarios!$B$9:$E$9,B355)*Draws!C328)</f>
        <v>0.17897052</v>
      </c>
      <c r="D355" s="65" t="n">
        <f aca="false">(1+C355)^(1/12)-1</f>
        <v>0.0138146877306062</v>
      </c>
      <c r="E355" s="64" t="n">
        <f aca="false">INDEX(Scenarios!$B$10:$E$10,B355)/12</f>
        <v>-1.25</v>
      </c>
      <c r="G355" s="64" t="n">
        <f aca="false">Scenarios!$B$15+Scenarios!$B$16*$D355+Scenarios!$B$17*(Scenarios!B$22)+$E355+Scenarios!$B$18*Draws!D328</f>
        <v>-8.35867201883159</v>
      </c>
      <c r="H355" s="64" t="n">
        <f aca="false">Scenarios!$B$15+Scenarios!$B$16*$D355+Scenarios!$B$17*(Scenarios!C$22+SUM($G355:G355))+$E355+Scenarios!$B$18*Draws!E328</f>
        <v>-5.33738640104803</v>
      </c>
      <c r="I355" s="64" t="n">
        <f aca="false">Scenarios!$B$15+Scenarios!$B$16*$D355+Scenarios!$B$17*(Scenarios!D$22+SUM($G355:H355))+$E355+Scenarios!$B$18*Draws!F328</f>
        <v>-1.39447396055144</v>
      </c>
      <c r="J355" s="64" t="n">
        <f aca="false">Scenarios!$B$15+Scenarios!$B$16*$D355+Scenarios!$B$17*(Scenarios!E$22+SUM($G355:I355))+$E355+Scenarios!$B$18*Draws!G328</f>
        <v>-8.91942168783419</v>
      </c>
      <c r="K355" s="64" t="n">
        <f aca="false">Scenarios!$B$15+Scenarios!$B$16*$D355+Scenarios!$B$17*(Scenarios!F$22+SUM($G355:J355))+$E355+Scenarios!$B$18*Draws!H328</f>
        <v>-2.72295629717969</v>
      </c>
      <c r="L355" s="64" t="n">
        <f aca="false">Scenarios!$B$15+Scenarios!$B$16*$D355+Scenarios!$B$17*(Scenarios!G$22+SUM($G355:K355))+$E355+Scenarios!$B$18*Draws!I328</f>
        <v>-1.763056244715</v>
      </c>
      <c r="M355" s="64" t="n">
        <f aca="false">Scenarios!$B$15+Scenarios!$B$16*$D355+Scenarios!$B$17*(Scenarios!H$22+SUM($G355:L355))+$E355+Scenarios!$B$18*Draws!J328</f>
        <v>-1.66242428444869</v>
      </c>
      <c r="N355" s="64" t="n">
        <f aca="false">Scenarios!$B$15+Scenarios!$B$16*$D355+Scenarios!$B$17*(Scenarios!I$22+SUM($G355:M355))+$E355+Scenarios!$B$18*Draws!K328</f>
        <v>-5.28239525866738</v>
      </c>
      <c r="O355" s="64" t="n">
        <f aca="false">Scenarios!$B$15+Scenarios!$B$16*$D355+Scenarios!$B$17*(Scenarios!J$22+SUM($G355:N355))+$E355+Scenarios!$B$18*Draws!L328</f>
        <v>-3.35908370193564</v>
      </c>
      <c r="P355" s="64" t="n">
        <f aca="false">Scenarios!$B$15+Scenarios!$B$16*$D355+Scenarios!$B$17*(Scenarios!K$22+SUM($G355:O355))+$E355+Scenarios!$B$18*Draws!M328</f>
        <v>-3.54339041819577</v>
      </c>
      <c r="Q355" s="64" t="n">
        <f aca="false">Scenarios!$B$15+Scenarios!$B$16*$D355+Scenarios!$B$17*(Scenarios!L$22+SUM($G355:P355))+$E355+Scenarios!$B$18*Draws!N328</f>
        <v>-2.28948565284767</v>
      </c>
      <c r="R355" s="64" t="n">
        <f aca="false">Scenarios!$B$15+Scenarios!$B$16*$D355+Scenarios!$B$17*(Scenarios!M$22+SUM($G355:Q355))+$E355+Scenarios!$B$18*Draws!O328</f>
        <v>-3.57661584201578</v>
      </c>
      <c r="S355" s="79" t="n">
        <f aca="false">SUM(G355:R355)</f>
        <v>-48.2093617682709</v>
      </c>
    </row>
    <row r="356" customFormat="false" ht="15" hidden="false" customHeight="false" outlineLevel="0" collapsed="false">
      <c r="A356" s="36" t="n">
        <v>325</v>
      </c>
      <c r="B356" s="36" t="n">
        <f aca="false">MATCH(Draws!B329,$B$16:$E$16,1)</f>
        <v>2</v>
      </c>
      <c r="C356" s="65" t="n">
        <f aca="false">MAX(-0.9,INDEX(Scenarios!$B$8:$E$8,B356)+INDEX(Scenarios!$B$9:$E$9,B356)*Draws!C329)</f>
        <v>-0.44966992</v>
      </c>
      <c r="D356" s="65" t="n">
        <f aca="false">(1+C356)^(1/12)-1</f>
        <v>-0.0485515325077553</v>
      </c>
      <c r="E356" s="64" t="n">
        <f aca="false">INDEX(Scenarios!$B$10:$E$10,B356)/12</f>
        <v>0.416666666666667</v>
      </c>
      <c r="G356" s="64" t="n">
        <f aca="false">Scenarios!$B$15+Scenarios!$B$16*$D356+Scenarios!$B$17*(Scenarios!B$22)+$E356+Scenarios!$B$18*Draws!D329</f>
        <v>4.59930741672785</v>
      </c>
      <c r="H356" s="64" t="n">
        <f aca="false">Scenarios!$B$15+Scenarios!$B$16*$D356+Scenarios!$B$17*(Scenarios!C$22+SUM($G356:G356))+$E356+Scenarios!$B$18*Draws!E329</f>
        <v>-0.678384913374481</v>
      </c>
      <c r="I356" s="64" t="n">
        <f aca="false">Scenarios!$B$15+Scenarios!$B$16*$D356+Scenarios!$B$17*(Scenarios!D$22+SUM($G356:H356))+$E356+Scenarios!$B$18*Draws!F329</f>
        <v>-2.10054784096431</v>
      </c>
      <c r="J356" s="64" t="n">
        <f aca="false">Scenarios!$B$15+Scenarios!$B$16*$D356+Scenarios!$B$17*(Scenarios!E$22+SUM($G356:I356))+$E356+Scenarios!$B$18*Draws!G329</f>
        <v>-2.82954884379942</v>
      </c>
      <c r="K356" s="64" t="n">
        <f aca="false">Scenarios!$B$15+Scenarios!$B$16*$D356+Scenarios!$B$17*(Scenarios!F$22+SUM($G356:J356))+$E356+Scenarios!$B$18*Draws!H329</f>
        <v>0.412828752223715</v>
      </c>
      <c r="L356" s="64" t="n">
        <f aca="false">Scenarios!$B$15+Scenarios!$B$16*$D356+Scenarios!$B$17*(Scenarios!G$22+SUM($G356:K356))+$E356+Scenarios!$B$18*Draws!I329</f>
        <v>-0.492842210464582</v>
      </c>
      <c r="M356" s="64" t="n">
        <f aca="false">Scenarios!$B$15+Scenarios!$B$16*$D356+Scenarios!$B$17*(Scenarios!H$22+SUM($G356:L356))+$E356+Scenarios!$B$18*Draws!J329</f>
        <v>0.358169305985351</v>
      </c>
      <c r="N356" s="64" t="n">
        <f aca="false">Scenarios!$B$15+Scenarios!$B$16*$D356+Scenarios!$B$17*(Scenarios!I$22+SUM($G356:M356))+$E356+Scenarios!$B$18*Draws!K329</f>
        <v>-4.67468830589968</v>
      </c>
      <c r="O356" s="64" t="n">
        <f aca="false">Scenarios!$B$15+Scenarios!$B$16*$D356+Scenarios!$B$17*(Scenarios!J$22+SUM($G356:N356))+$E356+Scenarios!$B$18*Draws!L329</f>
        <v>-6.2133193307459</v>
      </c>
      <c r="P356" s="64" t="n">
        <f aca="false">Scenarios!$B$15+Scenarios!$B$16*$D356+Scenarios!$B$17*(Scenarios!K$22+SUM($G356:O356))+$E356+Scenarios!$B$18*Draws!M329</f>
        <v>2.61370819243749</v>
      </c>
      <c r="Q356" s="64" t="n">
        <f aca="false">Scenarios!$B$15+Scenarios!$B$16*$D356+Scenarios!$B$17*(Scenarios!L$22+SUM($G356:P356))+$E356+Scenarios!$B$18*Draws!N329</f>
        <v>-0.417783964435829</v>
      </c>
      <c r="R356" s="64" t="n">
        <f aca="false">Scenarios!$B$15+Scenarios!$B$16*$D356+Scenarios!$B$17*(Scenarios!M$22+SUM($G356:Q356))+$E356+Scenarios!$B$18*Draws!O329</f>
        <v>-0.0968979049617649</v>
      </c>
      <c r="S356" s="79" t="n">
        <f aca="false">SUM(G356:R356)</f>
        <v>-9.51999964727156</v>
      </c>
    </row>
    <row r="357" customFormat="false" ht="15" hidden="false" customHeight="false" outlineLevel="0" collapsed="false">
      <c r="A357" s="36" t="n">
        <v>326</v>
      </c>
      <c r="B357" s="36" t="n">
        <f aca="false">MATCH(Draws!B330,$B$16:$E$16,1)</f>
        <v>4</v>
      </c>
      <c r="C357" s="65" t="n">
        <f aca="false">MAX(-0.9,INDEX(Scenarios!$B$8:$E$8,B357)+INDEX(Scenarios!$B$9:$E$9,B357)*Draws!C330)</f>
        <v>0.29620644</v>
      </c>
      <c r="D357" s="65" t="n">
        <f aca="false">(1+C357)^(1/12)-1</f>
        <v>0.0218555653252677</v>
      </c>
      <c r="E357" s="64" t="n">
        <f aca="false">INDEX(Scenarios!$B$10:$E$10,B357)/12</f>
        <v>-1.25</v>
      </c>
      <c r="G357" s="64" t="n">
        <f aca="false">Scenarios!$B$15+Scenarios!$B$16*$D357+Scenarios!$B$17*(Scenarios!B$22)+$E357+Scenarios!$B$18*Draws!D330</f>
        <v>-3.16600416588535</v>
      </c>
      <c r="H357" s="64" t="n">
        <f aca="false">Scenarios!$B$15+Scenarios!$B$16*$D357+Scenarios!$B$17*(Scenarios!C$22+SUM($G357:G357))+$E357+Scenarios!$B$18*Draws!E330</f>
        <v>-0.881395151544538</v>
      </c>
      <c r="I357" s="64" t="n">
        <f aca="false">Scenarios!$B$15+Scenarios!$B$16*$D357+Scenarios!$B$17*(Scenarios!D$22+SUM($G357:H357))+$E357+Scenarios!$B$18*Draws!F330</f>
        <v>-7.02902359988601</v>
      </c>
      <c r="J357" s="64" t="n">
        <f aca="false">Scenarios!$B$15+Scenarios!$B$16*$D357+Scenarios!$B$17*(Scenarios!E$22+SUM($G357:I357))+$E357+Scenarios!$B$18*Draws!G330</f>
        <v>-2.55500899247179</v>
      </c>
      <c r="K357" s="64" t="n">
        <f aca="false">Scenarios!$B$15+Scenarios!$B$16*$D357+Scenarios!$B$17*(Scenarios!F$22+SUM($G357:J357))+$E357+Scenarios!$B$18*Draws!H330</f>
        <v>-2.73349517139031</v>
      </c>
      <c r="L357" s="64" t="n">
        <f aca="false">Scenarios!$B$15+Scenarios!$B$16*$D357+Scenarios!$B$17*(Scenarios!G$22+SUM($G357:K357))+$E357+Scenarios!$B$18*Draws!I330</f>
        <v>0.579918499156298</v>
      </c>
      <c r="M357" s="64" t="n">
        <f aca="false">Scenarios!$B$15+Scenarios!$B$16*$D357+Scenarios!$B$17*(Scenarios!H$22+SUM($G357:L357))+$E357+Scenarios!$B$18*Draws!J330</f>
        <v>-3.00446231417067</v>
      </c>
      <c r="N357" s="64" t="n">
        <f aca="false">Scenarios!$B$15+Scenarios!$B$16*$D357+Scenarios!$B$17*(Scenarios!I$22+SUM($G357:M357))+$E357+Scenarios!$B$18*Draws!K330</f>
        <v>3.82596221669845</v>
      </c>
      <c r="O357" s="64" t="n">
        <f aca="false">Scenarios!$B$15+Scenarios!$B$16*$D357+Scenarios!$B$17*(Scenarios!J$22+SUM($G357:N357))+$E357+Scenarios!$B$18*Draws!L330</f>
        <v>-8.31496740260781</v>
      </c>
      <c r="P357" s="64" t="n">
        <f aca="false">Scenarios!$B$15+Scenarios!$B$16*$D357+Scenarios!$B$17*(Scenarios!K$22+SUM($G357:O357))+$E357+Scenarios!$B$18*Draws!M330</f>
        <v>1.0698819005421</v>
      </c>
      <c r="Q357" s="64" t="n">
        <f aca="false">Scenarios!$B$15+Scenarios!$B$16*$D357+Scenarios!$B$17*(Scenarios!L$22+SUM($G357:P357))+$E357+Scenarios!$B$18*Draws!N330</f>
        <v>-6.68628832441573</v>
      </c>
      <c r="R357" s="64" t="n">
        <f aca="false">Scenarios!$B$15+Scenarios!$B$16*$D357+Scenarios!$B$17*(Scenarios!M$22+SUM($G357:Q357))+$E357+Scenarios!$B$18*Draws!O330</f>
        <v>0.633589004102844</v>
      </c>
      <c r="S357" s="79" t="n">
        <f aca="false">SUM(G357:R357)</f>
        <v>-28.2612935018725</v>
      </c>
    </row>
    <row r="358" customFormat="false" ht="15" hidden="false" customHeight="false" outlineLevel="0" collapsed="false">
      <c r="A358" s="36" t="n">
        <v>327</v>
      </c>
      <c r="B358" s="36" t="n">
        <f aca="false">MATCH(Draws!B331,$B$16:$E$16,1)</f>
        <v>1</v>
      </c>
      <c r="C358" s="65" t="n">
        <f aca="false">MAX(-0.9,INDEX(Scenarios!$B$8:$E$8,B358)+INDEX(Scenarios!$B$9:$E$9,B358)*Draws!C331)</f>
        <v>0.1781156</v>
      </c>
      <c r="D358" s="65" t="n">
        <f aca="false">(1+C358)^(1/12)-1</f>
        <v>0.0137534041336729</v>
      </c>
      <c r="E358" s="64" t="n">
        <f aca="false">INDEX(Scenarios!$B$10:$E$10,B358)/12</f>
        <v>-1.25</v>
      </c>
      <c r="G358" s="64" t="n">
        <f aca="false">Scenarios!$B$15+Scenarios!$B$16*$D358+Scenarios!$B$17*(Scenarios!B$22)+$E358+Scenarios!$B$18*Draws!D331</f>
        <v>-4.04908132721438</v>
      </c>
      <c r="H358" s="64" t="n">
        <f aca="false">Scenarios!$B$15+Scenarios!$B$16*$D358+Scenarios!$B$17*(Scenarios!C$22+SUM($G358:G358))+$E358+Scenarios!$B$18*Draws!E331</f>
        <v>-3.46357776384816</v>
      </c>
      <c r="I358" s="64" t="n">
        <f aca="false">Scenarios!$B$15+Scenarios!$B$16*$D358+Scenarios!$B$17*(Scenarios!D$22+SUM($G358:H358))+$E358+Scenarios!$B$18*Draws!F331</f>
        <v>-3.16720569317029</v>
      </c>
      <c r="J358" s="64" t="n">
        <f aca="false">Scenarios!$B$15+Scenarios!$B$16*$D358+Scenarios!$B$17*(Scenarios!E$22+SUM($G358:I358))+$E358+Scenarios!$B$18*Draws!G331</f>
        <v>-0.296127349481272</v>
      </c>
      <c r="K358" s="64" t="n">
        <f aca="false">Scenarios!$B$15+Scenarios!$B$16*$D358+Scenarios!$B$17*(Scenarios!F$22+SUM($G358:J358))+$E358+Scenarios!$B$18*Draws!H331</f>
        <v>-3.95456911917981</v>
      </c>
      <c r="L358" s="64" t="n">
        <f aca="false">Scenarios!$B$15+Scenarios!$B$16*$D358+Scenarios!$B$17*(Scenarios!G$22+SUM($G358:K358))+$E358+Scenarios!$B$18*Draws!I331</f>
        <v>-1.2461335355661</v>
      </c>
      <c r="M358" s="64" t="n">
        <f aca="false">Scenarios!$B$15+Scenarios!$B$16*$D358+Scenarios!$B$17*(Scenarios!H$22+SUM($G358:L358))+$E358+Scenarios!$B$18*Draws!J331</f>
        <v>-1.69886399929419</v>
      </c>
      <c r="N358" s="64" t="n">
        <f aca="false">Scenarios!$B$15+Scenarios!$B$16*$D358+Scenarios!$B$17*(Scenarios!I$22+SUM($G358:M358))+$E358+Scenarios!$B$18*Draws!K331</f>
        <v>-0.0813566962494712</v>
      </c>
      <c r="O358" s="64" t="n">
        <f aca="false">Scenarios!$B$15+Scenarios!$B$16*$D358+Scenarios!$B$17*(Scenarios!J$22+SUM($G358:N358))+$E358+Scenarios!$B$18*Draws!L331</f>
        <v>-1.10987489896554</v>
      </c>
      <c r="P358" s="64" t="n">
        <f aca="false">Scenarios!$B$15+Scenarios!$B$16*$D358+Scenarios!$B$17*(Scenarios!K$22+SUM($G358:O358))+$E358+Scenarios!$B$18*Draws!M331</f>
        <v>-0.543312103845431</v>
      </c>
      <c r="Q358" s="64" t="n">
        <f aca="false">Scenarios!$B$15+Scenarios!$B$16*$D358+Scenarios!$B$17*(Scenarios!L$22+SUM($G358:P358))+$E358+Scenarios!$B$18*Draws!N331</f>
        <v>0.0859841383869568</v>
      </c>
      <c r="R358" s="64" t="n">
        <f aca="false">Scenarios!$B$15+Scenarios!$B$16*$D358+Scenarios!$B$17*(Scenarios!M$22+SUM($G358:Q358))+$E358+Scenarios!$B$18*Draws!O331</f>
        <v>0.171375703467026</v>
      </c>
      <c r="S358" s="79" t="n">
        <f aca="false">SUM(G358:R358)</f>
        <v>-19.3527426449607</v>
      </c>
    </row>
    <row r="359" customFormat="false" ht="15" hidden="false" customHeight="false" outlineLevel="0" collapsed="false">
      <c r="A359" s="36" t="n">
        <v>328</v>
      </c>
      <c r="B359" s="36" t="n">
        <f aca="false">MATCH(Draws!B332,$B$16:$E$16,1)</f>
        <v>2</v>
      </c>
      <c r="C359" s="65" t="n">
        <f aca="false">MAX(-0.9,INDEX(Scenarios!$B$8:$E$8,B359)+INDEX(Scenarios!$B$9:$E$9,B359)*Draws!C332)</f>
        <v>-0.15992536</v>
      </c>
      <c r="D359" s="65" t="n">
        <f aca="false">(1+C359)^(1/12)-1</f>
        <v>-0.0144171081850057</v>
      </c>
      <c r="E359" s="64" t="n">
        <f aca="false">INDEX(Scenarios!$B$10:$E$10,B359)/12</f>
        <v>0.416666666666667</v>
      </c>
      <c r="G359" s="64" t="n">
        <f aca="false">Scenarios!$B$15+Scenarios!$B$16*$D359+Scenarios!$B$17*(Scenarios!B$22)+$E359+Scenarios!$B$18*Draws!D332</f>
        <v>-1.55221531020604</v>
      </c>
      <c r="H359" s="64" t="n">
        <f aca="false">Scenarios!$B$15+Scenarios!$B$16*$D359+Scenarios!$B$17*(Scenarios!C$22+SUM($G359:G359))+$E359+Scenarios!$B$18*Draws!E332</f>
        <v>-1.38137355501445</v>
      </c>
      <c r="I359" s="64" t="n">
        <f aca="false">Scenarios!$B$15+Scenarios!$B$16*$D359+Scenarios!$B$17*(Scenarios!D$22+SUM($G359:H359))+$E359+Scenarios!$B$18*Draws!F332</f>
        <v>-3.08992744478593</v>
      </c>
      <c r="J359" s="64" t="n">
        <f aca="false">Scenarios!$B$15+Scenarios!$B$16*$D359+Scenarios!$B$17*(Scenarios!E$22+SUM($G359:I359))+$E359+Scenarios!$B$18*Draws!G332</f>
        <v>0.633087634218295</v>
      </c>
      <c r="K359" s="64" t="n">
        <f aca="false">Scenarios!$B$15+Scenarios!$B$16*$D359+Scenarios!$B$17*(Scenarios!F$22+SUM($G359:J359))+$E359+Scenarios!$B$18*Draws!H332</f>
        <v>-3.66593773243222</v>
      </c>
      <c r="L359" s="64" t="n">
        <f aca="false">Scenarios!$B$15+Scenarios!$B$16*$D359+Scenarios!$B$17*(Scenarios!G$22+SUM($G359:K359))+$E359+Scenarios!$B$18*Draws!I332</f>
        <v>-1.35735616526132</v>
      </c>
      <c r="M359" s="64" t="n">
        <f aca="false">Scenarios!$B$15+Scenarios!$B$16*$D359+Scenarios!$B$17*(Scenarios!H$22+SUM($G359:L359))+$E359+Scenarios!$B$18*Draws!J332</f>
        <v>-0.771852657379012</v>
      </c>
      <c r="N359" s="64" t="n">
        <f aca="false">Scenarios!$B$15+Scenarios!$B$16*$D359+Scenarios!$B$17*(Scenarios!I$22+SUM($G359:M359))+$E359+Scenarios!$B$18*Draws!K332</f>
        <v>1.13662921124475</v>
      </c>
      <c r="O359" s="64" t="n">
        <f aca="false">Scenarios!$B$15+Scenarios!$B$16*$D359+Scenarios!$B$17*(Scenarios!J$22+SUM($G359:N359))+$E359+Scenarios!$B$18*Draws!L332</f>
        <v>1.19121832241077</v>
      </c>
      <c r="P359" s="64" t="n">
        <f aca="false">Scenarios!$B$15+Scenarios!$B$16*$D359+Scenarios!$B$17*(Scenarios!K$22+SUM($G359:O359))+$E359+Scenarios!$B$18*Draws!M332</f>
        <v>1.7277700076218</v>
      </c>
      <c r="Q359" s="64" t="n">
        <f aca="false">Scenarios!$B$15+Scenarios!$B$16*$D359+Scenarios!$B$17*(Scenarios!L$22+SUM($G359:P359))+$E359+Scenarios!$B$18*Draws!N332</f>
        <v>0.332000290204091</v>
      </c>
      <c r="R359" s="64" t="n">
        <f aca="false">Scenarios!$B$15+Scenarios!$B$16*$D359+Scenarios!$B$17*(Scenarios!M$22+SUM($G359:Q359))+$E359+Scenarios!$B$18*Draws!O332</f>
        <v>-3.71250893446633</v>
      </c>
      <c r="S359" s="79" t="n">
        <f aca="false">SUM(G359:R359)</f>
        <v>-10.5104663338456</v>
      </c>
    </row>
    <row r="360" customFormat="false" ht="15" hidden="false" customHeight="false" outlineLevel="0" collapsed="false">
      <c r="A360" s="36" t="n">
        <v>329</v>
      </c>
      <c r="B360" s="36" t="n">
        <f aca="false">MATCH(Draws!B333,$B$16:$E$16,1)</f>
        <v>4</v>
      </c>
      <c r="C360" s="65" t="n">
        <f aca="false">MAX(-0.9,INDEX(Scenarios!$B$8:$E$8,B360)+INDEX(Scenarios!$B$9:$E$9,B360)*Draws!C333)</f>
        <v>0.10202628</v>
      </c>
      <c r="D360" s="65" t="n">
        <f aca="false">(1+C360)^(1/12)-1</f>
        <v>0.00812874008585252</v>
      </c>
      <c r="E360" s="64" t="n">
        <f aca="false">INDEX(Scenarios!$B$10:$E$10,B360)/12</f>
        <v>-1.25</v>
      </c>
      <c r="G360" s="64" t="n">
        <f aca="false">Scenarios!$B$15+Scenarios!$B$16*$D360+Scenarios!$B$17*(Scenarios!B$22)+$E360+Scenarios!$B$18*Draws!D333</f>
        <v>-1.86199529277122</v>
      </c>
      <c r="H360" s="64" t="n">
        <f aca="false">Scenarios!$B$15+Scenarios!$B$16*$D360+Scenarios!$B$17*(Scenarios!C$22+SUM($G360:G360))+$E360+Scenarios!$B$18*Draws!E333</f>
        <v>-1.40811276635289</v>
      </c>
      <c r="I360" s="64" t="n">
        <f aca="false">Scenarios!$B$15+Scenarios!$B$16*$D360+Scenarios!$B$17*(Scenarios!D$22+SUM($G360:H360))+$E360+Scenarios!$B$18*Draws!F333</f>
        <v>-4.36505171366402</v>
      </c>
      <c r="J360" s="64" t="n">
        <f aca="false">Scenarios!$B$15+Scenarios!$B$16*$D360+Scenarios!$B$17*(Scenarios!E$22+SUM($G360:I360))+$E360+Scenarios!$B$18*Draws!G333</f>
        <v>-3.99317578064377</v>
      </c>
      <c r="K360" s="64" t="n">
        <f aca="false">Scenarios!$B$15+Scenarios!$B$16*$D360+Scenarios!$B$17*(Scenarios!F$22+SUM($G360:J360))+$E360+Scenarios!$B$18*Draws!H333</f>
        <v>-2.9198203930037</v>
      </c>
      <c r="L360" s="64" t="n">
        <f aca="false">Scenarios!$B$15+Scenarios!$B$16*$D360+Scenarios!$B$17*(Scenarios!G$22+SUM($G360:K360))+$E360+Scenarios!$B$18*Draws!I333</f>
        <v>-5.35467352942506</v>
      </c>
      <c r="M360" s="64" t="n">
        <f aca="false">Scenarios!$B$15+Scenarios!$B$16*$D360+Scenarios!$B$17*(Scenarios!H$22+SUM($G360:L360))+$E360+Scenarios!$B$18*Draws!J333</f>
        <v>-2.63664859862098</v>
      </c>
      <c r="N360" s="64" t="n">
        <f aca="false">Scenarios!$B$15+Scenarios!$B$16*$D360+Scenarios!$B$17*(Scenarios!I$22+SUM($G360:M360))+$E360+Scenarios!$B$18*Draws!K333</f>
        <v>0.86013007192513</v>
      </c>
      <c r="O360" s="64" t="n">
        <f aca="false">Scenarios!$B$15+Scenarios!$B$16*$D360+Scenarios!$B$17*(Scenarios!J$22+SUM($G360:N360))+$E360+Scenarios!$B$18*Draws!L333</f>
        <v>-5.17532495748958</v>
      </c>
      <c r="P360" s="64" t="n">
        <f aca="false">Scenarios!$B$15+Scenarios!$B$16*$D360+Scenarios!$B$17*(Scenarios!K$22+SUM($G360:O360))+$E360+Scenarios!$B$18*Draws!M333</f>
        <v>-5.83034626932445</v>
      </c>
      <c r="Q360" s="64" t="n">
        <f aca="false">Scenarios!$B$15+Scenarios!$B$16*$D360+Scenarios!$B$17*(Scenarios!L$22+SUM($G360:P360))+$E360+Scenarios!$B$18*Draws!N333</f>
        <v>0.166362689700536</v>
      </c>
      <c r="R360" s="64" t="n">
        <f aca="false">Scenarios!$B$15+Scenarios!$B$16*$D360+Scenarios!$B$17*(Scenarios!M$22+SUM($G360:Q360))+$E360+Scenarios!$B$18*Draws!O333</f>
        <v>-2.82309609770913</v>
      </c>
      <c r="S360" s="79" t="n">
        <f aca="false">SUM(G360:R360)</f>
        <v>-35.3417526373791</v>
      </c>
    </row>
    <row r="361" customFormat="false" ht="15" hidden="false" customHeight="false" outlineLevel="0" collapsed="false">
      <c r="A361" s="36" t="n">
        <v>330</v>
      </c>
      <c r="B361" s="36" t="n">
        <f aca="false">MATCH(Draws!B334,$B$16:$E$16,1)</f>
        <v>4</v>
      </c>
      <c r="C361" s="65" t="n">
        <f aca="false">MAX(-0.9,INDEX(Scenarios!$B$8:$E$8,B361)+INDEX(Scenarios!$B$9:$E$9,B361)*Draws!C334)</f>
        <v>0.34672356</v>
      </c>
      <c r="D361" s="65" t="n">
        <f aca="false">(1+C361)^(1/12)-1</f>
        <v>0.025116455058682</v>
      </c>
      <c r="E361" s="64" t="n">
        <f aca="false">INDEX(Scenarios!$B$10:$E$10,B361)/12</f>
        <v>-1.25</v>
      </c>
      <c r="G361" s="64" t="n">
        <f aca="false">Scenarios!$B$15+Scenarios!$B$16*$D361+Scenarios!$B$17*(Scenarios!B$22)+$E361+Scenarios!$B$18*Draws!D334</f>
        <v>-5.6025746673404</v>
      </c>
      <c r="H361" s="64" t="n">
        <f aca="false">Scenarios!$B$15+Scenarios!$B$16*$D361+Scenarios!$B$17*(Scenarios!C$22+SUM($G361:G361))+$E361+Scenarios!$B$18*Draws!E334</f>
        <v>0.426395400879627</v>
      </c>
      <c r="I361" s="64" t="n">
        <f aca="false">Scenarios!$B$15+Scenarios!$B$16*$D361+Scenarios!$B$17*(Scenarios!D$22+SUM($G361:H361))+$E361+Scenarios!$B$18*Draws!F334</f>
        <v>-1.37006015873967</v>
      </c>
      <c r="J361" s="64" t="n">
        <f aca="false">Scenarios!$B$15+Scenarios!$B$16*$D361+Scenarios!$B$17*(Scenarios!E$22+SUM($G361:I361))+$E361+Scenarios!$B$18*Draws!G334</f>
        <v>-5.17915746550385</v>
      </c>
      <c r="K361" s="64" t="n">
        <f aca="false">Scenarios!$B$15+Scenarios!$B$16*$D361+Scenarios!$B$17*(Scenarios!F$22+SUM($G361:J361))+$E361+Scenarios!$B$18*Draws!H334</f>
        <v>-1.35718385935496</v>
      </c>
      <c r="L361" s="64" t="n">
        <f aca="false">Scenarios!$B$15+Scenarios!$B$16*$D361+Scenarios!$B$17*(Scenarios!G$22+SUM($G361:K361))+$E361+Scenarios!$B$18*Draws!I334</f>
        <v>3.99788345837819</v>
      </c>
      <c r="M361" s="64" t="n">
        <f aca="false">Scenarios!$B$15+Scenarios!$B$16*$D361+Scenarios!$B$17*(Scenarios!H$22+SUM($G361:L361))+$E361+Scenarios!$B$18*Draws!J334</f>
        <v>0.929662135429959</v>
      </c>
      <c r="N361" s="64" t="n">
        <f aca="false">Scenarios!$B$15+Scenarios!$B$16*$D361+Scenarios!$B$17*(Scenarios!I$22+SUM($G361:M361))+$E361+Scenarios!$B$18*Draws!K334</f>
        <v>-0.598656074411509</v>
      </c>
      <c r="O361" s="64" t="n">
        <f aca="false">Scenarios!$B$15+Scenarios!$B$16*$D361+Scenarios!$B$17*(Scenarios!J$22+SUM($G361:N361))+$E361+Scenarios!$B$18*Draws!L334</f>
        <v>-1.9249362499499</v>
      </c>
      <c r="P361" s="64" t="n">
        <f aca="false">Scenarios!$B$15+Scenarios!$B$16*$D361+Scenarios!$B$17*(Scenarios!K$22+SUM($G361:O361))+$E361+Scenarios!$B$18*Draws!M334</f>
        <v>-4.65689656490832</v>
      </c>
      <c r="Q361" s="64" t="n">
        <f aca="false">Scenarios!$B$15+Scenarios!$B$16*$D361+Scenarios!$B$17*(Scenarios!L$22+SUM($G361:P361))+$E361+Scenarios!$B$18*Draws!N334</f>
        <v>-5.04298477923534</v>
      </c>
      <c r="R361" s="64" t="n">
        <f aca="false">Scenarios!$B$15+Scenarios!$B$16*$D361+Scenarios!$B$17*(Scenarios!M$22+SUM($G361:Q361))+$E361+Scenarios!$B$18*Draws!O334</f>
        <v>-2.57265919118901</v>
      </c>
      <c r="S361" s="79" t="n">
        <f aca="false">SUM(G361:R361)</f>
        <v>-22.9511680159452</v>
      </c>
    </row>
    <row r="362" customFormat="false" ht="15" hidden="false" customHeight="false" outlineLevel="0" collapsed="false">
      <c r="A362" s="36" t="n">
        <v>331</v>
      </c>
      <c r="B362" s="36" t="n">
        <f aca="false">MATCH(Draws!B335,$B$16:$E$16,1)</f>
        <v>1</v>
      </c>
      <c r="C362" s="65" t="n">
        <f aca="false">MAX(-0.9,INDEX(Scenarios!$B$8:$E$8,B362)+INDEX(Scenarios!$B$9:$E$9,B362)*Draws!C335)</f>
        <v>0.1949951</v>
      </c>
      <c r="D362" s="65" t="n">
        <f aca="false">(1+C362)^(1/12)-1</f>
        <v>0.0149559106290273</v>
      </c>
      <c r="E362" s="64" t="n">
        <f aca="false">INDEX(Scenarios!$B$10:$E$10,B362)/12</f>
        <v>-1.25</v>
      </c>
      <c r="G362" s="64" t="n">
        <f aca="false">Scenarios!$B$15+Scenarios!$B$16*$D362+Scenarios!$B$17*(Scenarios!B$22)+$E362+Scenarios!$B$18*Draws!D335</f>
        <v>-2.62169731593954</v>
      </c>
      <c r="H362" s="64" t="n">
        <f aca="false">Scenarios!$B$15+Scenarios!$B$16*$D362+Scenarios!$B$17*(Scenarios!C$22+SUM($G362:G362))+$E362+Scenarios!$B$18*Draws!E335</f>
        <v>2.15206530360539</v>
      </c>
      <c r="I362" s="64" t="n">
        <f aca="false">Scenarios!$B$15+Scenarios!$B$16*$D362+Scenarios!$B$17*(Scenarios!D$22+SUM($G362:H362))+$E362+Scenarios!$B$18*Draws!F335</f>
        <v>-4.59776994915986</v>
      </c>
      <c r="J362" s="64" t="n">
        <f aca="false">Scenarios!$B$15+Scenarios!$B$16*$D362+Scenarios!$B$17*(Scenarios!E$22+SUM($G362:I362))+$E362+Scenarios!$B$18*Draws!G335</f>
        <v>-4.97755961916269</v>
      </c>
      <c r="K362" s="64" t="n">
        <f aca="false">Scenarios!$B$15+Scenarios!$B$16*$D362+Scenarios!$B$17*(Scenarios!F$22+SUM($G362:J362))+$E362+Scenarios!$B$18*Draws!H335</f>
        <v>-2.23096975785782</v>
      </c>
      <c r="L362" s="64" t="n">
        <f aca="false">Scenarios!$B$15+Scenarios!$B$16*$D362+Scenarios!$B$17*(Scenarios!G$22+SUM($G362:K362))+$E362+Scenarios!$B$18*Draws!I335</f>
        <v>-2.16337759332724</v>
      </c>
      <c r="M362" s="64" t="n">
        <f aca="false">Scenarios!$B$15+Scenarios!$B$16*$D362+Scenarios!$B$17*(Scenarios!H$22+SUM($G362:L362))+$E362+Scenarios!$B$18*Draws!J335</f>
        <v>2.34217435969641</v>
      </c>
      <c r="N362" s="64" t="n">
        <f aca="false">Scenarios!$B$15+Scenarios!$B$16*$D362+Scenarios!$B$17*(Scenarios!I$22+SUM($G362:M362))+$E362+Scenarios!$B$18*Draws!K335</f>
        <v>0.234801096627978</v>
      </c>
      <c r="O362" s="64" t="n">
        <f aca="false">Scenarios!$B$15+Scenarios!$B$16*$D362+Scenarios!$B$17*(Scenarios!J$22+SUM($G362:N362))+$E362+Scenarios!$B$18*Draws!L335</f>
        <v>-1.15358729773049</v>
      </c>
      <c r="P362" s="64" t="n">
        <f aca="false">Scenarios!$B$15+Scenarios!$B$16*$D362+Scenarios!$B$17*(Scenarios!K$22+SUM($G362:O362))+$E362+Scenarios!$B$18*Draws!M335</f>
        <v>-3.47132278322099</v>
      </c>
      <c r="Q362" s="64" t="n">
        <f aca="false">Scenarios!$B$15+Scenarios!$B$16*$D362+Scenarios!$B$17*(Scenarios!L$22+SUM($G362:P362))+$E362+Scenarios!$B$18*Draws!N335</f>
        <v>0.156246830203188</v>
      </c>
      <c r="R362" s="64" t="n">
        <f aca="false">Scenarios!$B$15+Scenarios!$B$16*$D362+Scenarios!$B$17*(Scenarios!M$22+SUM($G362:Q362))+$E362+Scenarios!$B$18*Draws!O335</f>
        <v>4.97490385030548</v>
      </c>
      <c r="S362" s="79" t="n">
        <f aca="false">SUM(G362:R362)</f>
        <v>-11.3560928759602</v>
      </c>
    </row>
    <row r="363" customFormat="false" ht="15" hidden="false" customHeight="false" outlineLevel="0" collapsed="false">
      <c r="A363" s="36" t="n">
        <v>332</v>
      </c>
      <c r="B363" s="36" t="n">
        <f aca="false">MATCH(Draws!B336,$B$16:$E$16,1)</f>
        <v>4</v>
      </c>
      <c r="C363" s="65" t="n">
        <f aca="false">MAX(-0.9,INDEX(Scenarios!$B$8:$E$8,B363)+INDEX(Scenarios!$B$9:$E$9,B363)*Draws!C336)</f>
        <v>0.17444808</v>
      </c>
      <c r="D363" s="65" t="n">
        <f aca="false">(1+C363)^(1/12)-1</f>
        <v>0.0134900403148079</v>
      </c>
      <c r="E363" s="64" t="n">
        <f aca="false">INDEX(Scenarios!$B$10:$E$10,B363)/12</f>
        <v>-1.25</v>
      </c>
      <c r="G363" s="64" t="n">
        <f aca="false">Scenarios!$B$15+Scenarios!$B$16*$D363+Scenarios!$B$17*(Scenarios!B$22)+$E363+Scenarios!$B$18*Draws!D336</f>
        <v>-5.54443746658848</v>
      </c>
      <c r="H363" s="64" t="n">
        <f aca="false">Scenarios!$B$15+Scenarios!$B$16*$D363+Scenarios!$B$17*(Scenarios!C$22+SUM($G363:G363))+$E363+Scenarios!$B$18*Draws!E336</f>
        <v>-6.6074536847186</v>
      </c>
      <c r="I363" s="64" t="n">
        <f aca="false">Scenarios!$B$15+Scenarios!$B$16*$D363+Scenarios!$B$17*(Scenarios!D$22+SUM($G363:H363))+$E363+Scenarios!$B$18*Draws!F336</f>
        <v>-3.50371046178908</v>
      </c>
      <c r="J363" s="64" t="n">
        <f aca="false">Scenarios!$B$15+Scenarios!$B$16*$D363+Scenarios!$B$17*(Scenarios!E$22+SUM($G363:I363))+$E363+Scenarios!$B$18*Draws!G336</f>
        <v>-1.96514830624663</v>
      </c>
      <c r="K363" s="64" t="n">
        <f aca="false">Scenarios!$B$15+Scenarios!$B$16*$D363+Scenarios!$B$17*(Scenarios!F$22+SUM($G363:J363))+$E363+Scenarios!$B$18*Draws!H336</f>
        <v>-4.62941413679764</v>
      </c>
      <c r="L363" s="64" t="n">
        <f aca="false">Scenarios!$B$15+Scenarios!$B$16*$D363+Scenarios!$B$17*(Scenarios!G$22+SUM($G363:K363))+$E363+Scenarios!$B$18*Draws!I336</f>
        <v>-3.59506400645898</v>
      </c>
      <c r="M363" s="64" t="n">
        <f aca="false">Scenarios!$B$15+Scenarios!$B$16*$D363+Scenarios!$B$17*(Scenarios!H$22+SUM($G363:L363))+$E363+Scenarios!$B$18*Draws!J336</f>
        <v>-3.54174452904928</v>
      </c>
      <c r="N363" s="64" t="n">
        <f aca="false">Scenarios!$B$15+Scenarios!$B$16*$D363+Scenarios!$B$17*(Scenarios!I$22+SUM($G363:M363))+$E363+Scenarios!$B$18*Draws!K336</f>
        <v>1.21326861512934</v>
      </c>
      <c r="O363" s="64" t="n">
        <f aca="false">Scenarios!$B$15+Scenarios!$B$16*$D363+Scenarios!$B$17*(Scenarios!J$22+SUM($G363:N363))+$E363+Scenarios!$B$18*Draws!L336</f>
        <v>-5.39991730682284</v>
      </c>
      <c r="P363" s="64" t="n">
        <f aca="false">Scenarios!$B$15+Scenarios!$B$16*$D363+Scenarios!$B$17*(Scenarios!K$22+SUM($G363:O363))+$E363+Scenarios!$B$18*Draws!M336</f>
        <v>-3.61099382865699</v>
      </c>
      <c r="Q363" s="64" t="n">
        <f aca="false">Scenarios!$B$15+Scenarios!$B$16*$D363+Scenarios!$B$17*(Scenarios!L$22+SUM($G363:P363))+$E363+Scenarios!$B$18*Draws!N336</f>
        <v>0.304157874459607</v>
      </c>
      <c r="R363" s="64" t="n">
        <f aca="false">Scenarios!$B$15+Scenarios!$B$16*$D363+Scenarios!$B$17*(Scenarios!M$22+SUM($G363:Q363))+$E363+Scenarios!$B$18*Draws!O336</f>
        <v>1.65290881432085</v>
      </c>
      <c r="S363" s="79" t="n">
        <f aca="false">SUM(G363:R363)</f>
        <v>-35.2275484232187</v>
      </c>
    </row>
    <row r="364" customFormat="false" ht="15" hidden="false" customHeight="false" outlineLevel="0" collapsed="false">
      <c r="A364" s="36" t="n">
        <v>333</v>
      </c>
      <c r="B364" s="36" t="n">
        <f aca="false">MATCH(Draws!B337,$B$16:$E$16,1)</f>
        <v>2</v>
      </c>
      <c r="C364" s="65" t="n">
        <f aca="false">MAX(-0.9,INDEX(Scenarios!$B$8:$E$8,B364)+INDEX(Scenarios!$B$9:$E$9,B364)*Draws!C337)</f>
        <v>-0.30680308</v>
      </c>
      <c r="D364" s="65" t="n">
        <f aca="false">(1+C364)^(1/12)-1</f>
        <v>-0.0300752266045934</v>
      </c>
      <c r="E364" s="64" t="n">
        <f aca="false">INDEX(Scenarios!$B$10:$E$10,B364)/12</f>
        <v>0.416666666666667</v>
      </c>
      <c r="G364" s="64" t="n">
        <f aca="false">Scenarios!$B$15+Scenarios!$B$16*$D364+Scenarios!$B$17*(Scenarios!B$22)+$E364+Scenarios!$B$18*Draws!D337</f>
        <v>-1.76920934108086</v>
      </c>
      <c r="H364" s="64" t="n">
        <f aca="false">Scenarios!$B$15+Scenarios!$B$16*$D364+Scenarios!$B$17*(Scenarios!C$22+SUM($G364:G364))+$E364+Scenarios!$B$18*Draws!E337</f>
        <v>3.67988625434663</v>
      </c>
      <c r="I364" s="64" t="n">
        <f aca="false">Scenarios!$B$15+Scenarios!$B$16*$D364+Scenarios!$B$17*(Scenarios!D$22+SUM($G364:H364))+$E364+Scenarios!$B$18*Draws!F337</f>
        <v>2.40567707717411</v>
      </c>
      <c r="J364" s="64" t="n">
        <f aca="false">Scenarios!$B$15+Scenarios!$B$16*$D364+Scenarios!$B$17*(Scenarios!E$22+SUM($G364:I364))+$E364+Scenarios!$B$18*Draws!G337</f>
        <v>-2.94031900502586</v>
      </c>
      <c r="K364" s="64" t="n">
        <f aca="false">Scenarios!$B$15+Scenarios!$B$16*$D364+Scenarios!$B$17*(Scenarios!F$22+SUM($G364:J364))+$E364+Scenarios!$B$18*Draws!H337</f>
        <v>-3.59941948059893</v>
      </c>
      <c r="L364" s="64" t="n">
        <f aca="false">Scenarios!$B$15+Scenarios!$B$16*$D364+Scenarios!$B$17*(Scenarios!G$22+SUM($G364:K364))+$E364+Scenarios!$B$18*Draws!I337</f>
        <v>-0.259661022206784</v>
      </c>
      <c r="M364" s="64" t="n">
        <f aca="false">Scenarios!$B$15+Scenarios!$B$16*$D364+Scenarios!$B$17*(Scenarios!H$22+SUM($G364:L364))+$E364+Scenarios!$B$18*Draws!J337</f>
        <v>-2.77557251680044</v>
      </c>
      <c r="N364" s="64" t="n">
        <f aca="false">Scenarios!$B$15+Scenarios!$B$16*$D364+Scenarios!$B$17*(Scenarios!I$22+SUM($G364:M364))+$E364+Scenarios!$B$18*Draws!K337</f>
        <v>-1.41927520592943</v>
      </c>
      <c r="O364" s="64" t="n">
        <f aca="false">Scenarios!$B$15+Scenarios!$B$16*$D364+Scenarios!$B$17*(Scenarios!J$22+SUM($G364:N364))+$E364+Scenarios!$B$18*Draws!L337</f>
        <v>0.812524932445497</v>
      </c>
      <c r="P364" s="64" t="n">
        <f aca="false">Scenarios!$B$15+Scenarios!$B$16*$D364+Scenarios!$B$17*(Scenarios!K$22+SUM($G364:O364))+$E364+Scenarios!$B$18*Draws!M337</f>
        <v>-4.61900596811989</v>
      </c>
      <c r="Q364" s="64" t="n">
        <f aca="false">Scenarios!$B$15+Scenarios!$B$16*$D364+Scenarios!$B$17*(Scenarios!L$22+SUM($G364:P364))+$E364+Scenarios!$B$18*Draws!N337</f>
        <v>0.170885635773548</v>
      </c>
      <c r="R364" s="64" t="n">
        <f aca="false">Scenarios!$B$15+Scenarios!$B$16*$D364+Scenarios!$B$17*(Scenarios!M$22+SUM($G364:Q364))+$E364+Scenarios!$B$18*Draws!O337</f>
        <v>0.916589650373017</v>
      </c>
      <c r="S364" s="79" t="n">
        <f aca="false">SUM(G364:R364)</f>
        <v>-9.3968989896494</v>
      </c>
    </row>
    <row r="365" customFormat="false" ht="15" hidden="false" customHeight="false" outlineLevel="0" collapsed="false">
      <c r="A365" s="36" t="n">
        <v>334</v>
      </c>
      <c r="B365" s="36" t="n">
        <f aca="false">MATCH(Draws!B338,$B$16:$E$16,1)</f>
        <v>3</v>
      </c>
      <c r="C365" s="65" t="n">
        <f aca="false">MAX(-0.9,INDEX(Scenarios!$B$8:$E$8,B365)+INDEX(Scenarios!$B$9:$E$9,B365)*Draws!C338)</f>
        <v>0.18922352</v>
      </c>
      <c r="D365" s="65" t="n">
        <f aca="false">(1+C365)^(1/12)-1</f>
        <v>0.0145465012263908</v>
      </c>
      <c r="E365" s="64" t="n">
        <f aca="false">INDEX(Scenarios!$B$10:$E$10,B365)/12</f>
        <v>0.416666666666667</v>
      </c>
      <c r="G365" s="64" t="n">
        <f aca="false">Scenarios!$B$15+Scenarios!$B$16*$D365+Scenarios!$B$17*(Scenarios!B$22)+$E365+Scenarios!$B$18*Draws!D338</f>
        <v>1.85191569884282</v>
      </c>
      <c r="H365" s="64" t="n">
        <f aca="false">Scenarios!$B$15+Scenarios!$B$16*$D365+Scenarios!$B$17*(Scenarios!C$22+SUM($G365:G365))+$E365+Scenarios!$B$18*Draws!E338</f>
        <v>-1.99789266296809</v>
      </c>
      <c r="I365" s="64" t="n">
        <f aca="false">Scenarios!$B$15+Scenarios!$B$16*$D365+Scenarios!$B$17*(Scenarios!D$22+SUM($G365:H365))+$E365+Scenarios!$B$18*Draws!F338</f>
        <v>-1.05245775733152</v>
      </c>
      <c r="J365" s="64" t="n">
        <f aca="false">Scenarios!$B$15+Scenarios!$B$16*$D365+Scenarios!$B$17*(Scenarios!E$22+SUM($G365:I365))+$E365+Scenarios!$B$18*Draws!G338</f>
        <v>-4.98364598548645</v>
      </c>
      <c r="K365" s="64" t="n">
        <f aca="false">Scenarios!$B$15+Scenarios!$B$16*$D365+Scenarios!$B$17*(Scenarios!F$22+SUM($G365:J365))+$E365+Scenarios!$B$18*Draws!H338</f>
        <v>-8.46765828059185</v>
      </c>
      <c r="L365" s="64" t="n">
        <f aca="false">Scenarios!$B$15+Scenarios!$B$16*$D365+Scenarios!$B$17*(Scenarios!G$22+SUM($G365:K365))+$E365+Scenarios!$B$18*Draws!I338</f>
        <v>-3.2810757226679</v>
      </c>
      <c r="M365" s="64" t="n">
        <f aca="false">Scenarios!$B$15+Scenarios!$B$16*$D365+Scenarios!$B$17*(Scenarios!H$22+SUM($G365:L365))+$E365+Scenarios!$B$18*Draws!J338</f>
        <v>-0.431441764000102</v>
      </c>
      <c r="N365" s="64" t="n">
        <f aca="false">Scenarios!$B$15+Scenarios!$B$16*$D365+Scenarios!$B$17*(Scenarios!I$22+SUM($G365:M365))+$E365+Scenarios!$B$18*Draws!K338</f>
        <v>-0.118828931929976</v>
      </c>
      <c r="O365" s="64" t="n">
        <f aca="false">Scenarios!$B$15+Scenarios!$B$16*$D365+Scenarios!$B$17*(Scenarios!J$22+SUM($G365:N365))+$E365+Scenarios!$B$18*Draws!L338</f>
        <v>-0.716297277945248</v>
      </c>
      <c r="P365" s="64" t="n">
        <f aca="false">Scenarios!$B$15+Scenarios!$B$16*$D365+Scenarios!$B$17*(Scenarios!K$22+SUM($G365:O365))+$E365+Scenarios!$B$18*Draws!M338</f>
        <v>-0.829049920234951</v>
      </c>
      <c r="Q365" s="64" t="n">
        <f aca="false">Scenarios!$B$15+Scenarios!$B$16*$D365+Scenarios!$B$17*(Scenarios!L$22+SUM($G365:P365))+$E365+Scenarios!$B$18*Draws!N338</f>
        <v>-0.531678691267938</v>
      </c>
      <c r="R365" s="64" t="n">
        <f aca="false">Scenarios!$B$15+Scenarios!$B$16*$D365+Scenarios!$B$17*(Scenarios!M$22+SUM($G365:Q365))+$E365+Scenarios!$B$18*Draws!O338</f>
        <v>0.021948560090619</v>
      </c>
      <c r="S365" s="79" t="n">
        <f aca="false">SUM(G365:R365)</f>
        <v>-20.5361627354906</v>
      </c>
    </row>
    <row r="366" customFormat="false" ht="15" hidden="false" customHeight="false" outlineLevel="0" collapsed="false">
      <c r="A366" s="36" t="n">
        <v>335</v>
      </c>
      <c r="B366" s="36" t="n">
        <f aca="false">MATCH(Draws!B339,$B$16:$E$16,1)</f>
        <v>4</v>
      </c>
      <c r="C366" s="65" t="n">
        <f aca="false">MAX(-0.9,INDEX(Scenarios!$B$8:$E$8,B366)+INDEX(Scenarios!$B$9:$E$9,B366)*Draws!C339)</f>
        <v>0.06879624</v>
      </c>
      <c r="D366" s="65" t="n">
        <f aca="false">(1+C366)^(1/12)-1</f>
        <v>0.00555981587911325</v>
      </c>
      <c r="E366" s="64" t="n">
        <f aca="false">INDEX(Scenarios!$B$10:$E$10,B366)/12</f>
        <v>-1.25</v>
      </c>
      <c r="G366" s="64" t="n">
        <f aca="false">Scenarios!$B$15+Scenarios!$B$16*$D366+Scenarios!$B$17*(Scenarios!B$22)+$E366+Scenarios!$B$18*Draws!D339</f>
        <v>-6.65236467932219</v>
      </c>
      <c r="H366" s="64" t="n">
        <f aca="false">Scenarios!$B$15+Scenarios!$B$16*$D366+Scenarios!$B$17*(Scenarios!C$22+SUM($G366:G366))+$E366+Scenarios!$B$18*Draws!E339</f>
        <v>-0.973640456661453</v>
      </c>
      <c r="I366" s="64" t="n">
        <f aca="false">Scenarios!$B$15+Scenarios!$B$16*$D366+Scenarios!$B$17*(Scenarios!D$22+SUM($G366:H366))+$E366+Scenarios!$B$18*Draws!F339</f>
        <v>-6.17594001895303</v>
      </c>
      <c r="J366" s="64" t="n">
        <f aca="false">Scenarios!$B$15+Scenarios!$B$16*$D366+Scenarios!$B$17*(Scenarios!E$22+SUM($G366:I366))+$E366+Scenarios!$B$18*Draws!G339</f>
        <v>1.30174628058272</v>
      </c>
      <c r="K366" s="64" t="n">
        <f aca="false">Scenarios!$B$15+Scenarios!$B$16*$D366+Scenarios!$B$17*(Scenarios!F$22+SUM($G366:J366))+$E366+Scenarios!$B$18*Draws!H339</f>
        <v>-5.60689702802946</v>
      </c>
      <c r="L366" s="64" t="n">
        <f aca="false">Scenarios!$B$15+Scenarios!$B$16*$D366+Scenarios!$B$17*(Scenarios!G$22+SUM($G366:K366))+$E366+Scenarios!$B$18*Draws!I339</f>
        <v>-3.41301301165401</v>
      </c>
      <c r="M366" s="64" t="n">
        <f aca="false">Scenarios!$B$15+Scenarios!$B$16*$D366+Scenarios!$B$17*(Scenarios!H$22+SUM($G366:L366))+$E366+Scenarios!$B$18*Draws!J339</f>
        <v>0.172306639130367</v>
      </c>
      <c r="N366" s="64" t="n">
        <f aca="false">Scenarios!$B$15+Scenarios!$B$16*$D366+Scenarios!$B$17*(Scenarios!I$22+SUM($G366:M366))+$E366+Scenarios!$B$18*Draws!K339</f>
        <v>-3.4374475515548</v>
      </c>
      <c r="O366" s="64" t="n">
        <f aca="false">Scenarios!$B$15+Scenarios!$B$16*$D366+Scenarios!$B$17*(Scenarios!J$22+SUM($G366:N366))+$E366+Scenarios!$B$18*Draws!L339</f>
        <v>-5.31243697088124</v>
      </c>
      <c r="P366" s="64" t="n">
        <f aca="false">Scenarios!$B$15+Scenarios!$B$16*$D366+Scenarios!$B$17*(Scenarios!K$22+SUM($G366:O366))+$E366+Scenarios!$B$18*Draws!M339</f>
        <v>-2.95027290893991</v>
      </c>
      <c r="Q366" s="64" t="n">
        <f aca="false">Scenarios!$B$15+Scenarios!$B$16*$D366+Scenarios!$B$17*(Scenarios!L$22+SUM($G366:P366))+$E366+Scenarios!$B$18*Draws!N339</f>
        <v>-0.262871877485932</v>
      </c>
      <c r="R366" s="64" t="n">
        <f aca="false">Scenarios!$B$15+Scenarios!$B$16*$D366+Scenarios!$B$17*(Scenarios!M$22+SUM($G366:Q366))+$E366+Scenarios!$B$18*Draws!O339</f>
        <v>-2.60033021451414</v>
      </c>
      <c r="S366" s="79" t="n">
        <f aca="false">SUM(G366:R366)</f>
        <v>-35.9111617982831</v>
      </c>
    </row>
    <row r="367" customFormat="false" ht="15" hidden="false" customHeight="false" outlineLevel="0" collapsed="false">
      <c r="A367" s="36" t="n">
        <v>336</v>
      </c>
      <c r="B367" s="36" t="n">
        <f aca="false">MATCH(Draws!B340,$B$16:$E$16,1)</f>
        <v>2</v>
      </c>
      <c r="C367" s="65" t="n">
        <f aca="false">MAX(-0.9,INDEX(Scenarios!$B$8:$E$8,B367)+INDEX(Scenarios!$B$9:$E$9,B367)*Draws!C340)</f>
        <v>-0.2652406</v>
      </c>
      <c r="D367" s="65" t="n">
        <f aca="false">(1+C367)^(1/12)-1</f>
        <v>-0.025357311375989</v>
      </c>
      <c r="E367" s="64" t="n">
        <f aca="false">INDEX(Scenarios!$B$10:$E$10,B367)/12</f>
        <v>0.416666666666667</v>
      </c>
      <c r="G367" s="64" t="n">
        <f aca="false">Scenarios!$B$15+Scenarios!$B$16*$D367+Scenarios!$B$17*(Scenarios!B$22)+$E367+Scenarios!$B$18*Draws!D340</f>
        <v>-1.68646661727309</v>
      </c>
      <c r="H367" s="64" t="n">
        <f aca="false">Scenarios!$B$15+Scenarios!$B$16*$D367+Scenarios!$B$17*(Scenarios!C$22+SUM($G367:G367))+$E367+Scenarios!$B$18*Draws!E340</f>
        <v>1.95496025637849</v>
      </c>
      <c r="I367" s="64" t="n">
        <f aca="false">Scenarios!$B$15+Scenarios!$B$16*$D367+Scenarios!$B$17*(Scenarios!D$22+SUM($G367:H367))+$E367+Scenarios!$B$18*Draws!F340</f>
        <v>-4.6564619678973</v>
      </c>
      <c r="J367" s="64" t="n">
        <f aca="false">Scenarios!$B$15+Scenarios!$B$16*$D367+Scenarios!$B$17*(Scenarios!E$22+SUM($G367:I367))+$E367+Scenarios!$B$18*Draws!G340</f>
        <v>-0.502334339785116</v>
      </c>
      <c r="K367" s="64" t="n">
        <f aca="false">Scenarios!$B$15+Scenarios!$B$16*$D367+Scenarios!$B$17*(Scenarios!F$22+SUM($G367:J367))+$E367+Scenarios!$B$18*Draws!H340</f>
        <v>5.04870721966987</v>
      </c>
      <c r="L367" s="64" t="n">
        <f aca="false">Scenarios!$B$15+Scenarios!$B$16*$D367+Scenarios!$B$17*(Scenarios!G$22+SUM($G367:K367))+$E367+Scenarios!$B$18*Draws!I340</f>
        <v>-0.606341254990583</v>
      </c>
      <c r="M367" s="64" t="n">
        <f aca="false">Scenarios!$B$15+Scenarios!$B$16*$D367+Scenarios!$B$17*(Scenarios!H$22+SUM($G367:L367))+$E367+Scenarios!$B$18*Draws!J340</f>
        <v>1.84576304207402</v>
      </c>
      <c r="N367" s="64" t="n">
        <f aca="false">Scenarios!$B$15+Scenarios!$B$16*$D367+Scenarios!$B$17*(Scenarios!I$22+SUM($G367:M367))+$E367+Scenarios!$B$18*Draws!K340</f>
        <v>-2.0559091300934</v>
      </c>
      <c r="O367" s="64" t="n">
        <f aca="false">Scenarios!$B$15+Scenarios!$B$16*$D367+Scenarios!$B$17*(Scenarios!J$22+SUM($G367:N367))+$E367+Scenarios!$B$18*Draws!L340</f>
        <v>-1.44506230180795</v>
      </c>
      <c r="P367" s="64" t="n">
        <f aca="false">Scenarios!$B$15+Scenarios!$B$16*$D367+Scenarios!$B$17*(Scenarios!K$22+SUM($G367:O367))+$E367+Scenarios!$B$18*Draws!M340</f>
        <v>0.0436756153749503</v>
      </c>
      <c r="Q367" s="64" t="n">
        <f aca="false">Scenarios!$B$15+Scenarios!$B$16*$D367+Scenarios!$B$17*(Scenarios!L$22+SUM($G367:P367))+$E367+Scenarios!$B$18*Draws!N340</f>
        <v>-0.520662413097995</v>
      </c>
      <c r="R367" s="64" t="n">
        <f aca="false">Scenarios!$B$15+Scenarios!$B$16*$D367+Scenarios!$B$17*(Scenarios!M$22+SUM($G367:Q367))+$E367+Scenarios!$B$18*Draws!O340</f>
        <v>-2.76508661662395</v>
      </c>
      <c r="S367" s="79" t="n">
        <f aca="false">SUM(G367:R367)</f>
        <v>-5.34521850807206</v>
      </c>
    </row>
    <row r="368" customFormat="false" ht="15" hidden="false" customHeight="false" outlineLevel="0" collapsed="false">
      <c r="A368" s="36" t="n">
        <v>337</v>
      </c>
      <c r="B368" s="36" t="n">
        <f aca="false">MATCH(Draws!B341,$B$16:$E$16,1)</f>
        <v>4</v>
      </c>
      <c r="C368" s="65" t="n">
        <f aca="false">MAX(-0.9,INDEX(Scenarios!$B$8:$E$8,B368)+INDEX(Scenarios!$B$9:$E$9,B368)*Draws!C341)</f>
        <v>0.25284864</v>
      </c>
      <c r="D368" s="65" t="n">
        <f aca="false">(1+C368)^(1/12)-1</f>
        <v>0.018962537123572</v>
      </c>
      <c r="E368" s="64" t="n">
        <f aca="false">INDEX(Scenarios!$B$10:$E$10,B368)/12</f>
        <v>-1.25</v>
      </c>
      <c r="G368" s="64" t="n">
        <f aca="false">Scenarios!$B$15+Scenarios!$B$16*$D368+Scenarios!$B$17*(Scenarios!B$22)+$E368+Scenarios!$B$18*Draws!D341</f>
        <v>-3.45817510152344</v>
      </c>
      <c r="H368" s="64" t="n">
        <f aca="false">Scenarios!$B$15+Scenarios!$B$16*$D368+Scenarios!$B$17*(Scenarios!C$22+SUM($G368:G368))+$E368+Scenarios!$B$18*Draws!E341</f>
        <v>-0.387388576520724</v>
      </c>
      <c r="I368" s="64" t="n">
        <f aca="false">Scenarios!$B$15+Scenarios!$B$16*$D368+Scenarios!$B$17*(Scenarios!D$22+SUM($G368:H368))+$E368+Scenarios!$B$18*Draws!F341</f>
        <v>-2.4680217005269</v>
      </c>
      <c r="J368" s="64" t="n">
        <f aca="false">Scenarios!$B$15+Scenarios!$B$16*$D368+Scenarios!$B$17*(Scenarios!E$22+SUM($G368:I368))+$E368+Scenarios!$B$18*Draws!G341</f>
        <v>1.5610724502245</v>
      </c>
      <c r="K368" s="64" t="n">
        <f aca="false">Scenarios!$B$15+Scenarios!$B$16*$D368+Scenarios!$B$17*(Scenarios!F$22+SUM($G368:J368))+$E368+Scenarios!$B$18*Draws!H341</f>
        <v>-2.63210354398683</v>
      </c>
      <c r="L368" s="64" t="n">
        <f aca="false">Scenarios!$B$15+Scenarios!$B$16*$D368+Scenarios!$B$17*(Scenarios!G$22+SUM($G368:K368))+$E368+Scenarios!$B$18*Draws!I341</f>
        <v>-4.05615036718412</v>
      </c>
      <c r="M368" s="64" t="n">
        <f aca="false">Scenarios!$B$15+Scenarios!$B$16*$D368+Scenarios!$B$17*(Scenarios!H$22+SUM($G368:L368))+$E368+Scenarios!$B$18*Draws!J341</f>
        <v>1.40519882783979</v>
      </c>
      <c r="N368" s="64" t="n">
        <f aca="false">Scenarios!$B$15+Scenarios!$B$16*$D368+Scenarios!$B$17*(Scenarios!I$22+SUM($G368:M368))+$E368+Scenarios!$B$18*Draws!K341</f>
        <v>-5.19852068490116</v>
      </c>
      <c r="O368" s="64" t="n">
        <f aca="false">Scenarios!$B$15+Scenarios!$B$16*$D368+Scenarios!$B$17*(Scenarios!J$22+SUM($G368:N368))+$E368+Scenarios!$B$18*Draws!L341</f>
        <v>-2.45491358012343</v>
      </c>
      <c r="P368" s="64" t="n">
        <f aca="false">Scenarios!$B$15+Scenarios!$B$16*$D368+Scenarios!$B$17*(Scenarios!K$22+SUM($G368:O368))+$E368+Scenarios!$B$18*Draws!M341</f>
        <v>-2.46000648052762</v>
      </c>
      <c r="Q368" s="64" t="n">
        <f aca="false">Scenarios!$B$15+Scenarios!$B$16*$D368+Scenarios!$B$17*(Scenarios!L$22+SUM($G368:P368))+$E368+Scenarios!$B$18*Draws!N341</f>
        <v>0.905419103883494</v>
      </c>
      <c r="R368" s="64" t="n">
        <f aca="false">Scenarios!$B$15+Scenarios!$B$16*$D368+Scenarios!$B$17*(Scenarios!M$22+SUM($G368:Q368))+$E368+Scenarios!$B$18*Draws!O341</f>
        <v>-0.460368515192237</v>
      </c>
      <c r="S368" s="79" t="n">
        <f aca="false">SUM(G368:R368)</f>
        <v>-19.7039581685387</v>
      </c>
    </row>
    <row r="369" customFormat="false" ht="15" hidden="false" customHeight="false" outlineLevel="0" collapsed="false">
      <c r="A369" s="36" t="n">
        <v>338</v>
      </c>
      <c r="B369" s="36" t="n">
        <f aca="false">MATCH(Draws!B342,$B$16:$E$16,1)</f>
        <v>2</v>
      </c>
      <c r="C369" s="65" t="n">
        <f aca="false">MAX(-0.9,INDEX(Scenarios!$B$8:$E$8,B369)+INDEX(Scenarios!$B$9:$E$9,B369)*Draws!C342)</f>
        <v>-0.22240528</v>
      </c>
      <c r="D369" s="65" t="n">
        <f aca="false">(1+C369)^(1/12)-1</f>
        <v>-0.0207442990141583</v>
      </c>
      <c r="E369" s="64" t="n">
        <f aca="false">INDEX(Scenarios!$B$10:$E$10,B369)/12</f>
        <v>0.416666666666667</v>
      </c>
      <c r="G369" s="64" t="n">
        <f aca="false">Scenarios!$B$15+Scenarios!$B$16*$D369+Scenarios!$B$17*(Scenarios!B$22)+$E369+Scenarios!$B$18*Draws!D342</f>
        <v>3.09849212741733</v>
      </c>
      <c r="H369" s="64" t="n">
        <f aca="false">Scenarios!$B$15+Scenarios!$B$16*$D369+Scenarios!$B$17*(Scenarios!C$22+SUM($G369:G369))+$E369+Scenarios!$B$18*Draws!E342</f>
        <v>-0.814595382096107</v>
      </c>
      <c r="I369" s="64" t="n">
        <f aca="false">Scenarios!$B$15+Scenarios!$B$16*$D369+Scenarios!$B$17*(Scenarios!D$22+SUM($G369:H369))+$E369+Scenarios!$B$18*Draws!F342</f>
        <v>-4.65623301706889</v>
      </c>
      <c r="J369" s="64" t="n">
        <f aca="false">Scenarios!$B$15+Scenarios!$B$16*$D369+Scenarios!$B$17*(Scenarios!E$22+SUM($G369:I369))+$E369+Scenarios!$B$18*Draws!G342</f>
        <v>-4.19399562107839</v>
      </c>
      <c r="K369" s="64" t="n">
        <f aca="false">Scenarios!$B$15+Scenarios!$B$16*$D369+Scenarios!$B$17*(Scenarios!F$22+SUM($G369:J369))+$E369+Scenarios!$B$18*Draws!H342</f>
        <v>-5.26491807991567</v>
      </c>
      <c r="L369" s="64" t="n">
        <f aca="false">Scenarios!$B$15+Scenarios!$B$16*$D369+Scenarios!$B$17*(Scenarios!G$22+SUM($G369:K369))+$E369+Scenarios!$B$18*Draws!I342</f>
        <v>-1.19674497907482</v>
      </c>
      <c r="M369" s="64" t="n">
        <f aca="false">Scenarios!$B$15+Scenarios!$B$16*$D369+Scenarios!$B$17*(Scenarios!H$22+SUM($G369:L369))+$E369+Scenarios!$B$18*Draws!J342</f>
        <v>-1.10469195608853</v>
      </c>
      <c r="N369" s="64" t="n">
        <f aca="false">Scenarios!$B$15+Scenarios!$B$16*$D369+Scenarios!$B$17*(Scenarios!I$22+SUM($G369:M369))+$E369+Scenarios!$B$18*Draws!K342</f>
        <v>0.135346195946234</v>
      </c>
      <c r="O369" s="64" t="n">
        <f aca="false">Scenarios!$B$15+Scenarios!$B$16*$D369+Scenarios!$B$17*(Scenarios!J$22+SUM($G369:N369))+$E369+Scenarios!$B$18*Draws!L342</f>
        <v>0.0398981602696766</v>
      </c>
      <c r="P369" s="64" t="n">
        <f aca="false">Scenarios!$B$15+Scenarios!$B$16*$D369+Scenarios!$B$17*(Scenarios!K$22+SUM($G369:O369))+$E369+Scenarios!$B$18*Draws!M342</f>
        <v>-0.180817256879844</v>
      </c>
      <c r="Q369" s="64" t="n">
        <f aca="false">Scenarios!$B$15+Scenarios!$B$16*$D369+Scenarios!$B$17*(Scenarios!L$22+SUM($G369:P369))+$E369+Scenarios!$B$18*Draws!N342</f>
        <v>3.77029311026034</v>
      </c>
      <c r="R369" s="64" t="n">
        <f aca="false">Scenarios!$B$15+Scenarios!$B$16*$D369+Scenarios!$B$17*(Scenarios!M$22+SUM($G369:Q369))+$E369+Scenarios!$B$18*Draws!O342</f>
        <v>0.39239772792366</v>
      </c>
      <c r="S369" s="79" t="n">
        <f aca="false">SUM(G369:R369)</f>
        <v>-9.97556897038501</v>
      </c>
    </row>
    <row r="370" customFormat="false" ht="15" hidden="false" customHeight="false" outlineLevel="0" collapsed="false">
      <c r="A370" s="36" t="n">
        <v>339</v>
      </c>
      <c r="B370" s="36" t="n">
        <f aca="false">MATCH(Draws!B343,$B$16:$E$16,1)</f>
        <v>4</v>
      </c>
      <c r="C370" s="65" t="n">
        <f aca="false">MAX(-0.9,INDEX(Scenarios!$B$8:$E$8,B370)+INDEX(Scenarios!$B$9:$E$9,B370)*Draws!C343)</f>
        <v>0.05207088</v>
      </c>
      <c r="D370" s="65" t="n">
        <f aca="false">(1+C370)^(1/12)-1</f>
        <v>0.004238999956371</v>
      </c>
      <c r="E370" s="64" t="n">
        <f aca="false">INDEX(Scenarios!$B$10:$E$10,B370)/12</f>
        <v>-1.25</v>
      </c>
      <c r="G370" s="64" t="n">
        <f aca="false">Scenarios!$B$15+Scenarios!$B$16*$D370+Scenarios!$B$17*(Scenarios!B$22)+$E370+Scenarios!$B$18*Draws!D343</f>
        <v>-3.86068545332374</v>
      </c>
      <c r="H370" s="64" t="n">
        <f aca="false">Scenarios!$B$15+Scenarios!$B$16*$D370+Scenarios!$B$17*(Scenarios!C$22+SUM($G370:G370))+$E370+Scenarios!$B$18*Draws!E343</f>
        <v>-4.03493505231743</v>
      </c>
      <c r="I370" s="64" t="n">
        <f aca="false">Scenarios!$B$15+Scenarios!$B$16*$D370+Scenarios!$B$17*(Scenarios!D$22+SUM($G370:H370))+$E370+Scenarios!$B$18*Draws!F343</f>
        <v>-2.98928016314027</v>
      </c>
      <c r="J370" s="64" t="n">
        <f aca="false">Scenarios!$B$15+Scenarios!$B$16*$D370+Scenarios!$B$17*(Scenarios!E$22+SUM($G370:I370))+$E370+Scenarios!$B$18*Draws!G343</f>
        <v>-6.70356173036105</v>
      </c>
      <c r="K370" s="64" t="n">
        <f aca="false">Scenarios!$B$15+Scenarios!$B$16*$D370+Scenarios!$B$17*(Scenarios!F$22+SUM($G370:J370))+$E370+Scenarios!$B$18*Draws!H343</f>
        <v>-0.242681296524786</v>
      </c>
      <c r="L370" s="64" t="n">
        <f aca="false">Scenarios!$B$15+Scenarios!$B$16*$D370+Scenarios!$B$17*(Scenarios!G$22+SUM($G370:K370))+$E370+Scenarios!$B$18*Draws!I343</f>
        <v>-5.98513426954425</v>
      </c>
      <c r="M370" s="64" t="n">
        <f aca="false">Scenarios!$B$15+Scenarios!$B$16*$D370+Scenarios!$B$17*(Scenarios!H$22+SUM($G370:L370))+$E370+Scenarios!$B$18*Draws!J343</f>
        <v>-1.26321213254651</v>
      </c>
      <c r="N370" s="64" t="n">
        <f aca="false">Scenarios!$B$15+Scenarios!$B$16*$D370+Scenarios!$B$17*(Scenarios!I$22+SUM($G370:M370))+$E370+Scenarios!$B$18*Draws!K343</f>
        <v>-0.145039993133474</v>
      </c>
      <c r="O370" s="64" t="n">
        <f aca="false">Scenarios!$B$15+Scenarios!$B$16*$D370+Scenarios!$B$17*(Scenarios!J$22+SUM($G370:N370))+$E370+Scenarios!$B$18*Draws!L343</f>
        <v>-0.390278164003852</v>
      </c>
      <c r="P370" s="64" t="n">
        <f aca="false">Scenarios!$B$15+Scenarios!$B$16*$D370+Scenarios!$B$17*(Scenarios!K$22+SUM($G370:O370))+$E370+Scenarios!$B$18*Draws!M343</f>
        <v>-1.87244225406586</v>
      </c>
      <c r="Q370" s="64" t="n">
        <f aca="false">Scenarios!$B$15+Scenarios!$B$16*$D370+Scenarios!$B$17*(Scenarios!L$22+SUM($G370:P370))+$E370+Scenarios!$B$18*Draws!N343</f>
        <v>-2.43035584823011</v>
      </c>
      <c r="R370" s="64" t="n">
        <f aca="false">Scenarios!$B$15+Scenarios!$B$16*$D370+Scenarios!$B$17*(Scenarios!M$22+SUM($G370:Q370))+$E370+Scenarios!$B$18*Draws!O343</f>
        <v>1.91239033959871</v>
      </c>
      <c r="S370" s="79" t="n">
        <f aca="false">SUM(G370:R370)</f>
        <v>-28.0052160175926</v>
      </c>
    </row>
    <row r="371" customFormat="false" ht="15" hidden="false" customHeight="false" outlineLevel="0" collapsed="false">
      <c r="A371" s="36" t="n">
        <v>340</v>
      </c>
      <c r="B371" s="36" t="n">
        <f aca="false">MATCH(Draws!B344,$B$16:$E$16,1)</f>
        <v>4</v>
      </c>
      <c r="C371" s="65" t="n">
        <f aca="false">MAX(-0.9,INDEX(Scenarios!$B$8:$E$8,B371)+INDEX(Scenarios!$B$9:$E$9,B371)*Draws!C344)</f>
        <v>0.2445552</v>
      </c>
      <c r="D371" s="65" t="n">
        <f aca="false">(1+C371)^(1/12)-1</f>
        <v>0.0183987251228555</v>
      </c>
      <c r="E371" s="64" t="n">
        <f aca="false">INDEX(Scenarios!$B$10:$E$10,B371)/12</f>
        <v>-1.25</v>
      </c>
      <c r="G371" s="64" t="n">
        <f aca="false">Scenarios!$B$15+Scenarios!$B$16*$D371+Scenarios!$B$17*(Scenarios!B$22)+$E371+Scenarios!$B$18*Draws!D344</f>
        <v>-5.85603395998317</v>
      </c>
      <c r="H371" s="64" t="n">
        <f aca="false">Scenarios!$B$15+Scenarios!$B$16*$D371+Scenarios!$B$17*(Scenarios!C$22+SUM($G371:G371))+$E371+Scenarios!$B$18*Draws!E344</f>
        <v>-0.859488004146658</v>
      </c>
      <c r="I371" s="64" t="n">
        <f aca="false">Scenarios!$B$15+Scenarios!$B$16*$D371+Scenarios!$B$17*(Scenarios!D$22+SUM($G371:H371))+$E371+Scenarios!$B$18*Draws!F344</f>
        <v>-5.38572590820145</v>
      </c>
      <c r="J371" s="64" t="n">
        <f aca="false">Scenarios!$B$15+Scenarios!$B$16*$D371+Scenarios!$B$17*(Scenarios!E$22+SUM($G371:I371))+$E371+Scenarios!$B$18*Draws!G344</f>
        <v>-0.304291860167133</v>
      </c>
      <c r="K371" s="64" t="n">
        <f aca="false">Scenarios!$B$15+Scenarios!$B$16*$D371+Scenarios!$B$17*(Scenarios!F$22+SUM($G371:J371))+$E371+Scenarios!$B$18*Draws!H344</f>
        <v>-0.478829303916227</v>
      </c>
      <c r="L371" s="64" t="n">
        <f aca="false">Scenarios!$B$15+Scenarios!$B$16*$D371+Scenarios!$B$17*(Scenarios!G$22+SUM($G371:K371))+$E371+Scenarios!$B$18*Draws!I344</f>
        <v>4.94521469136344</v>
      </c>
      <c r="M371" s="64" t="n">
        <f aca="false">Scenarios!$B$15+Scenarios!$B$16*$D371+Scenarios!$B$17*(Scenarios!H$22+SUM($G371:L371))+$E371+Scenarios!$B$18*Draws!J344</f>
        <v>-1.13717596272521</v>
      </c>
      <c r="N371" s="64" t="n">
        <f aca="false">Scenarios!$B$15+Scenarios!$B$16*$D371+Scenarios!$B$17*(Scenarios!I$22+SUM($G371:M371))+$E371+Scenarios!$B$18*Draws!K344</f>
        <v>-1.98205088806996</v>
      </c>
      <c r="O371" s="64" t="n">
        <f aca="false">Scenarios!$B$15+Scenarios!$B$16*$D371+Scenarios!$B$17*(Scenarios!J$22+SUM($G371:N371))+$E371+Scenarios!$B$18*Draws!L344</f>
        <v>-2.08067829700966</v>
      </c>
      <c r="P371" s="64" t="n">
        <f aca="false">Scenarios!$B$15+Scenarios!$B$16*$D371+Scenarios!$B$17*(Scenarios!K$22+SUM($G371:O371))+$E371+Scenarios!$B$18*Draws!M344</f>
        <v>0.171565983651929</v>
      </c>
      <c r="Q371" s="64" t="n">
        <f aca="false">Scenarios!$B$15+Scenarios!$B$16*$D371+Scenarios!$B$17*(Scenarios!L$22+SUM($G371:P371))+$E371+Scenarios!$B$18*Draws!N344</f>
        <v>-0.187654529601042</v>
      </c>
      <c r="R371" s="64" t="n">
        <f aca="false">Scenarios!$B$15+Scenarios!$B$16*$D371+Scenarios!$B$17*(Scenarios!M$22+SUM($G371:Q371))+$E371+Scenarios!$B$18*Draws!O344</f>
        <v>-0.14243395522523</v>
      </c>
      <c r="S371" s="79" t="n">
        <f aca="false">SUM(G371:R371)</f>
        <v>-13.2975819940304</v>
      </c>
    </row>
    <row r="372" customFormat="false" ht="15" hidden="false" customHeight="false" outlineLevel="0" collapsed="false">
      <c r="A372" s="36" t="n">
        <v>341</v>
      </c>
      <c r="B372" s="36" t="n">
        <f aca="false">MATCH(Draws!B345,$B$16:$E$16,1)</f>
        <v>4</v>
      </c>
      <c r="C372" s="65" t="n">
        <f aca="false">MAX(-0.9,INDEX(Scenarios!$B$8:$E$8,B372)+INDEX(Scenarios!$B$9:$E$9,B372)*Draws!C345)</f>
        <v>0.30335208</v>
      </c>
      <c r="D372" s="65" t="n">
        <f aca="false">(1+C372)^(1/12)-1</f>
        <v>0.0223238181199621</v>
      </c>
      <c r="E372" s="64" t="n">
        <f aca="false">INDEX(Scenarios!$B$10:$E$10,B372)/12</f>
        <v>-1.25</v>
      </c>
      <c r="G372" s="64" t="n">
        <f aca="false">Scenarios!$B$15+Scenarios!$B$16*$D372+Scenarios!$B$17*(Scenarios!B$22)+$E372+Scenarios!$B$18*Draws!D345</f>
        <v>-0.692780432703379</v>
      </c>
      <c r="H372" s="64" t="n">
        <f aca="false">Scenarios!$B$15+Scenarios!$B$16*$D372+Scenarios!$B$17*(Scenarios!C$22+SUM($G372:G372))+$E372+Scenarios!$B$18*Draws!E345</f>
        <v>-6.13062422059404</v>
      </c>
      <c r="I372" s="64" t="n">
        <f aca="false">Scenarios!$B$15+Scenarios!$B$16*$D372+Scenarios!$B$17*(Scenarios!D$22+SUM($G372:H372))+$E372+Scenarios!$B$18*Draws!F345</f>
        <v>-3.52822287894085</v>
      </c>
      <c r="J372" s="64" t="n">
        <f aca="false">Scenarios!$B$15+Scenarios!$B$16*$D372+Scenarios!$B$17*(Scenarios!E$22+SUM($G372:I372))+$E372+Scenarios!$B$18*Draws!G345</f>
        <v>-1.93369269894439</v>
      </c>
      <c r="K372" s="64" t="n">
        <f aca="false">Scenarios!$B$15+Scenarios!$B$16*$D372+Scenarios!$B$17*(Scenarios!F$22+SUM($G372:J372))+$E372+Scenarios!$B$18*Draws!H345</f>
        <v>-1.17792619998658</v>
      </c>
      <c r="L372" s="64" t="n">
        <f aca="false">Scenarios!$B$15+Scenarios!$B$16*$D372+Scenarios!$B$17*(Scenarios!G$22+SUM($G372:K372))+$E372+Scenarios!$B$18*Draws!I345</f>
        <v>-5.10544526160325</v>
      </c>
      <c r="M372" s="64" t="n">
        <f aca="false">Scenarios!$B$15+Scenarios!$B$16*$D372+Scenarios!$B$17*(Scenarios!H$22+SUM($G372:L372))+$E372+Scenarios!$B$18*Draws!J345</f>
        <v>1.17861285032127</v>
      </c>
      <c r="N372" s="64" t="n">
        <f aca="false">Scenarios!$B$15+Scenarios!$B$16*$D372+Scenarios!$B$17*(Scenarios!I$22+SUM($G372:M372))+$E372+Scenarios!$B$18*Draws!K345</f>
        <v>-2.70399538920204</v>
      </c>
      <c r="O372" s="64" t="n">
        <f aca="false">Scenarios!$B$15+Scenarios!$B$16*$D372+Scenarios!$B$17*(Scenarios!J$22+SUM($G372:N372))+$E372+Scenarios!$B$18*Draws!L345</f>
        <v>0.938512508541496</v>
      </c>
      <c r="P372" s="64" t="n">
        <f aca="false">Scenarios!$B$15+Scenarios!$B$16*$D372+Scenarios!$B$17*(Scenarios!K$22+SUM($G372:O372))+$E372+Scenarios!$B$18*Draws!M345</f>
        <v>0.698796367492737</v>
      </c>
      <c r="Q372" s="64" t="n">
        <f aca="false">Scenarios!$B$15+Scenarios!$B$16*$D372+Scenarios!$B$17*(Scenarios!L$22+SUM($G372:P372))+$E372+Scenarios!$B$18*Draws!N345</f>
        <v>-3.48018956042117</v>
      </c>
      <c r="R372" s="64" t="n">
        <f aca="false">Scenarios!$B$15+Scenarios!$B$16*$D372+Scenarios!$B$17*(Scenarios!M$22+SUM($G372:Q372))+$E372+Scenarios!$B$18*Draws!O345</f>
        <v>0.10395013555199</v>
      </c>
      <c r="S372" s="79" t="n">
        <f aca="false">SUM(G372:R372)</f>
        <v>-21.8330047804882</v>
      </c>
    </row>
    <row r="373" customFormat="false" ht="15" hidden="false" customHeight="false" outlineLevel="0" collapsed="false">
      <c r="A373" s="36" t="n">
        <v>342</v>
      </c>
      <c r="B373" s="36" t="n">
        <f aca="false">MATCH(Draws!B346,$B$16:$E$16,1)</f>
        <v>4</v>
      </c>
      <c r="C373" s="65" t="n">
        <f aca="false">MAX(-0.9,INDEX(Scenarios!$B$8:$E$8,B373)+INDEX(Scenarios!$B$9:$E$9,B373)*Draws!C346)</f>
        <v>0.29998836</v>
      </c>
      <c r="D373" s="65" t="n">
        <f aca="false">(1+C373)^(1/12)-1</f>
        <v>0.022103687943319</v>
      </c>
      <c r="E373" s="64" t="n">
        <f aca="false">INDEX(Scenarios!$B$10:$E$10,B373)/12</f>
        <v>-1.25</v>
      </c>
      <c r="G373" s="64" t="n">
        <f aca="false">Scenarios!$B$15+Scenarios!$B$16*$D373+Scenarios!$B$17*(Scenarios!B$22)+$E373+Scenarios!$B$18*Draws!D346</f>
        <v>-1.69207073640285</v>
      </c>
      <c r="H373" s="64" t="n">
        <f aca="false">Scenarios!$B$15+Scenarios!$B$16*$D373+Scenarios!$B$17*(Scenarios!C$22+SUM($G373:G373))+$E373+Scenarios!$B$18*Draws!E346</f>
        <v>-0.361019145399771</v>
      </c>
      <c r="I373" s="64" t="n">
        <f aca="false">Scenarios!$B$15+Scenarios!$B$16*$D373+Scenarios!$B$17*(Scenarios!D$22+SUM($G373:H373))+$E373+Scenarios!$B$18*Draws!F346</f>
        <v>-5.21449931585599</v>
      </c>
      <c r="J373" s="64" t="n">
        <f aca="false">Scenarios!$B$15+Scenarios!$B$16*$D373+Scenarios!$B$17*(Scenarios!E$22+SUM($G373:I373))+$E373+Scenarios!$B$18*Draws!G346</f>
        <v>-5.3151429344934</v>
      </c>
      <c r="K373" s="64" t="n">
        <f aca="false">Scenarios!$B$15+Scenarios!$B$16*$D373+Scenarios!$B$17*(Scenarios!F$22+SUM($G373:J373))+$E373+Scenarios!$B$18*Draws!H346</f>
        <v>-1.28285821834503</v>
      </c>
      <c r="L373" s="64" t="n">
        <f aca="false">Scenarios!$B$15+Scenarios!$B$16*$D373+Scenarios!$B$17*(Scenarios!G$22+SUM($G373:K373))+$E373+Scenarios!$B$18*Draws!I346</f>
        <v>-6.94279447271783</v>
      </c>
      <c r="M373" s="64" t="n">
        <f aca="false">Scenarios!$B$15+Scenarios!$B$16*$D373+Scenarios!$B$17*(Scenarios!H$22+SUM($G373:L373))+$E373+Scenarios!$B$18*Draws!J346</f>
        <v>-3.66515328676949</v>
      </c>
      <c r="N373" s="64" t="n">
        <f aca="false">Scenarios!$B$15+Scenarios!$B$16*$D373+Scenarios!$B$17*(Scenarios!I$22+SUM($G373:M373))+$E373+Scenarios!$B$18*Draws!K346</f>
        <v>-2.24605384290764</v>
      </c>
      <c r="O373" s="64" t="n">
        <f aca="false">Scenarios!$B$15+Scenarios!$B$16*$D373+Scenarios!$B$17*(Scenarios!J$22+SUM($G373:N373))+$E373+Scenarios!$B$18*Draws!L346</f>
        <v>-0.0411163330482935</v>
      </c>
      <c r="P373" s="64" t="n">
        <f aca="false">Scenarios!$B$15+Scenarios!$B$16*$D373+Scenarios!$B$17*(Scenarios!K$22+SUM($G373:O373))+$E373+Scenarios!$B$18*Draws!M346</f>
        <v>1.79479140685031</v>
      </c>
      <c r="Q373" s="64" t="n">
        <f aca="false">Scenarios!$B$15+Scenarios!$B$16*$D373+Scenarios!$B$17*(Scenarios!L$22+SUM($G373:P373))+$E373+Scenarios!$B$18*Draws!N346</f>
        <v>0.661397554530822</v>
      </c>
      <c r="R373" s="64" t="n">
        <f aca="false">Scenarios!$B$15+Scenarios!$B$16*$D373+Scenarios!$B$17*(Scenarios!M$22+SUM($G373:Q373))+$E373+Scenarios!$B$18*Draws!O346</f>
        <v>-5.29741679638532</v>
      </c>
      <c r="S373" s="79" t="n">
        <f aca="false">SUM(G373:R373)</f>
        <v>-29.6019361209445</v>
      </c>
    </row>
    <row r="374" customFormat="false" ht="15" hidden="false" customHeight="false" outlineLevel="0" collapsed="false">
      <c r="A374" s="36" t="n">
        <v>343</v>
      </c>
      <c r="B374" s="36" t="n">
        <f aca="false">MATCH(Draws!B347,$B$16:$E$16,1)</f>
        <v>1</v>
      </c>
      <c r="C374" s="65" t="n">
        <f aca="false">MAX(-0.9,INDEX(Scenarios!$B$8:$E$8,B374)+INDEX(Scenarios!$B$9:$E$9,B374)*Draws!C347)</f>
        <v>0.0097076</v>
      </c>
      <c r="D374" s="65" t="n">
        <f aca="false">(1+C374)^(1/12)-1</f>
        <v>0.000805389484412222</v>
      </c>
      <c r="E374" s="64" t="n">
        <f aca="false">INDEX(Scenarios!$B$10:$E$10,B374)/12</f>
        <v>-1.25</v>
      </c>
      <c r="G374" s="64" t="n">
        <f aca="false">Scenarios!$B$15+Scenarios!$B$16*$D374+Scenarios!$B$17*(Scenarios!B$22)+$E374+Scenarios!$B$18*Draws!D347</f>
        <v>-1.33779840224555</v>
      </c>
      <c r="H374" s="64" t="n">
        <f aca="false">Scenarios!$B$15+Scenarios!$B$16*$D374+Scenarios!$B$17*(Scenarios!C$22+SUM($G374:G374))+$E374+Scenarios!$B$18*Draws!E347</f>
        <v>-3.64128297627178</v>
      </c>
      <c r="I374" s="64" t="n">
        <f aca="false">Scenarios!$B$15+Scenarios!$B$16*$D374+Scenarios!$B$17*(Scenarios!D$22+SUM($G374:H374))+$E374+Scenarios!$B$18*Draws!F347</f>
        <v>-1.42473423664528</v>
      </c>
      <c r="J374" s="64" t="n">
        <f aca="false">Scenarios!$B$15+Scenarios!$B$16*$D374+Scenarios!$B$17*(Scenarios!E$22+SUM($G374:I374))+$E374+Scenarios!$B$18*Draws!G347</f>
        <v>-5.21316126121575</v>
      </c>
      <c r="K374" s="64" t="n">
        <f aca="false">Scenarios!$B$15+Scenarios!$B$16*$D374+Scenarios!$B$17*(Scenarios!F$22+SUM($G374:J374))+$E374+Scenarios!$B$18*Draws!H347</f>
        <v>-5.42060831933409</v>
      </c>
      <c r="L374" s="64" t="n">
        <f aca="false">Scenarios!$B$15+Scenarios!$B$16*$D374+Scenarios!$B$17*(Scenarios!G$22+SUM($G374:K374))+$E374+Scenarios!$B$18*Draws!I347</f>
        <v>4.76103094549366</v>
      </c>
      <c r="M374" s="64" t="n">
        <f aca="false">Scenarios!$B$15+Scenarios!$B$16*$D374+Scenarios!$B$17*(Scenarios!H$22+SUM($G374:L374))+$E374+Scenarios!$B$18*Draws!J347</f>
        <v>-3.24288558476871</v>
      </c>
      <c r="N374" s="64" t="n">
        <f aca="false">Scenarios!$B$15+Scenarios!$B$16*$D374+Scenarios!$B$17*(Scenarios!I$22+SUM($G374:M374))+$E374+Scenarios!$B$18*Draws!K347</f>
        <v>-2.24448515229712</v>
      </c>
      <c r="O374" s="64" t="n">
        <f aca="false">Scenarios!$B$15+Scenarios!$B$16*$D374+Scenarios!$B$17*(Scenarios!J$22+SUM($G374:N374))+$E374+Scenarios!$B$18*Draws!L347</f>
        <v>1.15027647106235</v>
      </c>
      <c r="P374" s="64" t="n">
        <f aca="false">Scenarios!$B$15+Scenarios!$B$16*$D374+Scenarios!$B$17*(Scenarios!K$22+SUM($G374:O374))+$E374+Scenarios!$B$18*Draws!M347</f>
        <v>-1.91919417268183</v>
      </c>
      <c r="Q374" s="64" t="n">
        <f aca="false">Scenarios!$B$15+Scenarios!$B$16*$D374+Scenarios!$B$17*(Scenarios!L$22+SUM($G374:P374))+$E374+Scenarios!$B$18*Draws!N347</f>
        <v>1.58799632336871</v>
      </c>
      <c r="R374" s="64" t="n">
        <f aca="false">Scenarios!$B$15+Scenarios!$B$16*$D374+Scenarios!$B$17*(Scenarios!M$22+SUM($G374:Q374))+$E374+Scenarios!$B$18*Draws!O347</f>
        <v>5.11332545852999</v>
      </c>
      <c r="S374" s="79" t="n">
        <f aca="false">SUM(G374:R374)</f>
        <v>-11.8315209070054</v>
      </c>
    </row>
    <row r="375" customFormat="false" ht="15" hidden="false" customHeight="false" outlineLevel="0" collapsed="false">
      <c r="A375" s="36" t="n">
        <v>344</v>
      </c>
      <c r="B375" s="36" t="n">
        <f aca="false">MATCH(Draws!B348,$B$16:$E$16,1)</f>
        <v>3</v>
      </c>
      <c r="C375" s="65" t="n">
        <f aca="false">MAX(-0.9,INDEX(Scenarios!$B$8:$E$8,B375)+INDEX(Scenarios!$B$9:$E$9,B375)*Draws!C348)</f>
        <v>0.24416876</v>
      </c>
      <c r="D375" s="65" t="n">
        <f aca="false">(1+C375)^(1/12)-1</f>
        <v>0.018372369922329</v>
      </c>
      <c r="E375" s="64" t="n">
        <f aca="false">INDEX(Scenarios!$B$10:$E$10,B375)/12</f>
        <v>0.416666666666667</v>
      </c>
      <c r="G375" s="64" t="n">
        <f aca="false">Scenarios!$B$15+Scenarios!$B$16*$D375+Scenarios!$B$17*(Scenarios!B$22)+$E375+Scenarios!$B$18*Draws!D348</f>
        <v>7.84506389541069</v>
      </c>
      <c r="H375" s="64" t="n">
        <f aca="false">Scenarios!$B$15+Scenarios!$B$16*$D375+Scenarios!$B$17*(Scenarios!C$22+SUM($G375:G375))+$E375+Scenarios!$B$18*Draws!E348</f>
        <v>-1.20453269465839</v>
      </c>
      <c r="I375" s="64" t="n">
        <f aca="false">Scenarios!$B$15+Scenarios!$B$16*$D375+Scenarios!$B$17*(Scenarios!D$22+SUM($G375:H375))+$E375+Scenarios!$B$18*Draws!F348</f>
        <v>-6.54327658235585</v>
      </c>
      <c r="J375" s="64" t="n">
        <f aca="false">Scenarios!$B$15+Scenarios!$B$16*$D375+Scenarios!$B$17*(Scenarios!E$22+SUM($G375:I375))+$E375+Scenarios!$B$18*Draws!G348</f>
        <v>0.831050544597576</v>
      </c>
      <c r="K375" s="64" t="n">
        <f aca="false">Scenarios!$B$15+Scenarios!$B$16*$D375+Scenarios!$B$17*(Scenarios!F$22+SUM($G375:J375))+$E375+Scenarios!$B$18*Draws!H348</f>
        <v>1.37927907426273</v>
      </c>
      <c r="L375" s="64" t="n">
        <f aca="false">Scenarios!$B$15+Scenarios!$B$16*$D375+Scenarios!$B$17*(Scenarios!G$22+SUM($G375:K375))+$E375+Scenarios!$B$18*Draws!I348</f>
        <v>-3.0186483260876</v>
      </c>
      <c r="M375" s="64" t="n">
        <f aca="false">Scenarios!$B$15+Scenarios!$B$16*$D375+Scenarios!$B$17*(Scenarios!H$22+SUM($G375:L375))+$E375+Scenarios!$B$18*Draws!J348</f>
        <v>-3.10167970922055</v>
      </c>
      <c r="N375" s="64" t="n">
        <f aca="false">Scenarios!$B$15+Scenarios!$B$16*$D375+Scenarios!$B$17*(Scenarios!I$22+SUM($G375:M375))+$E375+Scenarios!$B$18*Draws!K348</f>
        <v>-1.85239199380225</v>
      </c>
      <c r="O375" s="64" t="n">
        <f aca="false">Scenarios!$B$15+Scenarios!$B$16*$D375+Scenarios!$B$17*(Scenarios!J$22+SUM($G375:N375))+$E375+Scenarios!$B$18*Draws!L348</f>
        <v>-3.86871844162932</v>
      </c>
      <c r="P375" s="64" t="n">
        <f aca="false">Scenarios!$B$15+Scenarios!$B$16*$D375+Scenarios!$B$17*(Scenarios!K$22+SUM($G375:O375))+$E375+Scenarios!$B$18*Draws!M348</f>
        <v>0.402889749525975</v>
      </c>
      <c r="Q375" s="64" t="n">
        <f aca="false">Scenarios!$B$15+Scenarios!$B$16*$D375+Scenarios!$B$17*(Scenarios!L$22+SUM($G375:P375))+$E375+Scenarios!$B$18*Draws!N348</f>
        <v>-1.59791386238082</v>
      </c>
      <c r="R375" s="64" t="n">
        <f aca="false">Scenarios!$B$15+Scenarios!$B$16*$D375+Scenarios!$B$17*(Scenarios!M$22+SUM($G375:Q375))+$E375+Scenarios!$B$18*Draws!O348</f>
        <v>5.06674336988847</v>
      </c>
      <c r="S375" s="79" t="n">
        <f aca="false">SUM(G375:R375)</f>
        <v>-5.66213497644934</v>
      </c>
    </row>
    <row r="376" customFormat="false" ht="15" hidden="false" customHeight="false" outlineLevel="0" collapsed="false">
      <c r="A376" s="36" t="n">
        <v>345</v>
      </c>
      <c r="B376" s="36" t="n">
        <f aca="false">MATCH(Draws!B349,$B$16:$E$16,1)</f>
        <v>4</v>
      </c>
      <c r="C376" s="65" t="n">
        <f aca="false">MAX(-0.9,INDEX(Scenarios!$B$8:$E$8,B376)+INDEX(Scenarios!$B$9:$E$9,B376)*Draws!C349)</f>
        <v>0.29185056</v>
      </c>
      <c r="D376" s="65" t="n">
        <f aca="false">(1+C376)^(1/12)-1</f>
        <v>0.021568962918509</v>
      </c>
      <c r="E376" s="64" t="n">
        <f aca="false">INDEX(Scenarios!$B$10:$E$10,B376)/12</f>
        <v>-1.25</v>
      </c>
      <c r="G376" s="64" t="n">
        <f aca="false">Scenarios!$B$15+Scenarios!$B$16*$D376+Scenarios!$B$17*(Scenarios!B$22)+$E376+Scenarios!$B$18*Draws!D349</f>
        <v>-2.73418602499511</v>
      </c>
      <c r="H376" s="64" t="n">
        <f aca="false">Scenarios!$B$15+Scenarios!$B$16*$D376+Scenarios!$B$17*(Scenarios!C$22+SUM($G376:G376))+$E376+Scenarios!$B$18*Draws!E349</f>
        <v>-2.74224306755899</v>
      </c>
      <c r="I376" s="64" t="n">
        <f aca="false">Scenarios!$B$15+Scenarios!$B$16*$D376+Scenarios!$B$17*(Scenarios!D$22+SUM($G376:H376))+$E376+Scenarios!$B$18*Draws!F349</f>
        <v>1.64688574112339</v>
      </c>
      <c r="J376" s="64" t="n">
        <f aca="false">Scenarios!$B$15+Scenarios!$B$16*$D376+Scenarios!$B$17*(Scenarios!E$22+SUM($G376:I376))+$E376+Scenarios!$B$18*Draws!G349</f>
        <v>0.218542207029267</v>
      </c>
      <c r="K376" s="64" t="n">
        <f aca="false">Scenarios!$B$15+Scenarios!$B$16*$D376+Scenarios!$B$17*(Scenarios!F$22+SUM($G376:J376))+$E376+Scenarios!$B$18*Draws!H349</f>
        <v>-6.11307620631048</v>
      </c>
      <c r="L376" s="64" t="n">
        <f aca="false">Scenarios!$B$15+Scenarios!$B$16*$D376+Scenarios!$B$17*(Scenarios!G$22+SUM($G376:K376))+$E376+Scenarios!$B$18*Draws!I349</f>
        <v>-1.260635352179</v>
      </c>
      <c r="M376" s="64" t="n">
        <f aca="false">Scenarios!$B$15+Scenarios!$B$16*$D376+Scenarios!$B$17*(Scenarios!H$22+SUM($G376:L376))+$E376+Scenarios!$B$18*Draws!J349</f>
        <v>-0.358905711121343</v>
      </c>
      <c r="N376" s="64" t="n">
        <f aca="false">Scenarios!$B$15+Scenarios!$B$16*$D376+Scenarios!$B$17*(Scenarios!I$22+SUM($G376:M376))+$E376+Scenarios!$B$18*Draws!K349</f>
        <v>-0.828388728627811</v>
      </c>
      <c r="O376" s="64" t="n">
        <f aca="false">Scenarios!$B$15+Scenarios!$B$16*$D376+Scenarios!$B$17*(Scenarios!J$22+SUM($G376:N376))+$E376+Scenarios!$B$18*Draws!L349</f>
        <v>1.3528928496567</v>
      </c>
      <c r="P376" s="64" t="n">
        <f aca="false">Scenarios!$B$15+Scenarios!$B$16*$D376+Scenarios!$B$17*(Scenarios!K$22+SUM($G376:O376))+$E376+Scenarios!$B$18*Draws!M349</f>
        <v>-2.48191549877714</v>
      </c>
      <c r="Q376" s="64" t="n">
        <f aca="false">Scenarios!$B$15+Scenarios!$B$16*$D376+Scenarios!$B$17*(Scenarios!L$22+SUM($G376:P376))+$E376+Scenarios!$B$18*Draws!N349</f>
        <v>-6.32674357004422</v>
      </c>
      <c r="R376" s="64" t="n">
        <f aca="false">Scenarios!$B$15+Scenarios!$B$16*$D376+Scenarios!$B$17*(Scenarios!M$22+SUM($G376:Q376))+$E376+Scenarios!$B$18*Draws!O349</f>
        <v>1.26225313984255</v>
      </c>
      <c r="S376" s="79" t="n">
        <f aca="false">SUM(G376:R376)</f>
        <v>-18.3655202219622</v>
      </c>
    </row>
    <row r="377" customFormat="false" ht="15" hidden="false" customHeight="false" outlineLevel="0" collapsed="false">
      <c r="A377" s="36" t="n">
        <v>346</v>
      </c>
      <c r="B377" s="36" t="n">
        <f aca="false">MATCH(Draws!B350,$B$16:$E$16,1)</f>
        <v>2</v>
      </c>
      <c r="C377" s="65" t="n">
        <f aca="false">MAX(-0.9,INDEX(Scenarios!$B$8:$E$8,B377)+INDEX(Scenarios!$B$9:$E$9,B377)*Draws!C350)</f>
        <v>-0.36573988</v>
      </c>
      <c r="D377" s="65" t="n">
        <f aca="false">(1+C377)^(1/12)-1</f>
        <v>-0.0372305883037772</v>
      </c>
      <c r="E377" s="64" t="n">
        <f aca="false">INDEX(Scenarios!$B$10:$E$10,B377)/12</f>
        <v>0.416666666666667</v>
      </c>
      <c r="G377" s="64" t="n">
        <f aca="false">Scenarios!$B$15+Scenarios!$B$16*$D377+Scenarios!$B$17*(Scenarios!B$22)+$E377+Scenarios!$B$18*Draws!D350</f>
        <v>-2.7742267130377</v>
      </c>
      <c r="H377" s="64" t="n">
        <f aca="false">Scenarios!$B$15+Scenarios!$B$16*$D377+Scenarios!$B$17*(Scenarios!C$22+SUM($G377:G377))+$E377+Scenarios!$B$18*Draws!E350</f>
        <v>-0.92471494699558</v>
      </c>
      <c r="I377" s="64" t="n">
        <f aca="false">Scenarios!$B$15+Scenarios!$B$16*$D377+Scenarios!$B$17*(Scenarios!D$22+SUM($G377:H377))+$E377+Scenarios!$B$18*Draws!F350</f>
        <v>-5.37640658467642</v>
      </c>
      <c r="J377" s="64" t="n">
        <f aca="false">Scenarios!$B$15+Scenarios!$B$16*$D377+Scenarios!$B$17*(Scenarios!E$22+SUM($G377:I377))+$E377+Scenarios!$B$18*Draws!G350</f>
        <v>-2.07703724594983</v>
      </c>
      <c r="K377" s="64" t="n">
        <f aca="false">Scenarios!$B$15+Scenarios!$B$16*$D377+Scenarios!$B$17*(Scenarios!F$22+SUM($G377:J377))+$E377+Scenarios!$B$18*Draws!H350</f>
        <v>-4.77358165061208</v>
      </c>
      <c r="L377" s="64" t="n">
        <f aca="false">Scenarios!$B$15+Scenarios!$B$16*$D377+Scenarios!$B$17*(Scenarios!G$22+SUM($G377:K377))+$E377+Scenarios!$B$18*Draws!I350</f>
        <v>-3.39783653168169</v>
      </c>
      <c r="M377" s="64" t="n">
        <f aca="false">Scenarios!$B$15+Scenarios!$B$16*$D377+Scenarios!$B$17*(Scenarios!H$22+SUM($G377:L377))+$E377+Scenarios!$B$18*Draws!J350</f>
        <v>-4.19165204275888</v>
      </c>
      <c r="N377" s="64" t="n">
        <f aca="false">Scenarios!$B$15+Scenarios!$B$16*$D377+Scenarios!$B$17*(Scenarios!I$22+SUM($G377:M377))+$E377+Scenarios!$B$18*Draws!K350</f>
        <v>-4.74088483388323</v>
      </c>
      <c r="O377" s="64" t="n">
        <f aca="false">Scenarios!$B$15+Scenarios!$B$16*$D377+Scenarios!$B$17*(Scenarios!J$22+SUM($G377:N377))+$E377+Scenarios!$B$18*Draws!L350</f>
        <v>0.769683210539687</v>
      </c>
      <c r="P377" s="64" t="n">
        <f aca="false">Scenarios!$B$15+Scenarios!$B$16*$D377+Scenarios!$B$17*(Scenarios!K$22+SUM($G377:O377))+$E377+Scenarios!$B$18*Draws!M350</f>
        <v>0.275894331092203</v>
      </c>
      <c r="Q377" s="64" t="n">
        <f aca="false">Scenarios!$B$15+Scenarios!$B$16*$D377+Scenarios!$B$17*(Scenarios!L$22+SUM($G377:P377))+$E377+Scenarios!$B$18*Draws!N350</f>
        <v>-1.36764560365132</v>
      </c>
      <c r="R377" s="64" t="n">
        <f aca="false">Scenarios!$B$15+Scenarios!$B$16*$D377+Scenarios!$B$17*(Scenarios!M$22+SUM($G377:Q377))+$E377+Scenarios!$B$18*Draws!O350</f>
        <v>-3.16901023681061</v>
      </c>
      <c r="S377" s="79" t="n">
        <f aca="false">SUM(G377:R377)</f>
        <v>-31.7474188484254</v>
      </c>
    </row>
    <row r="378" customFormat="false" ht="15" hidden="false" customHeight="false" outlineLevel="0" collapsed="false">
      <c r="A378" s="36" t="n">
        <v>347</v>
      </c>
      <c r="B378" s="36" t="n">
        <f aca="false">MATCH(Draws!B351,$B$16:$E$16,1)</f>
        <v>2</v>
      </c>
      <c r="C378" s="65" t="n">
        <f aca="false">MAX(-0.9,INDEX(Scenarios!$B$8:$E$8,B378)+INDEX(Scenarios!$B$9:$E$9,B378)*Draws!C351)</f>
        <v>-0.39497848</v>
      </c>
      <c r="D378" s="65" t="n">
        <f aca="false">(1+C378)^(1/12)-1</f>
        <v>-0.0410096540566876</v>
      </c>
      <c r="E378" s="64" t="n">
        <f aca="false">INDEX(Scenarios!$B$10:$E$10,B378)/12</f>
        <v>0.416666666666667</v>
      </c>
      <c r="G378" s="64" t="n">
        <f aca="false">Scenarios!$B$15+Scenarios!$B$16*$D378+Scenarios!$B$17*(Scenarios!B$22)+$E378+Scenarios!$B$18*Draws!D351</f>
        <v>-8.64099478145955</v>
      </c>
      <c r="H378" s="64" t="n">
        <f aca="false">Scenarios!$B$15+Scenarios!$B$16*$D378+Scenarios!$B$17*(Scenarios!C$22+SUM($G378:G378))+$E378+Scenarios!$B$18*Draws!E351</f>
        <v>-3.72352442358558</v>
      </c>
      <c r="I378" s="64" t="n">
        <f aca="false">Scenarios!$B$15+Scenarios!$B$16*$D378+Scenarios!$B$17*(Scenarios!D$22+SUM($G378:H378))+$E378+Scenarios!$B$18*Draws!F351</f>
        <v>-3.12098154826615</v>
      </c>
      <c r="J378" s="64" t="n">
        <f aca="false">Scenarios!$B$15+Scenarios!$B$16*$D378+Scenarios!$B$17*(Scenarios!E$22+SUM($G378:I378))+$E378+Scenarios!$B$18*Draws!G351</f>
        <v>-1.33185983163349</v>
      </c>
      <c r="K378" s="64" t="n">
        <f aca="false">Scenarios!$B$15+Scenarios!$B$16*$D378+Scenarios!$B$17*(Scenarios!F$22+SUM($G378:J378))+$E378+Scenarios!$B$18*Draws!H351</f>
        <v>0.209365462616819</v>
      </c>
      <c r="L378" s="64" t="n">
        <f aca="false">Scenarios!$B$15+Scenarios!$B$16*$D378+Scenarios!$B$17*(Scenarios!G$22+SUM($G378:K378))+$E378+Scenarios!$B$18*Draws!I351</f>
        <v>-1.93018855696185</v>
      </c>
      <c r="M378" s="64" t="n">
        <f aca="false">Scenarios!$B$15+Scenarios!$B$16*$D378+Scenarios!$B$17*(Scenarios!H$22+SUM($G378:L378))+$E378+Scenarios!$B$18*Draws!J351</f>
        <v>-1.38398504957357</v>
      </c>
      <c r="N378" s="64" t="n">
        <f aca="false">Scenarios!$B$15+Scenarios!$B$16*$D378+Scenarios!$B$17*(Scenarios!I$22+SUM($G378:M378))+$E378+Scenarios!$B$18*Draws!K351</f>
        <v>-3.21512429999336</v>
      </c>
      <c r="O378" s="64" t="n">
        <f aca="false">Scenarios!$B$15+Scenarios!$B$16*$D378+Scenarios!$B$17*(Scenarios!J$22+SUM($G378:N378))+$E378+Scenarios!$B$18*Draws!L351</f>
        <v>-1.85070091279404</v>
      </c>
      <c r="P378" s="64" t="n">
        <f aca="false">Scenarios!$B$15+Scenarios!$B$16*$D378+Scenarios!$B$17*(Scenarios!K$22+SUM($G378:O378))+$E378+Scenarios!$B$18*Draws!M351</f>
        <v>-0.168728197439508</v>
      </c>
      <c r="Q378" s="64" t="n">
        <f aca="false">Scenarios!$B$15+Scenarios!$B$16*$D378+Scenarios!$B$17*(Scenarios!L$22+SUM($G378:P378))+$E378+Scenarios!$B$18*Draws!N351</f>
        <v>-4.27226118947174</v>
      </c>
      <c r="R378" s="64" t="n">
        <f aca="false">Scenarios!$B$15+Scenarios!$B$16*$D378+Scenarios!$B$17*(Scenarios!M$22+SUM($G378:Q378))+$E378+Scenarios!$B$18*Draws!O351</f>
        <v>-1.91672452213605</v>
      </c>
      <c r="S378" s="79" t="n">
        <f aca="false">SUM(G378:R378)</f>
        <v>-31.3457078506981</v>
      </c>
    </row>
    <row r="379" customFormat="false" ht="15" hidden="false" customHeight="false" outlineLevel="0" collapsed="false">
      <c r="A379" s="36" t="n">
        <v>348</v>
      </c>
      <c r="B379" s="36" t="n">
        <f aca="false">MATCH(Draws!B352,$B$16:$E$16,1)</f>
        <v>1</v>
      </c>
      <c r="C379" s="65" t="n">
        <f aca="false">MAX(-0.9,INDEX(Scenarios!$B$8:$E$8,B379)+INDEX(Scenarios!$B$9:$E$9,B379)*Draws!C352)</f>
        <v>0.0584009</v>
      </c>
      <c r="D379" s="65" t="n">
        <f aca="false">(1+C379)^(1/12)-1</f>
        <v>0.00474113579904034</v>
      </c>
      <c r="E379" s="64" t="n">
        <f aca="false">INDEX(Scenarios!$B$10:$E$10,B379)/12</f>
        <v>-1.25</v>
      </c>
      <c r="G379" s="64" t="n">
        <f aca="false">Scenarios!$B$15+Scenarios!$B$16*$D379+Scenarios!$B$17*(Scenarios!B$22)+$E379+Scenarios!$B$18*Draws!D352</f>
        <v>-5.18576212446032</v>
      </c>
      <c r="H379" s="64" t="n">
        <f aca="false">Scenarios!$B$15+Scenarios!$B$16*$D379+Scenarios!$B$17*(Scenarios!C$22+SUM($G379:G379))+$E379+Scenarios!$B$18*Draws!E352</f>
        <v>-5.84639235611278</v>
      </c>
      <c r="I379" s="64" t="n">
        <f aca="false">Scenarios!$B$15+Scenarios!$B$16*$D379+Scenarios!$B$17*(Scenarios!D$22+SUM($G379:H379))+$E379+Scenarios!$B$18*Draws!F352</f>
        <v>0.732567074810894</v>
      </c>
      <c r="J379" s="64" t="n">
        <f aca="false">Scenarios!$B$15+Scenarios!$B$16*$D379+Scenarios!$B$17*(Scenarios!E$22+SUM($G379:I379))+$E379+Scenarios!$B$18*Draws!G352</f>
        <v>-0.590120948448648</v>
      </c>
      <c r="K379" s="64" t="n">
        <f aca="false">Scenarios!$B$15+Scenarios!$B$16*$D379+Scenarios!$B$17*(Scenarios!F$22+SUM($G379:J379))+$E379+Scenarios!$B$18*Draws!H352</f>
        <v>-3.83116515176145</v>
      </c>
      <c r="L379" s="64" t="n">
        <f aca="false">Scenarios!$B$15+Scenarios!$B$16*$D379+Scenarios!$B$17*(Scenarios!G$22+SUM($G379:K379))+$E379+Scenarios!$B$18*Draws!I352</f>
        <v>-2.62528761278643</v>
      </c>
      <c r="M379" s="64" t="n">
        <f aca="false">Scenarios!$B$15+Scenarios!$B$16*$D379+Scenarios!$B$17*(Scenarios!H$22+SUM($G379:L379))+$E379+Scenarios!$B$18*Draws!J352</f>
        <v>-0.21166363709793</v>
      </c>
      <c r="N379" s="64" t="n">
        <f aca="false">Scenarios!$B$15+Scenarios!$B$16*$D379+Scenarios!$B$17*(Scenarios!I$22+SUM($G379:M379))+$E379+Scenarios!$B$18*Draws!K352</f>
        <v>-4.92843251460568</v>
      </c>
      <c r="O379" s="64" t="n">
        <f aca="false">Scenarios!$B$15+Scenarios!$B$16*$D379+Scenarios!$B$17*(Scenarios!J$22+SUM($G379:N379))+$E379+Scenarios!$B$18*Draws!L352</f>
        <v>-2.28978446305388</v>
      </c>
      <c r="P379" s="64" t="n">
        <f aca="false">Scenarios!$B$15+Scenarios!$B$16*$D379+Scenarios!$B$17*(Scenarios!K$22+SUM($G379:O379))+$E379+Scenarios!$B$18*Draws!M352</f>
        <v>-0.0916567851132557</v>
      </c>
      <c r="Q379" s="64" t="n">
        <f aca="false">Scenarios!$B$15+Scenarios!$B$16*$D379+Scenarios!$B$17*(Scenarios!L$22+SUM($G379:P379))+$E379+Scenarios!$B$18*Draws!N352</f>
        <v>-4.75994228669495</v>
      </c>
      <c r="R379" s="64" t="n">
        <f aca="false">Scenarios!$B$15+Scenarios!$B$16*$D379+Scenarios!$B$17*(Scenarios!M$22+SUM($G379:Q379))+$E379+Scenarios!$B$18*Draws!O352</f>
        <v>-1.95842127913641</v>
      </c>
      <c r="S379" s="79" t="n">
        <f aca="false">SUM(G379:R379)</f>
        <v>-31.5860620844608</v>
      </c>
    </row>
    <row r="380" customFormat="false" ht="15" hidden="false" customHeight="false" outlineLevel="0" collapsed="false">
      <c r="A380" s="36" t="n">
        <v>349</v>
      </c>
      <c r="B380" s="36" t="n">
        <f aca="false">MATCH(Draws!B353,$B$16:$E$16,1)</f>
        <v>1</v>
      </c>
      <c r="C380" s="65" t="n">
        <f aca="false">MAX(-0.9,INDEX(Scenarios!$B$8:$E$8,B380)+INDEX(Scenarios!$B$9:$E$9,B380)*Draws!C353)</f>
        <v>-0.2424196</v>
      </c>
      <c r="D380" s="65" t="n">
        <f aca="false">(1+C380)^(1/12)-1</f>
        <v>-0.0228698944529501</v>
      </c>
      <c r="E380" s="64" t="n">
        <f aca="false">INDEX(Scenarios!$B$10:$E$10,B380)/12</f>
        <v>-1.25</v>
      </c>
      <c r="G380" s="64" t="n">
        <f aca="false">Scenarios!$B$15+Scenarios!$B$16*$D380+Scenarios!$B$17*(Scenarios!B$22)+$E380+Scenarios!$B$18*Draws!D353</f>
        <v>-2.93928039623088</v>
      </c>
      <c r="H380" s="64" t="n">
        <f aca="false">Scenarios!$B$15+Scenarios!$B$16*$D380+Scenarios!$B$17*(Scenarios!C$22+SUM($G380:G380))+$E380+Scenarios!$B$18*Draws!E353</f>
        <v>-3.58097735797399</v>
      </c>
      <c r="I380" s="64" t="n">
        <f aca="false">Scenarios!$B$15+Scenarios!$B$16*$D380+Scenarios!$B$17*(Scenarios!D$22+SUM($G380:H380))+$E380+Scenarios!$B$18*Draws!F353</f>
        <v>1.88018794315922</v>
      </c>
      <c r="J380" s="64" t="n">
        <f aca="false">Scenarios!$B$15+Scenarios!$B$16*$D380+Scenarios!$B$17*(Scenarios!E$22+SUM($G380:I380))+$E380+Scenarios!$B$18*Draws!G353</f>
        <v>-2.41243224087644</v>
      </c>
      <c r="K380" s="64" t="n">
        <f aca="false">Scenarios!$B$15+Scenarios!$B$16*$D380+Scenarios!$B$17*(Scenarios!F$22+SUM($G380:J380))+$E380+Scenarios!$B$18*Draws!H353</f>
        <v>-4.49584038590253</v>
      </c>
      <c r="L380" s="64" t="n">
        <f aca="false">Scenarios!$B$15+Scenarios!$B$16*$D380+Scenarios!$B$17*(Scenarios!G$22+SUM($G380:K380))+$E380+Scenarios!$B$18*Draws!I353</f>
        <v>-1.43243395267962</v>
      </c>
      <c r="M380" s="64" t="n">
        <f aca="false">Scenarios!$B$15+Scenarios!$B$16*$D380+Scenarios!$B$17*(Scenarios!H$22+SUM($G380:L380))+$E380+Scenarios!$B$18*Draws!J353</f>
        <v>-2.05909258555936</v>
      </c>
      <c r="N380" s="64" t="n">
        <f aca="false">Scenarios!$B$15+Scenarios!$B$16*$D380+Scenarios!$B$17*(Scenarios!I$22+SUM($G380:M380))+$E380+Scenarios!$B$18*Draws!K353</f>
        <v>-5.20520642819001</v>
      </c>
      <c r="O380" s="64" t="n">
        <f aca="false">Scenarios!$B$15+Scenarios!$B$16*$D380+Scenarios!$B$17*(Scenarios!J$22+SUM($G380:N380))+$E380+Scenarios!$B$18*Draws!L353</f>
        <v>-2.56576197740929</v>
      </c>
      <c r="P380" s="64" t="n">
        <f aca="false">Scenarios!$B$15+Scenarios!$B$16*$D380+Scenarios!$B$17*(Scenarios!K$22+SUM($G380:O380))+$E380+Scenarios!$B$18*Draws!M353</f>
        <v>2.47109827065473</v>
      </c>
      <c r="Q380" s="64" t="n">
        <f aca="false">Scenarios!$B$15+Scenarios!$B$16*$D380+Scenarios!$B$17*(Scenarios!L$22+SUM($G380:P380))+$E380+Scenarios!$B$18*Draws!N353</f>
        <v>-1.64259533514162</v>
      </c>
      <c r="R380" s="64" t="n">
        <f aca="false">Scenarios!$B$15+Scenarios!$B$16*$D380+Scenarios!$B$17*(Scenarios!M$22+SUM($G380:Q380))+$E380+Scenarios!$B$18*Draws!O353</f>
        <v>-6.80168467744518</v>
      </c>
      <c r="S380" s="79" t="n">
        <f aca="false">SUM(G380:R380)</f>
        <v>-28.784019123595</v>
      </c>
    </row>
    <row r="381" customFormat="false" ht="15" hidden="false" customHeight="false" outlineLevel="0" collapsed="false">
      <c r="A381" s="36" t="n">
        <v>350</v>
      </c>
      <c r="B381" s="36" t="n">
        <f aca="false">MATCH(Draws!B354,$B$16:$E$16,1)</f>
        <v>4</v>
      </c>
      <c r="C381" s="65" t="n">
        <f aca="false">MAX(-0.9,INDEX(Scenarios!$B$8:$E$8,B381)+INDEX(Scenarios!$B$9:$E$9,B381)*Draws!C354)</f>
        <v>0.12221136</v>
      </c>
      <c r="D381" s="65" t="n">
        <f aca="false">(1+C381)^(1/12)-1</f>
        <v>0.00965473977467468</v>
      </c>
      <c r="E381" s="64" t="n">
        <f aca="false">INDEX(Scenarios!$B$10:$E$10,B381)/12</f>
        <v>-1.25</v>
      </c>
      <c r="G381" s="64" t="n">
        <f aca="false">Scenarios!$B$15+Scenarios!$B$16*$D381+Scenarios!$B$17*(Scenarios!B$22)+$E381+Scenarios!$B$18*Draws!D354</f>
        <v>-1.43192223245229</v>
      </c>
      <c r="H381" s="64" t="n">
        <f aca="false">Scenarios!$B$15+Scenarios!$B$16*$D381+Scenarios!$B$17*(Scenarios!C$22+SUM($G381:G381))+$E381+Scenarios!$B$18*Draws!E354</f>
        <v>-2.77670055476433</v>
      </c>
      <c r="I381" s="64" t="n">
        <f aca="false">Scenarios!$B$15+Scenarios!$B$16*$D381+Scenarios!$B$17*(Scenarios!D$22+SUM($G381:H381))+$E381+Scenarios!$B$18*Draws!F354</f>
        <v>1.372516742143</v>
      </c>
      <c r="J381" s="64" t="n">
        <f aca="false">Scenarios!$B$15+Scenarios!$B$16*$D381+Scenarios!$B$17*(Scenarios!E$22+SUM($G381:I381))+$E381+Scenarios!$B$18*Draws!G354</f>
        <v>-3.42834535080579</v>
      </c>
      <c r="K381" s="64" t="n">
        <f aca="false">Scenarios!$B$15+Scenarios!$B$16*$D381+Scenarios!$B$17*(Scenarios!F$22+SUM($G381:J381))+$E381+Scenarios!$B$18*Draws!H354</f>
        <v>1.92001432069395</v>
      </c>
      <c r="L381" s="64" t="n">
        <f aca="false">Scenarios!$B$15+Scenarios!$B$16*$D381+Scenarios!$B$17*(Scenarios!G$22+SUM($G381:K381))+$E381+Scenarios!$B$18*Draws!I354</f>
        <v>-3.57501719375714</v>
      </c>
      <c r="M381" s="64" t="n">
        <f aca="false">Scenarios!$B$15+Scenarios!$B$16*$D381+Scenarios!$B$17*(Scenarios!H$22+SUM($G381:L381))+$E381+Scenarios!$B$18*Draws!J354</f>
        <v>-1.75724286269599</v>
      </c>
      <c r="N381" s="64" t="n">
        <f aca="false">Scenarios!$B$15+Scenarios!$B$16*$D381+Scenarios!$B$17*(Scenarios!I$22+SUM($G381:M381))+$E381+Scenarios!$B$18*Draws!K354</f>
        <v>1.52374946043007</v>
      </c>
      <c r="O381" s="64" t="n">
        <f aca="false">Scenarios!$B$15+Scenarios!$B$16*$D381+Scenarios!$B$17*(Scenarios!J$22+SUM($G381:N381))+$E381+Scenarios!$B$18*Draws!L354</f>
        <v>-5.73537989094156</v>
      </c>
      <c r="P381" s="64" t="n">
        <f aca="false">Scenarios!$B$15+Scenarios!$B$16*$D381+Scenarios!$B$17*(Scenarios!K$22+SUM($G381:O381))+$E381+Scenarios!$B$18*Draws!M354</f>
        <v>-4.15250405611282</v>
      </c>
      <c r="Q381" s="64" t="n">
        <f aca="false">Scenarios!$B$15+Scenarios!$B$16*$D381+Scenarios!$B$17*(Scenarios!L$22+SUM($G381:P381))+$E381+Scenarios!$B$18*Draws!N354</f>
        <v>-0.49952820088372</v>
      </c>
      <c r="R381" s="64" t="n">
        <f aca="false">Scenarios!$B$15+Scenarios!$B$16*$D381+Scenarios!$B$17*(Scenarios!M$22+SUM($G381:Q381))+$E381+Scenarios!$B$18*Draws!O354</f>
        <v>2.13654792215805</v>
      </c>
      <c r="S381" s="79" t="n">
        <f aca="false">SUM(G381:R381)</f>
        <v>-16.4038118969886</v>
      </c>
    </row>
    <row r="382" customFormat="false" ht="15" hidden="false" customHeight="false" outlineLevel="0" collapsed="false">
      <c r="A382" s="36" t="n">
        <v>351</v>
      </c>
      <c r="B382" s="36" t="n">
        <f aca="false">MATCH(Draws!B355,$B$16:$E$16,1)</f>
        <v>1</v>
      </c>
      <c r="C382" s="65" t="n">
        <f aca="false">MAX(-0.9,INDEX(Scenarios!$B$8:$E$8,B382)+INDEX(Scenarios!$B$9:$E$9,B382)*Draws!C355)</f>
        <v>-0.0461068</v>
      </c>
      <c r="D382" s="65" t="n">
        <f aca="false">(1+C382)^(1/12)-1</f>
        <v>-0.00392590370138879</v>
      </c>
      <c r="E382" s="64" t="n">
        <f aca="false">INDEX(Scenarios!$B$10:$E$10,B382)/12</f>
        <v>-1.25</v>
      </c>
      <c r="G382" s="64" t="n">
        <f aca="false">Scenarios!$B$15+Scenarios!$B$16*$D382+Scenarios!$B$17*(Scenarios!B$22)+$E382+Scenarios!$B$18*Draws!D355</f>
        <v>-1.16974758939178</v>
      </c>
      <c r="H382" s="64" t="n">
        <f aca="false">Scenarios!$B$15+Scenarios!$B$16*$D382+Scenarios!$B$17*(Scenarios!C$22+SUM($G382:G382))+$E382+Scenarios!$B$18*Draws!E355</f>
        <v>-5.86527892115518</v>
      </c>
      <c r="I382" s="64" t="n">
        <f aca="false">Scenarios!$B$15+Scenarios!$B$16*$D382+Scenarios!$B$17*(Scenarios!D$22+SUM($G382:H382))+$E382+Scenarios!$B$18*Draws!F355</f>
        <v>-1.40906713944215</v>
      </c>
      <c r="J382" s="64" t="n">
        <f aca="false">Scenarios!$B$15+Scenarios!$B$16*$D382+Scenarios!$B$17*(Scenarios!E$22+SUM($G382:I382))+$E382+Scenarios!$B$18*Draws!G355</f>
        <v>1.50672134001779</v>
      </c>
      <c r="K382" s="64" t="n">
        <f aca="false">Scenarios!$B$15+Scenarios!$B$16*$D382+Scenarios!$B$17*(Scenarios!F$22+SUM($G382:J382))+$E382+Scenarios!$B$18*Draws!H355</f>
        <v>-3.61797569355682</v>
      </c>
      <c r="L382" s="64" t="n">
        <f aca="false">Scenarios!$B$15+Scenarios!$B$16*$D382+Scenarios!$B$17*(Scenarios!G$22+SUM($G382:K382))+$E382+Scenarios!$B$18*Draws!I355</f>
        <v>-3.68007648492307</v>
      </c>
      <c r="M382" s="64" t="n">
        <f aca="false">Scenarios!$B$15+Scenarios!$B$16*$D382+Scenarios!$B$17*(Scenarios!H$22+SUM($G382:L382))+$E382+Scenarios!$B$18*Draws!J355</f>
        <v>1.2196553242061</v>
      </c>
      <c r="N382" s="64" t="n">
        <f aca="false">Scenarios!$B$15+Scenarios!$B$16*$D382+Scenarios!$B$17*(Scenarios!I$22+SUM($G382:M382))+$E382+Scenarios!$B$18*Draws!K355</f>
        <v>-0.212531334833369</v>
      </c>
      <c r="O382" s="64" t="n">
        <f aca="false">Scenarios!$B$15+Scenarios!$B$16*$D382+Scenarios!$B$17*(Scenarios!J$22+SUM($G382:N382))+$E382+Scenarios!$B$18*Draws!L355</f>
        <v>0.809945383310827</v>
      </c>
      <c r="P382" s="64" t="n">
        <f aca="false">Scenarios!$B$15+Scenarios!$B$16*$D382+Scenarios!$B$17*(Scenarios!K$22+SUM($G382:O382))+$E382+Scenarios!$B$18*Draws!M355</f>
        <v>1.25237958666697</v>
      </c>
      <c r="Q382" s="64" t="n">
        <f aca="false">Scenarios!$B$15+Scenarios!$B$16*$D382+Scenarios!$B$17*(Scenarios!L$22+SUM($G382:P382))+$E382+Scenarios!$B$18*Draws!N355</f>
        <v>-2.29333893104464</v>
      </c>
      <c r="R382" s="64" t="n">
        <f aca="false">Scenarios!$B$15+Scenarios!$B$16*$D382+Scenarios!$B$17*(Scenarios!M$22+SUM($G382:Q382))+$E382+Scenarios!$B$18*Draws!O355</f>
        <v>0.744187587096549</v>
      </c>
      <c r="S382" s="79" t="n">
        <f aca="false">SUM(G382:R382)</f>
        <v>-12.7151268730488</v>
      </c>
    </row>
    <row r="383" customFormat="false" ht="15" hidden="false" customHeight="false" outlineLevel="0" collapsed="false">
      <c r="A383" s="36" t="n">
        <v>352</v>
      </c>
      <c r="B383" s="36" t="n">
        <f aca="false">MATCH(Draws!B356,$B$16:$E$16,1)</f>
        <v>4</v>
      </c>
      <c r="C383" s="65" t="n">
        <f aca="false">MAX(-0.9,INDEX(Scenarios!$B$8:$E$8,B383)+INDEX(Scenarios!$B$9:$E$9,B383)*Draws!C356)</f>
        <v>0.3697758</v>
      </c>
      <c r="D383" s="65" t="n">
        <f aca="false">(1+C383)^(1/12)-1</f>
        <v>0.0265673737233059</v>
      </c>
      <c r="E383" s="64" t="n">
        <f aca="false">INDEX(Scenarios!$B$10:$E$10,B383)/12</f>
        <v>-1.25</v>
      </c>
      <c r="G383" s="64" t="n">
        <f aca="false">Scenarios!$B$15+Scenarios!$B$16*$D383+Scenarios!$B$17*(Scenarios!B$22)+$E383+Scenarios!$B$18*Draws!D356</f>
        <v>-3.13222985590836</v>
      </c>
      <c r="H383" s="64" t="n">
        <f aca="false">Scenarios!$B$15+Scenarios!$B$16*$D383+Scenarios!$B$17*(Scenarios!C$22+SUM($G383:G383))+$E383+Scenarios!$B$18*Draws!E356</f>
        <v>0.17262719488755</v>
      </c>
      <c r="I383" s="64" t="n">
        <f aca="false">Scenarios!$B$15+Scenarios!$B$16*$D383+Scenarios!$B$17*(Scenarios!D$22+SUM($G383:H383))+$E383+Scenarios!$B$18*Draws!F356</f>
        <v>-3.26587056043843</v>
      </c>
      <c r="J383" s="64" t="n">
        <f aca="false">Scenarios!$B$15+Scenarios!$B$16*$D383+Scenarios!$B$17*(Scenarios!E$22+SUM($G383:I383))+$E383+Scenarios!$B$18*Draws!G356</f>
        <v>1.83511489390103</v>
      </c>
      <c r="K383" s="64" t="n">
        <f aca="false">Scenarios!$B$15+Scenarios!$B$16*$D383+Scenarios!$B$17*(Scenarios!F$22+SUM($G383:J383))+$E383+Scenarios!$B$18*Draws!H356</f>
        <v>-0.59551407089289</v>
      </c>
      <c r="L383" s="64" t="n">
        <f aca="false">Scenarios!$B$15+Scenarios!$B$16*$D383+Scenarios!$B$17*(Scenarios!G$22+SUM($G383:K383))+$E383+Scenarios!$B$18*Draws!I356</f>
        <v>-5.09786427975056</v>
      </c>
      <c r="M383" s="64" t="n">
        <f aca="false">Scenarios!$B$15+Scenarios!$B$16*$D383+Scenarios!$B$17*(Scenarios!H$22+SUM($G383:L383))+$E383+Scenarios!$B$18*Draws!J356</f>
        <v>-1.02812138957562</v>
      </c>
      <c r="N383" s="64" t="n">
        <f aca="false">Scenarios!$B$15+Scenarios!$B$16*$D383+Scenarios!$B$17*(Scenarios!I$22+SUM($G383:M383))+$E383+Scenarios!$B$18*Draws!K356</f>
        <v>-2.86318949068161</v>
      </c>
      <c r="O383" s="64" t="n">
        <f aca="false">Scenarios!$B$15+Scenarios!$B$16*$D383+Scenarios!$B$17*(Scenarios!J$22+SUM($G383:N383))+$E383+Scenarios!$B$18*Draws!L356</f>
        <v>0.907661683129904</v>
      </c>
      <c r="P383" s="64" t="n">
        <f aca="false">Scenarios!$B$15+Scenarios!$B$16*$D383+Scenarios!$B$17*(Scenarios!K$22+SUM($G383:O383))+$E383+Scenarios!$B$18*Draws!M356</f>
        <v>-1.85240040574921</v>
      </c>
      <c r="Q383" s="64" t="n">
        <f aca="false">Scenarios!$B$15+Scenarios!$B$16*$D383+Scenarios!$B$17*(Scenarios!L$22+SUM($G383:P383))+$E383+Scenarios!$B$18*Draws!N356</f>
        <v>-1.91936020028668</v>
      </c>
      <c r="R383" s="64" t="n">
        <f aca="false">Scenarios!$B$15+Scenarios!$B$16*$D383+Scenarios!$B$17*(Scenarios!M$22+SUM($G383:Q383))+$E383+Scenarios!$B$18*Draws!O356</f>
        <v>0.235103543361141</v>
      </c>
      <c r="S383" s="79" t="n">
        <f aca="false">SUM(G383:R383)</f>
        <v>-16.6040429380037</v>
      </c>
    </row>
    <row r="384" customFormat="false" ht="15" hidden="false" customHeight="false" outlineLevel="0" collapsed="false">
      <c r="A384" s="36" t="n">
        <v>353</v>
      </c>
      <c r="B384" s="36" t="n">
        <f aca="false">MATCH(Draws!B357,$B$16:$E$16,1)</f>
        <v>1</v>
      </c>
      <c r="C384" s="65" t="n">
        <f aca="false">MAX(-0.9,INDEX(Scenarios!$B$8:$E$8,B384)+INDEX(Scenarios!$B$9:$E$9,B384)*Draws!C357)</f>
        <v>-0.01574935</v>
      </c>
      <c r="D384" s="65" t="n">
        <f aca="false">(1+C384)^(1/12)-1</f>
        <v>-0.0013220160955485</v>
      </c>
      <c r="E384" s="64" t="n">
        <f aca="false">INDEX(Scenarios!$B$10:$E$10,B384)/12</f>
        <v>-1.25</v>
      </c>
      <c r="G384" s="64" t="n">
        <f aca="false">Scenarios!$B$15+Scenarios!$B$16*$D384+Scenarios!$B$17*(Scenarios!B$22)+$E384+Scenarios!$B$18*Draws!D357</f>
        <v>-10.0295098533863</v>
      </c>
      <c r="H384" s="64" t="n">
        <f aca="false">Scenarios!$B$15+Scenarios!$B$16*$D384+Scenarios!$B$17*(Scenarios!C$22+SUM($G384:G384))+$E384+Scenarios!$B$18*Draws!E357</f>
        <v>-4.54042241031186</v>
      </c>
      <c r="I384" s="64" t="n">
        <f aca="false">Scenarios!$B$15+Scenarios!$B$16*$D384+Scenarios!$B$17*(Scenarios!D$22+SUM($G384:H384))+$E384+Scenarios!$B$18*Draws!F357</f>
        <v>-4.77320493881554</v>
      </c>
      <c r="J384" s="64" t="n">
        <f aca="false">Scenarios!$B$15+Scenarios!$B$16*$D384+Scenarios!$B$17*(Scenarios!E$22+SUM($G384:I384))+$E384+Scenarios!$B$18*Draws!G357</f>
        <v>0.885814731951323</v>
      </c>
      <c r="K384" s="64" t="n">
        <f aca="false">Scenarios!$B$15+Scenarios!$B$16*$D384+Scenarios!$B$17*(Scenarios!F$22+SUM($G384:J384))+$E384+Scenarios!$B$18*Draws!H357</f>
        <v>-7.69069061618738</v>
      </c>
      <c r="L384" s="64" t="n">
        <f aca="false">Scenarios!$B$15+Scenarios!$B$16*$D384+Scenarios!$B$17*(Scenarios!G$22+SUM($G384:K384))+$E384+Scenarios!$B$18*Draws!I357</f>
        <v>1.72966012402137</v>
      </c>
      <c r="M384" s="64" t="n">
        <f aca="false">Scenarios!$B$15+Scenarios!$B$16*$D384+Scenarios!$B$17*(Scenarios!H$22+SUM($G384:L384))+$E384+Scenarios!$B$18*Draws!J357</f>
        <v>-2.320340652791</v>
      </c>
      <c r="N384" s="64" t="n">
        <f aca="false">Scenarios!$B$15+Scenarios!$B$16*$D384+Scenarios!$B$17*(Scenarios!I$22+SUM($G384:M384))+$E384+Scenarios!$B$18*Draws!K357</f>
        <v>-1.55366387413616</v>
      </c>
      <c r="O384" s="64" t="n">
        <f aca="false">Scenarios!$B$15+Scenarios!$B$16*$D384+Scenarios!$B$17*(Scenarios!J$22+SUM($G384:N384))+$E384+Scenarios!$B$18*Draws!L357</f>
        <v>-2.96694490014834</v>
      </c>
      <c r="P384" s="64" t="n">
        <f aca="false">Scenarios!$B$15+Scenarios!$B$16*$D384+Scenarios!$B$17*(Scenarios!K$22+SUM($G384:O384))+$E384+Scenarios!$B$18*Draws!M357</f>
        <v>-3.22493787075909</v>
      </c>
      <c r="Q384" s="64" t="n">
        <f aca="false">Scenarios!$B$15+Scenarios!$B$16*$D384+Scenarios!$B$17*(Scenarios!L$22+SUM($G384:P384))+$E384+Scenarios!$B$18*Draws!N357</f>
        <v>-4.56592461453242</v>
      </c>
      <c r="R384" s="64" t="n">
        <f aca="false">Scenarios!$B$15+Scenarios!$B$16*$D384+Scenarios!$B$17*(Scenarios!M$22+SUM($G384:Q384))+$E384+Scenarios!$B$18*Draws!O357</f>
        <v>2.40755392930183</v>
      </c>
      <c r="S384" s="79" t="n">
        <f aca="false">SUM(G384:R384)</f>
        <v>-36.6426109457936</v>
      </c>
    </row>
    <row r="385" customFormat="false" ht="15" hidden="false" customHeight="false" outlineLevel="0" collapsed="false">
      <c r="A385" s="36" t="n">
        <v>354</v>
      </c>
      <c r="B385" s="36" t="n">
        <f aca="false">MATCH(Draws!B358,$B$16:$E$16,1)</f>
        <v>2</v>
      </c>
      <c r="C385" s="65" t="n">
        <f aca="false">MAX(-0.9,INDEX(Scenarios!$B$8:$E$8,B385)+INDEX(Scenarios!$B$9:$E$9,B385)*Draws!C358)</f>
        <v>-0.3323038</v>
      </c>
      <c r="D385" s="65" t="n">
        <f aca="false">(1+C385)^(1/12)-1</f>
        <v>-0.0330999662714301</v>
      </c>
      <c r="E385" s="64" t="n">
        <f aca="false">INDEX(Scenarios!$B$10:$E$10,B385)/12</f>
        <v>0.416666666666667</v>
      </c>
      <c r="G385" s="64" t="n">
        <f aca="false">Scenarios!$B$15+Scenarios!$B$16*$D385+Scenarios!$B$17*(Scenarios!B$22)+$E385+Scenarios!$B$18*Draws!D358</f>
        <v>-0.378133234278895</v>
      </c>
      <c r="H385" s="64" t="n">
        <f aca="false">Scenarios!$B$15+Scenarios!$B$16*$D385+Scenarios!$B$17*(Scenarios!C$22+SUM($G385:G385))+$E385+Scenarios!$B$18*Draws!E358</f>
        <v>-1.09275122028008</v>
      </c>
      <c r="I385" s="64" t="n">
        <f aca="false">Scenarios!$B$15+Scenarios!$B$16*$D385+Scenarios!$B$17*(Scenarios!D$22+SUM($G385:H385))+$E385+Scenarios!$B$18*Draws!F358</f>
        <v>-1.46836573817507</v>
      </c>
      <c r="J385" s="64" t="n">
        <f aca="false">Scenarios!$B$15+Scenarios!$B$16*$D385+Scenarios!$B$17*(Scenarios!E$22+SUM($G385:I385))+$E385+Scenarios!$B$18*Draws!G358</f>
        <v>1.23806459623401</v>
      </c>
      <c r="K385" s="64" t="n">
        <f aca="false">Scenarios!$B$15+Scenarios!$B$16*$D385+Scenarios!$B$17*(Scenarios!F$22+SUM($G385:J385))+$E385+Scenarios!$B$18*Draws!H358</f>
        <v>-0.0332640807208848</v>
      </c>
      <c r="L385" s="64" t="n">
        <f aca="false">Scenarios!$B$15+Scenarios!$B$16*$D385+Scenarios!$B$17*(Scenarios!G$22+SUM($G385:K385))+$E385+Scenarios!$B$18*Draws!I358</f>
        <v>-5.71012534198451</v>
      </c>
      <c r="M385" s="64" t="n">
        <f aca="false">Scenarios!$B$15+Scenarios!$B$16*$D385+Scenarios!$B$17*(Scenarios!H$22+SUM($G385:L385))+$E385+Scenarios!$B$18*Draws!J358</f>
        <v>-5.4512566346244</v>
      </c>
      <c r="N385" s="64" t="n">
        <f aca="false">Scenarios!$B$15+Scenarios!$B$16*$D385+Scenarios!$B$17*(Scenarios!I$22+SUM($G385:M385))+$E385+Scenarios!$B$18*Draws!K358</f>
        <v>-2.40790414789023</v>
      </c>
      <c r="O385" s="64" t="n">
        <f aca="false">Scenarios!$B$15+Scenarios!$B$16*$D385+Scenarios!$B$17*(Scenarios!J$22+SUM($G385:N385))+$E385+Scenarios!$B$18*Draws!L358</f>
        <v>2.89262253181109</v>
      </c>
      <c r="P385" s="64" t="n">
        <f aca="false">Scenarios!$B$15+Scenarios!$B$16*$D385+Scenarios!$B$17*(Scenarios!K$22+SUM($G385:O385))+$E385+Scenarios!$B$18*Draws!M358</f>
        <v>4.29523229712895</v>
      </c>
      <c r="Q385" s="64" t="n">
        <f aca="false">Scenarios!$B$15+Scenarios!$B$16*$D385+Scenarios!$B$17*(Scenarios!L$22+SUM($G385:P385))+$E385+Scenarios!$B$18*Draws!N358</f>
        <v>-1.79229661753802</v>
      </c>
      <c r="R385" s="64" t="n">
        <f aca="false">Scenarios!$B$15+Scenarios!$B$16*$D385+Scenarios!$B$17*(Scenarios!M$22+SUM($G385:Q385))+$E385+Scenarios!$B$18*Draws!O358</f>
        <v>-0.562683794190399</v>
      </c>
      <c r="S385" s="79" t="n">
        <f aca="false">SUM(G385:R385)</f>
        <v>-10.4708613845084</v>
      </c>
    </row>
    <row r="386" customFormat="false" ht="15" hidden="false" customHeight="false" outlineLevel="0" collapsed="false">
      <c r="A386" s="36" t="n">
        <v>355</v>
      </c>
      <c r="B386" s="36" t="n">
        <f aca="false">MATCH(Draws!B359,$B$16:$E$16,1)</f>
        <v>1</v>
      </c>
      <c r="C386" s="65" t="n">
        <f aca="false">MAX(-0.9,INDEX(Scenarios!$B$8:$E$8,B386)+INDEX(Scenarios!$B$9:$E$9,B386)*Draws!C359)</f>
        <v>-0.11730835</v>
      </c>
      <c r="D386" s="65" t="n">
        <f aca="false">(1+C386)^(1/12)-1</f>
        <v>-0.0103444036807214</v>
      </c>
      <c r="E386" s="64" t="n">
        <f aca="false">INDEX(Scenarios!$B$10:$E$10,B386)/12</f>
        <v>-1.25</v>
      </c>
      <c r="G386" s="64" t="n">
        <f aca="false">Scenarios!$B$15+Scenarios!$B$16*$D386+Scenarios!$B$17*(Scenarios!B$22)+$E386+Scenarios!$B$18*Draws!D359</f>
        <v>-1.9602874557129</v>
      </c>
      <c r="H386" s="64" t="n">
        <f aca="false">Scenarios!$B$15+Scenarios!$B$16*$D386+Scenarios!$B$17*(Scenarios!C$22+SUM($G386:G386))+$E386+Scenarios!$B$18*Draws!E359</f>
        <v>-2.09942103263638</v>
      </c>
      <c r="I386" s="64" t="n">
        <f aca="false">Scenarios!$B$15+Scenarios!$B$16*$D386+Scenarios!$B$17*(Scenarios!D$22+SUM($G386:H386))+$E386+Scenarios!$B$18*Draws!F359</f>
        <v>-4.61468892523018</v>
      </c>
      <c r="J386" s="64" t="n">
        <f aca="false">Scenarios!$B$15+Scenarios!$B$16*$D386+Scenarios!$B$17*(Scenarios!E$22+SUM($G386:I386))+$E386+Scenarios!$B$18*Draws!G359</f>
        <v>-3.24108232169855</v>
      </c>
      <c r="K386" s="64" t="n">
        <f aca="false">Scenarios!$B$15+Scenarios!$B$16*$D386+Scenarios!$B$17*(Scenarios!F$22+SUM($G386:J386))+$E386+Scenarios!$B$18*Draws!H359</f>
        <v>-1.86546193266192</v>
      </c>
      <c r="L386" s="64" t="n">
        <f aca="false">Scenarios!$B$15+Scenarios!$B$16*$D386+Scenarios!$B$17*(Scenarios!G$22+SUM($G386:K386))+$E386+Scenarios!$B$18*Draws!I359</f>
        <v>1.92898314600522</v>
      </c>
      <c r="M386" s="64" t="n">
        <f aca="false">Scenarios!$B$15+Scenarios!$B$16*$D386+Scenarios!$B$17*(Scenarios!H$22+SUM($G386:L386))+$E386+Scenarios!$B$18*Draws!J359</f>
        <v>2.87361618617997</v>
      </c>
      <c r="N386" s="64" t="n">
        <f aca="false">Scenarios!$B$15+Scenarios!$B$16*$D386+Scenarios!$B$17*(Scenarios!I$22+SUM($G386:M386))+$E386+Scenarios!$B$18*Draws!K359</f>
        <v>4.96311177574375</v>
      </c>
      <c r="O386" s="64" t="n">
        <f aca="false">Scenarios!$B$15+Scenarios!$B$16*$D386+Scenarios!$B$17*(Scenarios!J$22+SUM($G386:N386))+$E386+Scenarios!$B$18*Draws!L359</f>
        <v>-3.33024880083367</v>
      </c>
      <c r="P386" s="64" t="n">
        <f aca="false">Scenarios!$B$15+Scenarios!$B$16*$D386+Scenarios!$B$17*(Scenarios!K$22+SUM($G386:O386))+$E386+Scenarios!$B$18*Draws!M359</f>
        <v>-7.9094546902093</v>
      </c>
      <c r="Q386" s="64" t="n">
        <f aca="false">Scenarios!$B$15+Scenarios!$B$16*$D386+Scenarios!$B$17*(Scenarios!L$22+SUM($G386:P386))+$E386+Scenarios!$B$18*Draws!N359</f>
        <v>-2.09198930682111</v>
      </c>
      <c r="R386" s="64" t="n">
        <f aca="false">Scenarios!$B$15+Scenarios!$B$16*$D386+Scenarios!$B$17*(Scenarios!M$22+SUM($G386:Q386))+$E386+Scenarios!$B$18*Draws!O359</f>
        <v>-5.37909121143262</v>
      </c>
      <c r="S386" s="79" t="n">
        <f aca="false">SUM(G386:R386)</f>
        <v>-22.7260145693077</v>
      </c>
    </row>
    <row r="387" customFormat="false" ht="15" hidden="false" customHeight="false" outlineLevel="0" collapsed="false">
      <c r="A387" s="36" t="n">
        <v>356</v>
      </c>
      <c r="B387" s="36" t="n">
        <f aca="false">MATCH(Draws!B360,$B$16:$E$16,1)</f>
        <v>3</v>
      </c>
      <c r="C387" s="65" t="n">
        <f aca="false">MAX(-0.9,INDEX(Scenarios!$B$8:$E$8,B387)+INDEX(Scenarios!$B$9:$E$9,B387)*Draws!C360)</f>
        <v>0.26259308</v>
      </c>
      <c r="D387" s="65" t="n">
        <f aca="false">(1+C387)^(1/12)-1</f>
        <v>0.0196206372480017</v>
      </c>
      <c r="E387" s="64" t="n">
        <f aca="false">INDEX(Scenarios!$B$10:$E$10,B387)/12</f>
        <v>0.416666666666667</v>
      </c>
      <c r="G387" s="64" t="n">
        <f aca="false">Scenarios!$B$15+Scenarios!$B$16*$D387+Scenarios!$B$17*(Scenarios!B$22)+$E387+Scenarios!$B$18*Draws!D360</f>
        <v>-1.56692956716483</v>
      </c>
      <c r="H387" s="64" t="n">
        <f aca="false">Scenarios!$B$15+Scenarios!$B$16*$D387+Scenarios!$B$17*(Scenarios!C$22+SUM($G387:G387))+$E387+Scenarios!$B$18*Draws!E360</f>
        <v>-2.68552560346572</v>
      </c>
      <c r="I387" s="64" t="n">
        <f aca="false">Scenarios!$B$15+Scenarios!$B$16*$D387+Scenarios!$B$17*(Scenarios!D$22+SUM($G387:H387))+$E387+Scenarios!$B$18*Draws!F360</f>
        <v>-0.831285132056477</v>
      </c>
      <c r="J387" s="64" t="n">
        <f aca="false">Scenarios!$B$15+Scenarios!$B$16*$D387+Scenarios!$B$17*(Scenarios!E$22+SUM($G387:I387))+$E387+Scenarios!$B$18*Draws!G360</f>
        <v>2.24084158143948</v>
      </c>
      <c r="K387" s="64" t="n">
        <f aca="false">Scenarios!$B$15+Scenarios!$B$16*$D387+Scenarios!$B$17*(Scenarios!F$22+SUM($G387:J387))+$E387+Scenarios!$B$18*Draws!H360</f>
        <v>0.477590578169553</v>
      </c>
      <c r="L387" s="64" t="n">
        <f aca="false">Scenarios!$B$15+Scenarios!$B$16*$D387+Scenarios!$B$17*(Scenarios!G$22+SUM($G387:K387))+$E387+Scenarios!$B$18*Draws!I360</f>
        <v>-0.0237274829558938</v>
      </c>
      <c r="M387" s="64" t="n">
        <f aca="false">Scenarios!$B$15+Scenarios!$B$16*$D387+Scenarios!$B$17*(Scenarios!H$22+SUM($G387:L387))+$E387+Scenarios!$B$18*Draws!J360</f>
        <v>-1.97481117217682</v>
      </c>
      <c r="N387" s="64" t="n">
        <f aca="false">Scenarios!$B$15+Scenarios!$B$16*$D387+Scenarios!$B$17*(Scenarios!I$22+SUM($G387:M387))+$E387+Scenarios!$B$18*Draws!K360</f>
        <v>-2.70937625160885</v>
      </c>
      <c r="O387" s="64" t="n">
        <f aca="false">Scenarios!$B$15+Scenarios!$B$16*$D387+Scenarios!$B$17*(Scenarios!J$22+SUM($G387:N387))+$E387+Scenarios!$B$18*Draws!L360</f>
        <v>1.45853853103156</v>
      </c>
      <c r="P387" s="64" t="n">
        <f aca="false">Scenarios!$B$15+Scenarios!$B$16*$D387+Scenarios!$B$17*(Scenarios!K$22+SUM($G387:O387))+$E387+Scenarios!$B$18*Draws!M360</f>
        <v>-0.679964507514953</v>
      </c>
      <c r="Q387" s="64" t="n">
        <f aca="false">Scenarios!$B$15+Scenarios!$B$16*$D387+Scenarios!$B$17*(Scenarios!L$22+SUM($G387:P387))+$E387+Scenarios!$B$18*Draws!N360</f>
        <v>-2.40526726774751</v>
      </c>
      <c r="R387" s="64" t="n">
        <f aca="false">Scenarios!$B$15+Scenarios!$B$16*$D387+Scenarios!$B$17*(Scenarios!M$22+SUM($G387:Q387))+$E387+Scenarios!$B$18*Draws!O360</f>
        <v>1.8004261115005</v>
      </c>
      <c r="S387" s="79" t="n">
        <f aca="false">SUM(G387:R387)</f>
        <v>-6.89949018254996</v>
      </c>
    </row>
    <row r="388" customFormat="false" ht="15" hidden="false" customHeight="false" outlineLevel="0" collapsed="false">
      <c r="A388" s="36" t="n">
        <v>357</v>
      </c>
      <c r="B388" s="36" t="n">
        <f aca="false">MATCH(Draws!B361,$B$16:$E$16,1)</f>
        <v>1</v>
      </c>
      <c r="C388" s="65" t="n">
        <f aca="false">MAX(-0.9,INDEX(Scenarios!$B$8:$E$8,B388)+INDEX(Scenarios!$B$9:$E$9,B388)*Draws!C361)</f>
        <v>0.05095775</v>
      </c>
      <c r="D388" s="65" t="n">
        <f aca="false">(1+C388)^(1/12)-1</f>
        <v>0.00415041348148071</v>
      </c>
      <c r="E388" s="64" t="n">
        <f aca="false">INDEX(Scenarios!$B$10:$E$10,B388)/12</f>
        <v>-1.25</v>
      </c>
      <c r="G388" s="64" t="n">
        <f aca="false">Scenarios!$B$15+Scenarios!$B$16*$D388+Scenarios!$B$17*(Scenarios!B$22)+$E388+Scenarios!$B$18*Draws!D361</f>
        <v>-3.35858705791374</v>
      </c>
      <c r="H388" s="64" t="n">
        <f aca="false">Scenarios!$B$15+Scenarios!$B$16*$D388+Scenarios!$B$17*(Scenarios!C$22+SUM($G388:G388))+$E388+Scenarios!$B$18*Draws!E361</f>
        <v>1.57985305956468</v>
      </c>
      <c r="I388" s="64" t="n">
        <f aca="false">Scenarios!$B$15+Scenarios!$B$16*$D388+Scenarios!$B$17*(Scenarios!D$22+SUM($G388:H388))+$E388+Scenarios!$B$18*Draws!F361</f>
        <v>-4.31055663528365</v>
      </c>
      <c r="J388" s="64" t="n">
        <f aca="false">Scenarios!$B$15+Scenarios!$B$16*$D388+Scenarios!$B$17*(Scenarios!E$22+SUM($G388:I388))+$E388+Scenarios!$B$18*Draws!G361</f>
        <v>0.0783032581768879</v>
      </c>
      <c r="K388" s="64" t="n">
        <f aca="false">Scenarios!$B$15+Scenarios!$B$16*$D388+Scenarios!$B$17*(Scenarios!F$22+SUM($G388:J388))+$E388+Scenarios!$B$18*Draws!H361</f>
        <v>-2.26425613945145</v>
      </c>
      <c r="L388" s="64" t="n">
        <f aca="false">Scenarios!$B$15+Scenarios!$B$16*$D388+Scenarios!$B$17*(Scenarios!G$22+SUM($G388:K388))+$E388+Scenarios!$B$18*Draws!I361</f>
        <v>-0.987013161175591</v>
      </c>
      <c r="M388" s="64" t="n">
        <f aca="false">Scenarios!$B$15+Scenarios!$B$16*$D388+Scenarios!$B$17*(Scenarios!H$22+SUM($G388:L388))+$E388+Scenarios!$B$18*Draws!J361</f>
        <v>-1.67185867268404</v>
      </c>
      <c r="N388" s="64" t="n">
        <f aca="false">Scenarios!$B$15+Scenarios!$B$16*$D388+Scenarios!$B$17*(Scenarios!I$22+SUM($G388:M388))+$E388+Scenarios!$B$18*Draws!K361</f>
        <v>0.764009518677811</v>
      </c>
      <c r="O388" s="64" t="n">
        <f aca="false">Scenarios!$B$15+Scenarios!$B$16*$D388+Scenarios!$B$17*(Scenarios!J$22+SUM($G388:N388))+$E388+Scenarios!$B$18*Draws!L361</f>
        <v>2.54005439084892</v>
      </c>
      <c r="P388" s="64" t="n">
        <f aca="false">Scenarios!$B$15+Scenarios!$B$16*$D388+Scenarios!$B$17*(Scenarios!K$22+SUM($G388:O388))+$E388+Scenarios!$B$18*Draws!M361</f>
        <v>-5.17603566500736</v>
      </c>
      <c r="Q388" s="64" t="n">
        <f aca="false">Scenarios!$B$15+Scenarios!$B$16*$D388+Scenarios!$B$17*(Scenarios!L$22+SUM($G388:P388))+$E388+Scenarios!$B$18*Draws!N361</f>
        <v>1.32527811003105</v>
      </c>
      <c r="R388" s="64" t="n">
        <f aca="false">Scenarios!$B$15+Scenarios!$B$16*$D388+Scenarios!$B$17*(Scenarios!M$22+SUM($G388:Q388))+$E388+Scenarios!$B$18*Draws!O361</f>
        <v>-2.4902425885183</v>
      </c>
      <c r="S388" s="79" t="n">
        <f aca="false">SUM(G388:R388)</f>
        <v>-13.9710515827348</v>
      </c>
    </row>
    <row r="389" customFormat="false" ht="15" hidden="false" customHeight="false" outlineLevel="0" collapsed="false">
      <c r="A389" s="36" t="n">
        <v>358</v>
      </c>
      <c r="B389" s="36" t="n">
        <f aca="false">MATCH(Draws!B362,$B$16:$E$16,1)</f>
        <v>2</v>
      </c>
      <c r="C389" s="65" t="n">
        <f aca="false">MAX(-0.9,INDEX(Scenarios!$B$8:$E$8,B389)+INDEX(Scenarios!$B$9:$E$9,B389)*Draws!C362)</f>
        <v>-0.20463256</v>
      </c>
      <c r="D389" s="65" t="n">
        <f aca="false">(1+C389)^(1/12)-1</f>
        <v>-0.0188983998794832</v>
      </c>
      <c r="E389" s="64" t="n">
        <f aca="false">INDEX(Scenarios!$B$10:$E$10,B389)/12</f>
        <v>0.416666666666667</v>
      </c>
      <c r="G389" s="64" t="n">
        <f aca="false">Scenarios!$B$15+Scenarios!$B$16*$D389+Scenarios!$B$17*(Scenarios!B$22)+$E389+Scenarios!$B$18*Draws!D362</f>
        <v>-0.533111962360374</v>
      </c>
      <c r="H389" s="64" t="n">
        <f aca="false">Scenarios!$B$15+Scenarios!$B$16*$D389+Scenarios!$B$17*(Scenarios!C$22+SUM($G389:G389))+$E389+Scenarios!$B$18*Draws!E362</f>
        <v>-2.75811354684158</v>
      </c>
      <c r="I389" s="64" t="n">
        <f aca="false">Scenarios!$B$15+Scenarios!$B$16*$D389+Scenarios!$B$17*(Scenarios!D$22+SUM($G389:H389))+$E389+Scenarios!$B$18*Draws!F362</f>
        <v>-2.88431091192552</v>
      </c>
      <c r="J389" s="64" t="n">
        <f aca="false">Scenarios!$B$15+Scenarios!$B$16*$D389+Scenarios!$B$17*(Scenarios!E$22+SUM($G389:I389))+$E389+Scenarios!$B$18*Draws!G362</f>
        <v>-0.772998321905515</v>
      </c>
      <c r="K389" s="64" t="n">
        <f aca="false">Scenarios!$B$15+Scenarios!$B$16*$D389+Scenarios!$B$17*(Scenarios!F$22+SUM($G389:J389))+$E389+Scenarios!$B$18*Draws!H362</f>
        <v>-3.08526857599991</v>
      </c>
      <c r="L389" s="64" t="n">
        <f aca="false">Scenarios!$B$15+Scenarios!$B$16*$D389+Scenarios!$B$17*(Scenarios!G$22+SUM($G389:K389))+$E389+Scenarios!$B$18*Draws!I362</f>
        <v>0.86721423837117</v>
      </c>
      <c r="M389" s="64" t="n">
        <f aca="false">Scenarios!$B$15+Scenarios!$B$16*$D389+Scenarios!$B$17*(Scenarios!H$22+SUM($G389:L389))+$E389+Scenarios!$B$18*Draws!J362</f>
        <v>-4.78585705058422</v>
      </c>
      <c r="N389" s="64" t="n">
        <f aca="false">Scenarios!$B$15+Scenarios!$B$16*$D389+Scenarios!$B$17*(Scenarios!I$22+SUM($G389:M389))+$E389+Scenarios!$B$18*Draws!K362</f>
        <v>-1.2615121566536</v>
      </c>
      <c r="O389" s="64" t="n">
        <f aca="false">Scenarios!$B$15+Scenarios!$B$16*$D389+Scenarios!$B$17*(Scenarios!J$22+SUM($G389:N389))+$E389+Scenarios!$B$18*Draws!L362</f>
        <v>3.12845876895674</v>
      </c>
      <c r="P389" s="64" t="n">
        <f aca="false">Scenarios!$B$15+Scenarios!$B$16*$D389+Scenarios!$B$17*(Scenarios!K$22+SUM($G389:O389))+$E389+Scenarios!$B$18*Draws!M362</f>
        <v>-1.0314041980983</v>
      </c>
      <c r="Q389" s="64" t="n">
        <f aca="false">Scenarios!$B$15+Scenarios!$B$16*$D389+Scenarios!$B$17*(Scenarios!L$22+SUM($G389:P389))+$E389+Scenarios!$B$18*Draws!N362</f>
        <v>-3.28832438158164</v>
      </c>
      <c r="R389" s="64" t="n">
        <f aca="false">Scenarios!$B$15+Scenarios!$B$16*$D389+Scenarios!$B$17*(Scenarios!M$22+SUM($G389:Q389))+$E389+Scenarios!$B$18*Draws!O362</f>
        <v>-0.939991930228491</v>
      </c>
      <c r="S389" s="79" t="n">
        <f aca="false">SUM(G389:R389)</f>
        <v>-17.3452200288512</v>
      </c>
    </row>
    <row r="390" customFormat="false" ht="15" hidden="false" customHeight="false" outlineLevel="0" collapsed="false">
      <c r="A390" s="36" t="n">
        <v>359</v>
      </c>
      <c r="B390" s="36" t="n">
        <f aca="false">MATCH(Draws!B363,$B$16:$E$16,1)</f>
        <v>1</v>
      </c>
      <c r="C390" s="65" t="n">
        <f aca="false">MAX(-0.9,INDEX(Scenarios!$B$8:$E$8,B390)+INDEX(Scenarios!$B$9:$E$9,B390)*Draws!C363)</f>
        <v>-0.0985273</v>
      </c>
      <c r="D390" s="65" t="n">
        <f aca="false">(1+C390)^(1/12)-1</f>
        <v>-0.00860654312845777</v>
      </c>
      <c r="E390" s="64" t="n">
        <f aca="false">INDEX(Scenarios!$B$10:$E$10,B390)/12</f>
        <v>-1.25</v>
      </c>
      <c r="G390" s="64" t="n">
        <f aca="false">Scenarios!$B$15+Scenarios!$B$16*$D390+Scenarios!$B$17*(Scenarios!B$22)+$E390+Scenarios!$B$18*Draws!D363</f>
        <v>-0.696652856581325</v>
      </c>
      <c r="H390" s="64" t="n">
        <f aca="false">Scenarios!$B$15+Scenarios!$B$16*$D390+Scenarios!$B$17*(Scenarios!C$22+SUM($G390:G390))+$E390+Scenarios!$B$18*Draws!E363</f>
        <v>-2.51726970382702</v>
      </c>
      <c r="I390" s="64" t="n">
        <f aca="false">Scenarios!$B$15+Scenarios!$B$16*$D390+Scenarios!$B$17*(Scenarios!D$22+SUM($G390:H390))+$E390+Scenarios!$B$18*Draws!F363</f>
        <v>-3.49559489847898</v>
      </c>
      <c r="J390" s="64" t="n">
        <f aca="false">Scenarios!$B$15+Scenarios!$B$16*$D390+Scenarios!$B$17*(Scenarios!E$22+SUM($G390:I390))+$E390+Scenarios!$B$18*Draws!G363</f>
        <v>-0.905378307817357</v>
      </c>
      <c r="K390" s="64" t="n">
        <f aca="false">Scenarios!$B$15+Scenarios!$B$16*$D390+Scenarios!$B$17*(Scenarios!F$22+SUM($G390:J390))+$E390+Scenarios!$B$18*Draws!H363</f>
        <v>-3.18067871350313</v>
      </c>
      <c r="L390" s="64" t="n">
        <f aca="false">Scenarios!$B$15+Scenarios!$B$16*$D390+Scenarios!$B$17*(Scenarios!G$22+SUM($G390:K390))+$E390+Scenarios!$B$18*Draws!I363</f>
        <v>-4.46365075806217</v>
      </c>
      <c r="M390" s="64" t="n">
        <f aca="false">Scenarios!$B$15+Scenarios!$B$16*$D390+Scenarios!$B$17*(Scenarios!H$22+SUM($G390:L390))+$E390+Scenarios!$B$18*Draws!J363</f>
        <v>-3.36496392583748</v>
      </c>
      <c r="N390" s="64" t="n">
        <f aca="false">Scenarios!$B$15+Scenarios!$B$16*$D390+Scenarios!$B$17*(Scenarios!I$22+SUM($G390:M390))+$E390+Scenarios!$B$18*Draws!K363</f>
        <v>-4.57918763300605</v>
      </c>
      <c r="O390" s="64" t="n">
        <f aca="false">Scenarios!$B$15+Scenarios!$B$16*$D390+Scenarios!$B$17*(Scenarios!J$22+SUM($G390:N390))+$E390+Scenarios!$B$18*Draws!L363</f>
        <v>-5.42042497586266</v>
      </c>
      <c r="P390" s="64" t="n">
        <f aca="false">Scenarios!$B$15+Scenarios!$B$16*$D390+Scenarios!$B$17*(Scenarios!K$22+SUM($G390:O390))+$E390+Scenarios!$B$18*Draws!M363</f>
        <v>-1.11866316030387</v>
      </c>
      <c r="Q390" s="64" t="n">
        <f aca="false">Scenarios!$B$15+Scenarios!$B$16*$D390+Scenarios!$B$17*(Scenarios!L$22+SUM($G390:P390))+$E390+Scenarios!$B$18*Draws!N363</f>
        <v>-4.75235909462751</v>
      </c>
      <c r="R390" s="64" t="n">
        <f aca="false">Scenarios!$B$15+Scenarios!$B$16*$D390+Scenarios!$B$17*(Scenarios!M$22+SUM($G390:Q390))+$E390+Scenarios!$B$18*Draws!O363</f>
        <v>-4.67091783987594</v>
      </c>
      <c r="S390" s="79" t="n">
        <f aca="false">SUM(G390:R390)</f>
        <v>-39.1657418677835</v>
      </c>
    </row>
    <row r="391" customFormat="false" ht="15" hidden="false" customHeight="false" outlineLevel="0" collapsed="false">
      <c r="A391" s="36" t="n">
        <v>360</v>
      </c>
      <c r="B391" s="36" t="n">
        <f aca="false">MATCH(Draws!B364,$B$16:$E$16,1)</f>
        <v>2</v>
      </c>
      <c r="C391" s="65" t="n">
        <f aca="false">MAX(-0.9,INDEX(Scenarios!$B$8:$E$8,B391)+INDEX(Scenarios!$B$9:$E$9,B391)*Draws!C364)</f>
        <v>-0.14212348</v>
      </c>
      <c r="D391" s="65" t="n">
        <f aca="false">(1+C391)^(1/12)-1</f>
        <v>-0.0126933434000615</v>
      </c>
      <c r="E391" s="64" t="n">
        <f aca="false">INDEX(Scenarios!$B$10:$E$10,B391)/12</f>
        <v>0.416666666666667</v>
      </c>
      <c r="G391" s="64" t="n">
        <f aca="false">Scenarios!$B$15+Scenarios!$B$16*$D391+Scenarios!$B$17*(Scenarios!B$22)+$E391+Scenarios!$B$18*Draws!D364</f>
        <v>-4.88289122535564</v>
      </c>
      <c r="H391" s="64" t="n">
        <f aca="false">Scenarios!$B$15+Scenarios!$B$16*$D391+Scenarios!$B$17*(Scenarios!C$22+SUM($G391:G391))+$E391+Scenarios!$B$18*Draws!E364</f>
        <v>-3.68406864951459</v>
      </c>
      <c r="I391" s="64" t="n">
        <f aca="false">Scenarios!$B$15+Scenarios!$B$16*$D391+Scenarios!$B$17*(Scenarios!D$22+SUM($G391:H391))+$E391+Scenarios!$B$18*Draws!F364</f>
        <v>-3.00299666836519</v>
      </c>
      <c r="J391" s="64" t="n">
        <f aca="false">Scenarios!$B$15+Scenarios!$B$16*$D391+Scenarios!$B$17*(Scenarios!E$22+SUM($G391:I391))+$E391+Scenarios!$B$18*Draws!G364</f>
        <v>2.81617322943602</v>
      </c>
      <c r="K391" s="64" t="n">
        <f aca="false">Scenarios!$B$15+Scenarios!$B$16*$D391+Scenarios!$B$17*(Scenarios!F$22+SUM($G391:J391))+$E391+Scenarios!$B$18*Draws!H364</f>
        <v>-1.93354508267819</v>
      </c>
      <c r="L391" s="64" t="n">
        <f aca="false">Scenarios!$B$15+Scenarios!$B$16*$D391+Scenarios!$B$17*(Scenarios!G$22+SUM($G391:K391))+$E391+Scenarios!$B$18*Draws!I364</f>
        <v>-0.518226813207632</v>
      </c>
      <c r="M391" s="64" t="n">
        <f aca="false">Scenarios!$B$15+Scenarios!$B$16*$D391+Scenarios!$B$17*(Scenarios!H$22+SUM($G391:L391))+$E391+Scenarios!$B$18*Draws!J364</f>
        <v>-0.566863265761912</v>
      </c>
      <c r="N391" s="64" t="n">
        <f aca="false">Scenarios!$B$15+Scenarios!$B$16*$D391+Scenarios!$B$17*(Scenarios!I$22+SUM($G391:M391))+$E391+Scenarios!$B$18*Draws!K364</f>
        <v>-3.96279311146453</v>
      </c>
      <c r="O391" s="64" t="n">
        <f aca="false">Scenarios!$B$15+Scenarios!$B$16*$D391+Scenarios!$B$17*(Scenarios!J$22+SUM($G391:N391))+$E391+Scenarios!$B$18*Draws!L364</f>
        <v>0.457771809326425</v>
      </c>
      <c r="P391" s="64" t="n">
        <f aca="false">Scenarios!$B$15+Scenarios!$B$16*$D391+Scenarios!$B$17*(Scenarios!K$22+SUM($G391:O391))+$E391+Scenarios!$B$18*Draws!M364</f>
        <v>1.67756488791257</v>
      </c>
      <c r="Q391" s="64" t="n">
        <f aca="false">Scenarios!$B$15+Scenarios!$B$16*$D391+Scenarios!$B$17*(Scenarios!L$22+SUM($G391:P391))+$E391+Scenarios!$B$18*Draws!N364</f>
        <v>3.92908154042587</v>
      </c>
      <c r="R391" s="64" t="n">
        <f aca="false">Scenarios!$B$15+Scenarios!$B$16*$D391+Scenarios!$B$17*(Scenarios!M$22+SUM($G391:Q391))+$E391+Scenarios!$B$18*Draws!O364</f>
        <v>-0.892165828591373</v>
      </c>
      <c r="S391" s="79" t="n">
        <f aca="false">SUM(G391:R391)</f>
        <v>-10.5629591778382</v>
      </c>
    </row>
    <row r="392" customFormat="false" ht="15" hidden="false" customHeight="false" outlineLevel="0" collapsed="false">
      <c r="A392" s="36" t="n">
        <v>361</v>
      </c>
      <c r="B392" s="36" t="n">
        <f aca="false">MATCH(Draws!B365,$B$16:$E$16,1)</f>
        <v>3</v>
      </c>
      <c r="C392" s="65" t="n">
        <f aca="false">MAX(-0.9,INDEX(Scenarios!$B$8:$E$8,B392)+INDEX(Scenarios!$B$9:$E$9,B392)*Draws!C365)</f>
        <v>0.271862</v>
      </c>
      <c r="D392" s="65" t="n">
        <f aca="false">(1+C392)^(1/12)-1</f>
        <v>0.0202423162559056</v>
      </c>
      <c r="E392" s="64" t="n">
        <f aca="false">INDEX(Scenarios!$B$10:$E$10,B392)/12</f>
        <v>0.416666666666667</v>
      </c>
      <c r="G392" s="64" t="n">
        <f aca="false">Scenarios!$B$15+Scenarios!$B$16*$D392+Scenarios!$B$17*(Scenarios!B$22)+$E392+Scenarios!$B$18*Draws!D365</f>
        <v>1.85646067570119</v>
      </c>
      <c r="H392" s="64" t="n">
        <f aca="false">Scenarios!$B$15+Scenarios!$B$16*$D392+Scenarios!$B$17*(Scenarios!C$22+SUM($G392:G392))+$E392+Scenarios!$B$18*Draws!E365</f>
        <v>-0.334219081631401</v>
      </c>
      <c r="I392" s="64" t="n">
        <f aca="false">Scenarios!$B$15+Scenarios!$B$16*$D392+Scenarios!$B$17*(Scenarios!D$22+SUM($G392:H392))+$E392+Scenarios!$B$18*Draws!F365</f>
        <v>5.28646499577909</v>
      </c>
      <c r="J392" s="64" t="n">
        <f aca="false">Scenarios!$B$15+Scenarios!$B$16*$D392+Scenarios!$B$17*(Scenarios!E$22+SUM($G392:I392))+$E392+Scenarios!$B$18*Draws!G365</f>
        <v>5.27160150686387</v>
      </c>
      <c r="K392" s="64" t="n">
        <f aca="false">Scenarios!$B$15+Scenarios!$B$16*$D392+Scenarios!$B$17*(Scenarios!F$22+SUM($G392:J392))+$E392+Scenarios!$B$18*Draws!H365</f>
        <v>4.06836316300378</v>
      </c>
      <c r="L392" s="64" t="n">
        <f aca="false">Scenarios!$B$15+Scenarios!$B$16*$D392+Scenarios!$B$17*(Scenarios!G$22+SUM($G392:K392))+$E392+Scenarios!$B$18*Draws!I365</f>
        <v>-2.58518763183363</v>
      </c>
      <c r="M392" s="64" t="n">
        <f aca="false">Scenarios!$B$15+Scenarios!$B$16*$D392+Scenarios!$B$17*(Scenarios!H$22+SUM($G392:L392))+$E392+Scenarios!$B$18*Draws!J365</f>
        <v>0.329355864189691</v>
      </c>
      <c r="N392" s="64" t="n">
        <f aca="false">Scenarios!$B$15+Scenarios!$B$16*$D392+Scenarios!$B$17*(Scenarios!I$22+SUM($G392:M392))+$E392+Scenarios!$B$18*Draws!K365</f>
        <v>3.27369204006779</v>
      </c>
      <c r="O392" s="64" t="n">
        <f aca="false">Scenarios!$B$15+Scenarios!$B$16*$D392+Scenarios!$B$17*(Scenarios!J$22+SUM($G392:N392))+$E392+Scenarios!$B$18*Draws!L365</f>
        <v>1.77812456593088</v>
      </c>
      <c r="P392" s="64" t="n">
        <f aca="false">Scenarios!$B$15+Scenarios!$B$16*$D392+Scenarios!$B$17*(Scenarios!K$22+SUM($G392:O392))+$E392+Scenarios!$B$18*Draws!M365</f>
        <v>-3.07888596785022</v>
      </c>
      <c r="Q392" s="64" t="n">
        <f aca="false">Scenarios!$B$15+Scenarios!$B$16*$D392+Scenarios!$B$17*(Scenarios!L$22+SUM($G392:P392))+$E392+Scenarios!$B$18*Draws!N365</f>
        <v>1.89320067841775</v>
      </c>
      <c r="R392" s="64" t="n">
        <f aca="false">Scenarios!$B$15+Scenarios!$B$16*$D392+Scenarios!$B$17*(Scenarios!M$22+SUM($G392:Q392))+$E392+Scenarios!$B$18*Draws!O365</f>
        <v>7.00466580234534</v>
      </c>
      <c r="S392" s="79" t="n">
        <f aca="false">SUM(G392:R392)</f>
        <v>24.7636366109841</v>
      </c>
    </row>
    <row r="393" customFormat="false" ht="15" hidden="false" customHeight="false" outlineLevel="0" collapsed="false">
      <c r="A393" s="36" t="n">
        <v>362</v>
      </c>
      <c r="B393" s="36" t="n">
        <f aca="false">MATCH(Draws!B366,$B$16:$E$16,1)</f>
        <v>1</v>
      </c>
      <c r="C393" s="65" t="n">
        <f aca="false">MAX(-0.9,INDEX(Scenarios!$B$8:$E$8,B393)+INDEX(Scenarios!$B$9:$E$9,B393)*Draws!C366)</f>
        <v>0.30133205</v>
      </c>
      <c r="D393" s="65" t="n">
        <f aca="false">(1+C393)^(1/12)-1</f>
        <v>0.0221916849044517</v>
      </c>
      <c r="E393" s="64" t="n">
        <f aca="false">INDEX(Scenarios!$B$10:$E$10,B393)/12</f>
        <v>-1.25</v>
      </c>
      <c r="G393" s="64" t="n">
        <f aca="false">Scenarios!$B$15+Scenarios!$B$16*$D393+Scenarios!$B$17*(Scenarios!B$22)+$E393+Scenarios!$B$18*Draws!D366</f>
        <v>0.131579835090981</v>
      </c>
      <c r="H393" s="64" t="n">
        <f aca="false">Scenarios!$B$15+Scenarios!$B$16*$D393+Scenarios!$B$17*(Scenarios!C$22+SUM($G393:G393))+$E393+Scenarios!$B$18*Draws!E366</f>
        <v>-1.92827710800279</v>
      </c>
      <c r="I393" s="64" t="n">
        <f aca="false">Scenarios!$B$15+Scenarios!$B$16*$D393+Scenarios!$B$17*(Scenarios!D$22+SUM($G393:H393))+$E393+Scenarios!$B$18*Draws!F366</f>
        <v>-2.11137671286157</v>
      </c>
      <c r="J393" s="64" t="n">
        <f aca="false">Scenarios!$B$15+Scenarios!$B$16*$D393+Scenarios!$B$17*(Scenarios!E$22+SUM($G393:I393))+$E393+Scenarios!$B$18*Draws!G366</f>
        <v>-1.24209175748458</v>
      </c>
      <c r="K393" s="64" t="n">
        <f aca="false">Scenarios!$B$15+Scenarios!$B$16*$D393+Scenarios!$B$17*(Scenarios!F$22+SUM($G393:J393))+$E393+Scenarios!$B$18*Draws!H366</f>
        <v>-3.53837813249831</v>
      </c>
      <c r="L393" s="64" t="n">
        <f aca="false">Scenarios!$B$15+Scenarios!$B$16*$D393+Scenarios!$B$17*(Scenarios!G$22+SUM($G393:K393))+$E393+Scenarios!$B$18*Draws!I366</f>
        <v>-3.08303059048231</v>
      </c>
      <c r="M393" s="64" t="n">
        <f aca="false">Scenarios!$B$15+Scenarios!$B$16*$D393+Scenarios!$B$17*(Scenarios!H$22+SUM($G393:L393))+$E393+Scenarios!$B$18*Draws!J366</f>
        <v>-1.17035444315467</v>
      </c>
      <c r="N393" s="64" t="n">
        <f aca="false">Scenarios!$B$15+Scenarios!$B$16*$D393+Scenarios!$B$17*(Scenarios!I$22+SUM($G393:M393))+$E393+Scenarios!$B$18*Draws!K366</f>
        <v>4.02589291473171</v>
      </c>
      <c r="O393" s="64" t="n">
        <f aca="false">Scenarios!$B$15+Scenarios!$B$16*$D393+Scenarios!$B$17*(Scenarios!J$22+SUM($G393:N393))+$E393+Scenarios!$B$18*Draws!L366</f>
        <v>0.412115333058313</v>
      </c>
      <c r="P393" s="64" t="n">
        <f aca="false">Scenarios!$B$15+Scenarios!$B$16*$D393+Scenarios!$B$17*(Scenarios!K$22+SUM($G393:O393))+$E393+Scenarios!$B$18*Draws!M366</f>
        <v>-0.528965382028171</v>
      </c>
      <c r="Q393" s="64" t="n">
        <f aca="false">Scenarios!$B$15+Scenarios!$B$16*$D393+Scenarios!$B$17*(Scenarios!L$22+SUM($G393:P393))+$E393+Scenarios!$B$18*Draws!N366</f>
        <v>1.58516211110921</v>
      </c>
      <c r="R393" s="64" t="n">
        <f aca="false">Scenarios!$B$15+Scenarios!$B$16*$D393+Scenarios!$B$17*(Scenarios!M$22+SUM($G393:Q393))+$E393+Scenarios!$B$18*Draws!O366</f>
        <v>3.41132271348385</v>
      </c>
      <c r="S393" s="79" t="n">
        <f aca="false">SUM(G393:R393)</f>
        <v>-4.03640121903834</v>
      </c>
    </row>
    <row r="394" customFormat="false" ht="15" hidden="false" customHeight="false" outlineLevel="0" collapsed="false">
      <c r="A394" s="36" t="n">
        <v>363</v>
      </c>
      <c r="B394" s="36" t="n">
        <f aca="false">MATCH(Draws!B367,$B$16:$E$16,1)</f>
        <v>4</v>
      </c>
      <c r="C394" s="65" t="n">
        <f aca="false">MAX(-0.9,INDEX(Scenarios!$B$8:$E$8,B394)+INDEX(Scenarios!$B$9:$E$9,B394)*Draws!C367)</f>
        <v>0.29683944</v>
      </c>
      <c r="D394" s="65" t="n">
        <f aca="false">(1+C394)^(1/12)-1</f>
        <v>0.0218971411254583</v>
      </c>
      <c r="E394" s="64" t="n">
        <f aca="false">INDEX(Scenarios!$B$10:$E$10,B394)/12</f>
        <v>-1.25</v>
      </c>
      <c r="G394" s="64" t="n">
        <f aca="false">Scenarios!$B$15+Scenarios!$B$16*$D394+Scenarios!$B$17*(Scenarios!B$22)+$E394+Scenarios!$B$18*Draws!D367</f>
        <v>-4.95634945207003</v>
      </c>
      <c r="H394" s="64" t="n">
        <f aca="false">Scenarios!$B$15+Scenarios!$B$16*$D394+Scenarios!$B$17*(Scenarios!C$22+SUM($G394:G394))+$E394+Scenarios!$B$18*Draws!E367</f>
        <v>2.35514451823584</v>
      </c>
      <c r="I394" s="64" t="n">
        <f aca="false">Scenarios!$B$15+Scenarios!$B$16*$D394+Scenarios!$B$17*(Scenarios!D$22+SUM($G394:H394))+$E394+Scenarios!$B$18*Draws!F367</f>
        <v>0.260317867221803</v>
      </c>
      <c r="J394" s="64" t="n">
        <f aca="false">Scenarios!$B$15+Scenarios!$B$16*$D394+Scenarios!$B$17*(Scenarios!E$22+SUM($G394:I394))+$E394+Scenarios!$B$18*Draws!G367</f>
        <v>-5.33761606365078</v>
      </c>
      <c r="K394" s="64" t="n">
        <f aca="false">Scenarios!$B$15+Scenarios!$B$16*$D394+Scenarios!$B$17*(Scenarios!F$22+SUM($G394:J394))+$E394+Scenarios!$B$18*Draws!H367</f>
        <v>-3.19221335173899</v>
      </c>
      <c r="L394" s="64" t="n">
        <f aca="false">Scenarios!$B$15+Scenarios!$B$16*$D394+Scenarios!$B$17*(Scenarios!G$22+SUM($G394:K394))+$E394+Scenarios!$B$18*Draws!I367</f>
        <v>-7.78136881800594</v>
      </c>
      <c r="M394" s="64" t="n">
        <f aca="false">Scenarios!$B$15+Scenarios!$B$16*$D394+Scenarios!$B$17*(Scenarios!H$22+SUM($G394:L394))+$E394+Scenarios!$B$18*Draws!J367</f>
        <v>-4.11864774481517</v>
      </c>
      <c r="N394" s="64" t="n">
        <f aca="false">Scenarios!$B$15+Scenarios!$B$16*$D394+Scenarios!$B$17*(Scenarios!I$22+SUM($G394:M394))+$E394+Scenarios!$B$18*Draws!K367</f>
        <v>-2.19802170214489</v>
      </c>
      <c r="O394" s="64" t="n">
        <f aca="false">Scenarios!$B$15+Scenarios!$B$16*$D394+Scenarios!$B$17*(Scenarios!J$22+SUM($G394:N394))+$E394+Scenarios!$B$18*Draws!L367</f>
        <v>-1.04034433647734</v>
      </c>
      <c r="P394" s="64" t="n">
        <f aca="false">Scenarios!$B$15+Scenarios!$B$16*$D394+Scenarios!$B$17*(Scenarios!K$22+SUM($G394:O394))+$E394+Scenarios!$B$18*Draws!M367</f>
        <v>-3.04102726413744</v>
      </c>
      <c r="Q394" s="64" t="n">
        <f aca="false">Scenarios!$B$15+Scenarios!$B$16*$D394+Scenarios!$B$17*(Scenarios!L$22+SUM($G394:P394))+$E394+Scenarios!$B$18*Draws!N367</f>
        <v>-1.71829727519476</v>
      </c>
      <c r="R394" s="64" t="n">
        <f aca="false">Scenarios!$B$15+Scenarios!$B$16*$D394+Scenarios!$B$17*(Scenarios!M$22+SUM($G394:Q394))+$E394+Scenarios!$B$18*Draws!O367</f>
        <v>-3.56674213315447</v>
      </c>
      <c r="S394" s="79" t="n">
        <f aca="false">SUM(G394:R394)</f>
        <v>-34.3351657559322</v>
      </c>
    </row>
    <row r="395" customFormat="false" ht="15" hidden="false" customHeight="false" outlineLevel="0" collapsed="false">
      <c r="A395" s="36" t="n">
        <v>364</v>
      </c>
      <c r="B395" s="36" t="n">
        <f aca="false">MATCH(Draws!B368,$B$16:$E$16,1)</f>
        <v>4</v>
      </c>
      <c r="C395" s="65" t="n">
        <f aca="false">MAX(-0.9,INDEX(Scenarios!$B$8:$E$8,B395)+INDEX(Scenarios!$B$9:$E$9,B395)*Draws!C368)</f>
        <v>0.20534904</v>
      </c>
      <c r="D395" s="65" t="n">
        <f aca="false">(1+C395)^(1/12)-1</f>
        <v>0.015685850144066</v>
      </c>
      <c r="E395" s="64" t="n">
        <f aca="false">INDEX(Scenarios!$B$10:$E$10,B395)/12</f>
        <v>-1.25</v>
      </c>
      <c r="G395" s="64" t="n">
        <f aca="false">Scenarios!$B$15+Scenarios!$B$16*$D395+Scenarios!$B$17*(Scenarios!B$22)+$E395+Scenarios!$B$18*Draws!D368</f>
        <v>-2.32562108429133</v>
      </c>
      <c r="H395" s="64" t="n">
        <f aca="false">Scenarios!$B$15+Scenarios!$B$16*$D395+Scenarios!$B$17*(Scenarios!C$22+SUM($G395:G395))+$E395+Scenarios!$B$18*Draws!E368</f>
        <v>-0.755884502248965</v>
      </c>
      <c r="I395" s="64" t="n">
        <f aca="false">Scenarios!$B$15+Scenarios!$B$16*$D395+Scenarios!$B$17*(Scenarios!D$22+SUM($G395:H395))+$E395+Scenarios!$B$18*Draws!F368</f>
        <v>0.245787857247654</v>
      </c>
      <c r="J395" s="64" t="n">
        <f aca="false">Scenarios!$B$15+Scenarios!$B$16*$D395+Scenarios!$B$17*(Scenarios!E$22+SUM($G395:I395))+$E395+Scenarios!$B$18*Draws!G368</f>
        <v>-0.109978608873048</v>
      </c>
      <c r="K395" s="64" t="n">
        <f aca="false">Scenarios!$B$15+Scenarios!$B$16*$D395+Scenarios!$B$17*(Scenarios!F$22+SUM($G395:J395))+$E395+Scenarios!$B$18*Draws!H368</f>
        <v>-2.90037029773301</v>
      </c>
      <c r="L395" s="64" t="n">
        <f aca="false">Scenarios!$B$15+Scenarios!$B$16*$D395+Scenarios!$B$17*(Scenarios!G$22+SUM($G395:K395))+$E395+Scenarios!$B$18*Draws!I368</f>
        <v>-6.54020752589454</v>
      </c>
      <c r="M395" s="64" t="n">
        <f aca="false">Scenarios!$B$15+Scenarios!$B$16*$D395+Scenarios!$B$17*(Scenarios!H$22+SUM($G395:L395))+$E395+Scenarios!$B$18*Draws!J368</f>
        <v>-0.476081095682746</v>
      </c>
      <c r="N395" s="64" t="n">
        <f aca="false">Scenarios!$B$15+Scenarios!$B$16*$D395+Scenarios!$B$17*(Scenarios!I$22+SUM($G395:M395))+$E395+Scenarios!$B$18*Draws!K368</f>
        <v>-5.58222455831109</v>
      </c>
      <c r="O395" s="64" t="n">
        <f aca="false">Scenarios!$B$15+Scenarios!$B$16*$D395+Scenarios!$B$17*(Scenarios!J$22+SUM($G395:N395))+$E395+Scenarios!$B$18*Draws!L368</f>
        <v>0.40108475904293</v>
      </c>
      <c r="P395" s="64" t="n">
        <f aca="false">Scenarios!$B$15+Scenarios!$B$16*$D395+Scenarios!$B$17*(Scenarios!K$22+SUM($G395:O395))+$E395+Scenarios!$B$18*Draws!M368</f>
        <v>1.43362375181228</v>
      </c>
      <c r="Q395" s="64" t="n">
        <f aca="false">Scenarios!$B$15+Scenarios!$B$16*$D395+Scenarios!$B$17*(Scenarios!L$22+SUM($G395:P395))+$E395+Scenarios!$B$18*Draws!N368</f>
        <v>0.861406525488134</v>
      </c>
      <c r="R395" s="64" t="n">
        <f aca="false">Scenarios!$B$15+Scenarios!$B$16*$D395+Scenarios!$B$17*(Scenarios!M$22+SUM($G395:Q395))+$E395+Scenarios!$B$18*Draws!O368</f>
        <v>1.69074489674633</v>
      </c>
      <c r="S395" s="79" t="n">
        <f aca="false">SUM(G395:R395)</f>
        <v>-14.0577198826974</v>
      </c>
    </row>
    <row r="396" customFormat="false" ht="15" hidden="false" customHeight="false" outlineLevel="0" collapsed="false">
      <c r="A396" s="36" t="n">
        <v>365</v>
      </c>
      <c r="B396" s="36" t="n">
        <f aca="false">MATCH(Draws!B369,$B$16:$E$16,1)</f>
        <v>4</v>
      </c>
      <c r="C396" s="65" t="n">
        <f aca="false">MAX(-0.9,INDEX(Scenarios!$B$8:$E$8,B396)+INDEX(Scenarios!$B$9:$E$9,B396)*Draws!C369)</f>
        <v>0.28412088</v>
      </c>
      <c r="D396" s="65" t="n">
        <f aca="false">(1+C396)^(1/12)-1</f>
        <v>0.0210581879331448</v>
      </c>
      <c r="E396" s="64" t="n">
        <f aca="false">INDEX(Scenarios!$B$10:$E$10,B396)/12</f>
        <v>-1.25</v>
      </c>
      <c r="G396" s="64" t="n">
        <f aca="false">Scenarios!$B$15+Scenarios!$B$16*$D396+Scenarios!$B$17*(Scenarios!B$22)+$E396+Scenarios!$B$18*Draws!D369</f>
        <v>-4.56713570942443</v>
      </c>
      <c r="H396" s="64" t="n">
        <f aca="false">Scenarios!$B$15+Scenarios!$B$16*$D396+Scenarios!$B$17*(Scenarios!C$22+SUM($G396:G396))+$E396+Scenarios!$B$18*Draws!E369</f>
        <v>-5.92190880106854</v>
      </c>
      <c r="I396" s="64" t="n">
        <f aca="false">Scenarios!$B$15+Scenarios!$B$16*$D396+Scenarios!$B$17*(Scenarios!D$22+SUM($G396:H396))+$E396+Scenarios!$B$18*Draws!F369</f>
        <v>-8.55669704142734</v>
      </c>
      <c r="J396" s="64" t="n">
        <f aca="false">Scenarios!$B$15+Scenarios!$B$16*$D396+Scenarios!$B$17*(Scenarios!E$22+SUM($G396:I396))+$E396+Scenarios!$B$18*Draws!G369</f>
        <v>-2.47467493572819</v>
      </c>
      <c r="K396" s="64" t="n">
        <f aca="false">Scenarios!$B$15+Scenarios!$B$16*$D396+Scenarios!$B$17*(Scenarios!F$22+SUM($G396:J396))+$E396+Scenarios!$B$18*Draws!H369</f>
        <v>-1.71706655789359</v>
      </c>
      <c r="L396" s="64" t="n">
        <f aca="false">Scenarios!$B$15+Scenarios!$B$16*$D396+Scenarios!$B$17*(Scenarios!G$22+SUM($G396:K396))+$E396+Scenarios!$B$18*Draws!I369</f>
        <v>-1.56471546632758</v>
      </c>
      <c r="M396" s="64" t="n">
        <f aca="false">Scenarios!$B$15+Scenarios!$B$16*$D396+Scenarios!$B$17*(Scenarios!H$22+SUM($G396:L396))+$E396+Scenarios!$B$18*Draws!J369</f>
        <v>-2.46488034062756</v>
      </c>
      <c r="N396" s="64" t="n">
        <f aca="false">Scenarios!$B$15+Scenarios!$B$16*$D396+Scenarios!$B$17*(Scenarios!I$22+SUM($G396:M396))+$E396+Scenarios!$B$18*Draws!K369</f>
        <v>0.41419496738966</v>
      </c>
      <c r="O396" s="64" t="n">
        <f aca="false">Scenarios!$B$15+Scenarios!$B$16*$D396+Scenarios!$B$17*(Scenarios!J$22+SUM($G396:N396))+$E396+Scenarios!$B$18*Draws!L369</f>
        <v>-1.19787990582701</v>
      </c>
      <c r="P396" s="64" t="n">
        <f aca="false">Scenarios!$B$15+Scenarios!$B$16*$D396+Scenarios!$B$17*(Scenarios!K$22+SUM($G396:O396))+$E396+Scenarios!$B$18*Draws!M369</f>
        <v>-6.53017339759175</v>
      </c>
      <c r="Q396" s="64" t="n">
        <f aca="false">Scenarios!$B$15+Scenarios!$B$16*$D396+Scenarios!$B$17*(Scenarios!L$22+SUM($G396:P396))+$E396+Scenarios!$B$18*Draws!N369</f>
        <v>-6.38141123567241</v>
      </c>
      <c r="R396" s="64" t="n">
        <f aca="false">Scenarios!$B$15+Scenarios!$B$16*$D396+Scenarios!$B$17*(Scenarios!M$22+SUM($G396:Q396))+$E396+Scenarios!$B$18*Draws!O369</f>
        <v>0.6731895875323</v>
      </c>
      <c r="S396" s="79" t="n">
        <f aca="false">SUM(G396:R396)</f>
        <v>-40.2891588366664</v>
      </c>
    </row>
    <row r="397" customFormat="false" ht="15" hidden="false" customHeight="false" outlineLevel="0" collapsed="false">
      <c r="A397" s="36" t="n">
        <v>366</v>
      </c>
      <c r="B397" s="36" t="n">
        <f aca="false">MATCH(Draws!B370,$B$16:$E$16,1)</f>
        <v>2</v>
      </c>
      <c r="C397" s="65" t="n">
        <f aca="false">MAX(-0.9,INDEX(Scenarios!$B$8:$E$8,B397)+INDEX(Scenarios!$B$9:$E$9,B397)*Draws!C370)</f>
        <v>-0.18612268</v>
      </c>
      <c r="D397" s="65" t="n">
        <f aca="false">(1+C397)^(1/12)-1</f>
        <v>-0.0170157058265713</v>
      </c>
      <c r="E397" s="64" t="n">
        <f aca="false">INDEX(Scenarios!$B$10:$E$10,B397)/12</f>
        <v>0.416666666666667</v>
      </c>
      <c r="G397" s="64" t="n">
        <f aca="false">Scenarios!$B$15+Scenarios!$B$16*$D397+Scenarios!$B$17*(Scenarios!B$22)+$E397+Scenarios!$B$18*Draws!D370</f>
        <v>-5.27543412690178</v>
      </c>
      <c r="H397" s="64" t="n">
        <f aca="false">Scenarios!$B$15+Scenarios!$B$16*$D397+Scenarios!$B$17*(Scenarios!C$22+SUM($G397:G397))+$E397+Scenarios!$B$18*Draws!E370</f>
        <v>2.00731349215319</v>
      </c>
      <c r="I397" s="64" t="n">
        <f aca="false">Scenarios!$B$15+Scenarios!$B$16*$D397+Scenarios!$B$17*(Scenarios!D$22+SUM($G397:H397))+$E397+Scenarios!$B$18*Draws!F370</f>
        <v>-2.45635646961908</v>
      </c>
      <c r="J397" s="64" t="n">
        <f aca="false">Scenarios!$B$15+Scenarios!$B$16*$D397+Scenarios!$B$17*(Scenarios!E$22+SUM($G397:I397))+$E397+Scenarios!$B$18*Draws!G370</f>
        <v>1.99355898113159</v>
      </c>
      <c r="K397" s="64" t="n">
        <f aca="false">Scenarios!$B$15+Scenarios!$B$16*$D397+Scenarios!$B$17*(Scenarios!F$22+SUM($G397:J397))+$E397+Scenarios!$B$18*Draws!H370</f>
        <v>-2.47499463436505</v>
      </c>
      <c r="L397" s="64" t="n">
        <f aca="false">Scenarios!$B$15+Scenarios!$B$16*$D397+Scenarios!$B$17*(Scenarios!G$22+SUM($G397:K397))+$E397+Scenarios!$B$18*Draws!I370</f>
        <v>2.3209930855344</v>
      </c>
      <c r="M397" s="64" t="n">
        <f aca="false">Scenarios!$B$15+Scenarios!$B$16*$D397+Scenarios!$B$17*(Scenarios!H$22+SUM($G397:L397))+$E397+Scenarios!$B$18*Draws!J370</f>
        <v>1.65714092061618</v>
      </c>
      <c r="N397" s="64" t="n">
        <f aca="false">Scenarios!$B$15+Scenarios!$B$16*$D397+Scenarios!$B$17*(Scenarios!I$22+SUM($G397:M397))+$E397+Scenarios!$B$18*Draws!K370</f>
        <v>-1.46286381603802</v>
      </c>
      <c r="O397" s="64" t="n">
        <f aca="false">Scenarios!$B$15+Scenarios!$B$16*$D397+Scenarios!$B$17*(Scenarios!J$22+SUM($G397:N397))+$E397+Scenarios!$B$18*Draws!L370</f>
        <v>-1.34359795020489</v>
      </c>
      <c r="P397" s="64" t="n">
        <f aca="false">Scenarios!$B$15+Scenarios!$B$16*$D397+Scenarios!$B$17*(Scenarios!K$22+SUM($G397:O397))+$E397+Scenarios!$B$18*Draws!M370</f>
        <v>3.44274910091403</v>
      </c>
      <c r="Q397" s="64" t="n">
        <f aca="false">Scenarios!$B$15+Scenarios!$B$16*$D397+Scenarios!$B$17*(Scenarios!L$22+SUM($G397:P397))+$E397+Scenarios!$B$18*Draws!N370</f>
        <v>0.766460052835172</v>
      </c>
      <c r="R397" s="64" t="n">
        <f aca="false">Scenarios!$B$15+Scenarios!$B$16*$D397+Scenarios!$B$17*(Scenarios!M$22+SUM($G397:Q397))+$E397+Scenarios!$B$18*Draws!O370</f>
        <v>-2.99466052924921</v>
      </c>
      <c r="S397" s="79" t="n">
        <f aca="false">SUM(G397:R397)</f>
        <v>-3.81969189319347</v>
      </c>
    </row>
    <row r="398" customFormat="false" ht="15" hidden="false" customHeight="false" outlineLevel="0" collapsed="false">
      <c r="A398" s="36" t="n">
        <v>367</v>
      </c>
      <c r="B398" s="36" t="n">
        <f aca="false">MATCH(Draws!B371,$B$16:$E$16,1)</f>
        <v>4</v>
      </c>
      <c r="C398" s="65" t="n">
        <f aca="false">MAX(-0.9,INDEX(Scenarios!$B$8:$E$8,B398)+INDEX(Scenarios!$B$9:$E$9,B398)*Draws!C371)</f>
        <v>0.0339066</v>
      </c>
      <c r="D398" s="65" t="n">
        <f aca="false">(1+C398)^(1/12)-1</f>
        <v>0.00278256777400099</v>
      </c>
      <c r="E398" s="64" t="n">
        <f aca="false">INDEX(Scenarios!$B$10:$E$10,B398)/12</f>
        <v>-1.25</v>
      </c>
      <c r="G398" s="64" t="n">
        <f aca="false">Scenarios!$B$15+Scenarios!$B$16*$D398+Scenarios!$B$17*(Scenarios!B$22)+$E398+Scenarios!$B$18*Draws!D371</f>
        <v>-3.9617784294495</v>
      </c>
      <c r="H398" s="64" t="n">
        <f aca="false">Scenarios!$B$15+Scenarios!$B$16*$D398+Scenarios!$B$17*(Scenarios!C$22+SUM($G398:G398))+$E398+Scenarios!$B$18*Draws!E371</f>
        <v>-3.24030492295408</v>
      </c>
      <c r="I398" s="64" t="n">
        <f aca="false">Scenarios!$B$15+Scenarios!$B$16*$D398+Scenarios!$B$17*(Scenarios!D$22+SUM($G398:H398))+$E398+Scenarios!$B$18*Draws!F371</f>
        <v>-6.12847739461477</v>
      </c>
      <c r="J398" s="64" t="n">
        <f aca="false">Scenarios!$B$15+Scenarios!$B$16*$D398+Scenarios!$B$17*(Scenarios!E$22+SUM($G398:I398))+$E398+Scenarios!$B$18*Draws!G371</f>
        <v>1.76743116966657</v>
      </c>
      <c r="K398" s="64" t="n">
        <f aca="false">Scenarios!$B$15+Scenarios!$B$16*$D398+Scenarios!$B$17*(Scenarios!F$22+SUM($G398:J398))+$E398+Scenarios!$B$18*Draws!H371</f>
        <v>-5.50566552107785</v>
      </c>
      <c r="L398" s="64" t="n">
        <f aca="false">Scenarios!$B$15+Scenarios!$B$16*$D398+Scenarios!$B$17*(Scenarios!G$22+SUM($G398:K398))+$E398+Scenarios!$B$18*Draws!I371</f>
        <v>-5.46455922413378</v>
      </c>
      <c r="M398" s="64" t="n">
        <f aca="false">Scenarios!$B$15+Scenarios!$B$16*$D398+Scenarios!$B$17*(Scenarios!H$22+SUM($G398:L398))+$E398+Scenarios!$B$18*Draws!J371</f>
        <v>-7.62429541628032</v>
      </c>
      <c r="N398" s="64" t="n">
        <f aca="false">Scenarios!$B$15+Scenarios!$B$16*$D398+Scenarios!$B$17*(Scenarios!I$22+SUM($G398:M398))+$E398+Scenarios!$B$18*Draws!K371</f>
        <v>-3.23678795117375</v>
      </c>
      <c r="O398" s="64" t="n">
        <f aca="false">Scenarios!$B$15+Scenarios!$B$16*$D398+Scenarios!$B$17*(Scenarios!J$22+SUM($G398:N398))+$E398+Scenarios!$B$18*Draws!L371</f>
        <v>-3.5321387940673</v>
      </c>
      <c r="P398" s="64" t="n">
        <f aca="false">Scenarios!$B$15+Scenarios!$B$16*$D398+Scenarios!$B$17*(Scenarios!K$22+SUM($G398:O398))+$E398+Scenarios!$B$18*Draws!M371</f>
        <v>-0.942750029517158</v>
      </c>
      <c r="Q398" s="64" t="n">
        <f aca="false">Scenarios!$B$15+Scenarios!$B$16*$D398+Scenarios!$B$17*(Scenarios!L$22+SUM($G398:P398))+$E398+Scenarios!$B$18*Draws!N371</f>
        <v>-4.42813632528273</v>
      </c>
      <c r="R398" s="64" t="n">
        <f aca="false">Scenarios!$B$15+Scenarios!$B$16*$D398+Scenarios!$B$17*(Scenarios!M$22+SUM($G398:Q398))+$E398+Scenarios!$B$18*Draws!O371</f>
        <v>-3.27224267233855</v>
      </c>
      <c r="S398" s="79" t="n">
        <f aca="false">SUM(G398:R398)</f>
        <v>-45.5697055112232</v>
      </c>
    </row>
    <row r="399" customFormat="false" ht="15" hidden="false" customHeight="false" outlineLevel="0" collapsed="false">
      <c r="A399" s="36" t="n">
        <v>368</v>
      </c>
      <c r="B399" s="36" t="n">
        <f aca="false">MATCH(Draws!B372,$B$16:$E$16,1)</f>
        <v>1</v>
      </c>
      <c r="C399" s="65" t="n">
        <f aca="false">MAX(-0.9,INDEX(Scenarios!$B$8:$E$8,B399)+INDEX(Scenarios!$B$9:$E$9,B399)*Draws!C372)</f>
        <v>0.02565905</v>
      </c>
      <c r="D399" s="65" t="n">
        <f aca="false">(1+C399)^(1/12)-1</f>
        <v>0.00211351212307731</v>
      </c>
      <c r="E399" s="64" t="n">
        <f aca="false">INDEX(Scenarios!$B$10:$E$10,B399)/12</f>
        <v>-1.25</v>
      </c>
      <c r="G399" s="64" t="n">
        <f aca="false">Scenarios!$B$15+Scenarios!$B$16*$D399+Scenarios!$B$17*(Scenarios!B$22)+$E399+Scenarios!$B$18*Draws!D372</f>
        <v>-2.67419347492161</v>
      </c>
      <c r="H399" s="64" t="n">
        <f aca="false">Scenarios!$B$15+Scenarios!$B$16*$D399+Scenarios!$B$17*(Scenarios!C$22+SUM($G399:G399))+$E399+Scenarios!$B$18*Draws!E372</f>
        <v>-3.84116185216212</v>
      </c>
      <c r="I399" s="64" t="n">
        <f aca="false">Scenarios!$B$15+Scenarios!$B$16*$D399+Scenarios!$B$17*(Scenarios!D$22+SUM($G399:H399))+$E399+Scenarios!$B$18*Draws!F372</f>
        <v>-4.60999899157757</v>
      </c>
      <c r="J399" s="64" t="n">
        <f aca="false">Scenarios!$B$15+Scenarios!$B$16*$D399+Scenarios!$B$17*(Scenarios!E$22+SUM($G399:I399))+$E399+Scenarios!$B$18*Draws!G372</f>
        <v>-2.32455274748796</v>
      </c>
      <c r="K399" s="64" t="n">
        <f aca="false">Scenarios!$B$15+Scenarios!$B$16*$D399+Scenarios!$B$17*(Scenarios!F$22+SUM($G399:J399))+$E399+Scenarios!$B$18*Draws!H372</f>
        <v>-0.0243451052692381</v>
      </c>
      <c r="L399" s="64" t="n">
        <f aca="false">Scenarios!$B$15+Scenarios!$B$16*$D399+Scenarios!$B$17*(Scenarios!G$22+SUM($G399:K399))+$E399+Scenarios!$B$18*Draws!I372</f>
        <v>4.39844179092039</v>
      </c>
      <c r="M399" s="64" t="n">
        <f aca="false">Scenarios!$B$15+Scenarios!$B$16*$D399+Scenarios!$B$17*(Scenarios!H$22+SUM($G399:L399))+$E399+Scenarios!$B$18*Draws!J372</f>
        <v>-4.9732113267646</v>
      </c>
      <c r="N399" s="64" t="n">
        <f aca="false">Scenarios!$B$15+Scenarios!$B$16*$D399+Scenarios!$B$17*(Scenarios!I$22+SUM($G399:M399))+$E399+Scenarios!$B$18*Draws!K372</f>
        <v>-4.57874624362264</v>
      </c>
      <c r="O399" s="64" t="n">
        <f aca="false">Scenarios!$B$15+Scenarios!$B$16*$D399+Scenarios!$B$17*(Scenarios!J$22+SUM($G399:N399))+$E399+Scenarios!$B$18*Draws!L372</f>
        <v>-2.43549079121234</v>
      </c>
      <c r="P399" s="64" t="n">
        <f aca="false">Scenarios!$B$15+Scenarios!$B$16*$D399+Scenarios!$B$17*(Scenarios!K$22+SUM($G399:O399))+$E399+Scenarios!$B$18*Draws!M372</f>
        <v>0.106358626363378</v>
      </c>
      <c r="Q399" s="64" t="n">
        <f aca="false">Scenarios!$B$15+Scenarios!$B$16*$D399+Scenarios!$B$17*(Scenarios!L$22+SUM($G399:P399))+$E399+Scenarios!$B$18*Draws!N372</f>
        <v>-1.7260230337174</v>
      </c>
      <c r="R399" s="64" t="n">
        <f aca="false">Scenarios!$B$15+Scenarios!$B$16*$D399+Scenarios!$B$17*(Scenarios!M$22+SUM($G399:Q399))+$E399+Scenarios!$B$18*Draws!O372</f>
        <v>-3.98221873132301</v>
      </c>
      <c r="S399" s="79" t="n">
        <f aca="false">SUM(G399:R399)</f>
        <v>-26.6651418807747</v>
      </c>
    </row>
    <row r="400" customFormat="false" ht="15" hidden="false" customHeight="false" outlineLevel="0" collapsed="false">
      <c r="A400" s="36" t="n">
        <v>369</v>
      </c>
      <c r="B400" s="36" t="n">
        <f aca="false">MATCH(Draws!B373,$B$16:$E$16,1)</f>
        <v>4</v>
      </c>
      <c r="C400" s="65" t="n">
        <f aca="false">MAX(-0.9,INDEX(Scenarios!$B$8:$E$8,B400)+INDEX(Scenarios!$B$9:$E$9,B400)*Draws!C373)</f>
        <v>0.25247328</v>
      </c>
      <c r="D400" s="65" t="n">
        <f aca="false">(1+C400)^(1/12)-1</f>
        <v>0.0189370930876589</v>
      </c>
      <c r="E400" s="64" t="n">
        <f aca="false">INDEX(Scenarios!$B$10:$E$10,B400)/12</f>
        <v>-1.25</v>
      </c>
      <c r="G400" s="64" t="n">
        <f aca="false">Scenarios!$B$15+Scenarios!$B$16*$D400+Scenarios!$B$17*(Scenarios!B$22)+$E400+Scenarios!$B$18*Draws!D373</f>
        <v>-5.98496124670814</v>
      </c>
      <c r="H400" s="64" t="n">
        <f aca="false">Scenarios!$B$15+Scenarios!$B$16*$D400+Scenarios!$B$17*(Scenarios!C$22+SUM($G400:G400))+$E400+Scenarios!$B$18*Draws!E373</f>
        <v>-3.58859948744779</v>
      </c>
      <c r="I400" s="64" t="n">
        <f aca="false">Scenarios!$B$15+Scenarios!$B$16*$D400+Scenarios!$B$17*(Scenarios!D$22+SUM($G400:H400))+$E400+Scenarios!$B$18*Draws!F373</f>
        <v>-4.87713757197156</v>
      </c>
      <c r="J400" s="64" t="n">
        <f aca="false">Scenarios!$B$15+Scenarios!$B$16*$D400+Scenarios!$B$17*(Scenarios!E$22+SUM($G400:I400))+$E400+Scenarios!$B$18*Draws!G373</f>
        <v>-5.4047452306722</v>
      </c>
      <c r="K400" s="64" t="n">
        <f aca="false">Scenarios!$B$15+Scenarios!$B$16*$D400+Scenarios!$B$17*(Scenarios!F$22+SUM($G400:J400))+$E400+Scenarios!$B$18*Draws!H373</f>
        <v>-6.63315066166823</v>
      </c>
      <c r="L400" s="64" t="n">
        <f aca="false">Scenarios!$B$15+Scenarios!$B$16*$D400+Scenarios!$B$17*(Scenarios!G$22+SUM($G400:K400))+$E400+Scenarios!$B$18*Draws!I373</f>
        <v>-4.5514986906073</v>
      </c>
      <c r="M400" s="64" t="n">
        <f aca="false">Scenarios!$B$15+Scenarios!$B$16*$D400+Scenarios!$B$17*(Scenarios!H$22+SUM($G400:L400))+$E400+Scenarios!$B$18*Draws!J373</f>
        <v>-4.5832857899314</v>
      </c>
      <c r="N400" s="64" t="n">
        <f aca="false">Scenarios!$B$15+Scenarios!$B$16*$D400+Scenarios!$B$17*(Scenarios!I$22+SUM($G400:M400))+$E400+Scenarios!$B$18*Draws!K373</f>
        <v>-6.89460534003825</v>
      </c>
      <c r="O400" s="64" t="n">
        <f aca="false">Scenarios!$B$15+Scenarios!$B$16*$D400+Scenarios!$B$17*(Scenarios!J$22+SUM($G400:N400))+$E400+Scenarios!$B$18*Draws!L373</f>
        <v>-6.87510060927454</v>
      </c>
      <c r="P400" s="64" t="n">
        <f aca="false">Scenarios!$B$15+Scenarios!$B$16*$D400+Scenarios!$B$17*(Scenarios!K$22+SUM($G400:O400))+$E400+Scenarios!$B$18*Draws!M373</f>
        <v>-5.31456171848784</v>
      </c>
      <c r="Q400" s="64" t="n">
        <f aca="false">Scenarios!$B$15+Scenarios!$B$16*$D400+Scenarios!$B$17*(Scenarios!L$22+SUM($G400:P400))+$E400+Scenarios!$B$18*Draws!N373</f>
        <v>-2.26079978335715</v>
      </c>
      <c r="R400" s="64" t="n">
        <f aca="false">Scenarios!$B$15+Scenarios!$B$16*$D400+Scenarios!$B$17*(Scenarios!M$22+SUM($G400:Q400))+$E400+Scenarios!$B$18*Draws!O373</f>
        <v>-6.74063384818195</v>
      </c>
      <c r="S400" s="79" t="n">
        <f aca="false">SUM(G400:R400)</f>
        <v>-63.7090799783464</v>
      </c>
    </row>
    <row r="401" customFormat="false" ht="15" hidden="false" customHeight="false" outlineLevel="0" collapsed="false">
      <c r="A401" s="36" t="n">
        <v>370</v>
      </c>
      <c r="B401" s="36" t="n">
        <f aca="false">MATCH(Draws!B374,$B$16:$E$16,1)</f>
        <v>1</v>
      </c>
      <c r="C401" s="65" t="n">
        <f aca="false">MAX(-0.9,INDEX(Scenarios!$B$8:$E$8,B401)+INDEX(Scenarios!$B$9:$E$9,B401)*Draws!C374)</f>
        <v>0.10333055</v>
      </c>
      <c r="D401" s="65" t="n">
        <f aca="false">(1+C401)^(1/12)-1</f>
        <v>0.00822811455833072</v>
      </c>
      <c r="E401" s="64" t="n">
        <f aca="false">INDEX(Scenarios!$B$10:$E$10,B401)/12</f>
        <v>-1.25</v>
      </c>
      <c r="G401" s="64" t="n">
        <f aca="false">Scenarios!$B$15+Scenarios!$B$16*$D401+Scenarios!$B$17*(Scenarios!B$22)+$E401+Scenarios!$B$18*Draws!D374</f>
        <v>-2.57353507273852</v>
      </c>
      <c r="H401" s="64" t="n">
        <f aca="false">Scenarios!$B$15+Scenarios!$B$16*$D401+Scenarios!$B$17*(Scenarios!C$22+SUM($G401:G401))+$E401+Scenarios!$B$18*Draws!E374</f>
        <v>-1.3966605476772</v>
      </c>
      <c r="I401" s="64" t="n">
        <f aca="false">Scenarios!$B$15+Scenarios!$B$16*$D401+Scenarios!$B$17*(Scenarios!D$22+SUM($G401:H401))+$E401+Scenarios!$B$18*Draws!F374</f>
        <v>-7.14308480302159</v>
      </c>
      <c r="J401" s="64" t="n">
        <f aca="false">Scenarios!$B$15+Scenarios!$B$16*$D401+Scenarios!$B$17*(Scenarios!E$22+SUM($G401:I401))+$E401+Scenarios!$B$18*Draws!G374</f>
        <v>-5.17873621657375</v>
      </c>
      <c r="K401" s="64" t="n">
        <f aca="false">Scenarios!$B$15+Scenarios!$B$16*$D401+Scenarios!$B$17*(Scenarios!F$22+SUM($G401:J401))+$E401+Scenarios!$B$18*Draws!H374</f>
        <v>-1.44636887854268</v>
      </c>
      <c r="L401" s="64" t="n">
        <f aca="false">Scenarios!$B$15+Scenarios!$B$16*$D401+Scenarios!$B$17*(Scenarios!G$22+SUM($G401:K401))+$E401+Scenarios!$B$18*Draws!I374</f>
        <v>2.70293509007793</v>
      </c>
      <c r="M401" s="64" t="n">
        <f aca="false">Scenarios!$B$15+Scenarios!$B$16*$D401+Scenarios!$B$17*(Scenarios!H$22+SUM($G401:L401))+$E401+Scenarios!$B$18*Draws!J374</f>
        <v>-3.98070694359461</v>
      </c>
      <c r="N401" s="64" t="n">
        <f aca="false">Scenarios!$B$15+Scenarios!$B$16*$D401+Scenarios!$B$17*(Scenarios!I$22+SUM($G401:M401))+$E401+Scenarios!$B$18*Draws!K374</f>
        <v>-6.93332788969255</v>
      </c>
      <c r="O401" s="64" t="n">
        <f aca="false">Scenarios!$B$15+Scenarios!$B$16*$D401+Scenarios!$B$17*(Scenarios!J$22+SUM($G401:N401))+$E401+Scenarios!$B$18*Draws!L374</f>
        <v>-1.51522066122901</v>
      </c>
      <c r="P401" s="64" t="n">
        <f aca="false">Scenarios!$B$15+Scenarios!$B$16*$D401+Scenarios!$B$17*(Scenarios!K$22+SUM($G401:O401))+$E401+Scenarios!$B$18*Draws!M374</f>
        <v>1.34139703738026</v>
      </c>
      <c r="Q401" s="64" t="n">
        <f aca="false">Scenarios!$B$15+Scenarios!$B$16*$D401+Scenarios!$B$17*(Scenarios!L$22+SUM($G401:P401))+$E401+Scenarios!$B$18*Draws!N374</f>
        <v>-2.08721422714466</v>
      </c>
      <c r="R401" s="64" t="n">
        <f aca="false">Scenarios!$B$15+Scenarios!$B$16*$D401+Scenarios!$B$17*(Scenarios!M$22+SUM($G401:Q401))+$E401+Scenarios!$B$18*Draws!O374</f>
        <v>-4.34918349174451</v>
      </c>
      <c r="S401" s="79" t="n">
        <f aca="false">SUM(G401:R401)</f>
        <v>-32.5597066045009</v>
      </c>
    </row>
    <row r="402" customFormat="false" ht="15" hidden="false" customHeight="false" outlineLevel="0" collapsed="false">
      <c r="A402" s="36" t="n">
        <v>371</v>
      </c>
      <c r="B402" s="36" t="n">
        <f aca="false">MATCH(Draws!B375,$B$16:$E$16,1)</f>
        <v>2</v>
      </c>
      <c r="C402" s="65" t="n">
        <f aca="false">MAX(-0.9,INDEX(Scenarios!$B$8:$E$8,B402)+INDEX(Scenarios!$B$9:$E$9,B402)*Draws!C375)</f>
        <v>-0.33326764</v>
      </c>
      <c r="D402" s="65" t="n">
        <f aca="false">(1+C402)^(1/12)-1</f>
        <v>-0.0332163557916253</v>
      </c>
      <c r="E402" s="64" t="n">
        <f aca="false">INDEX(Scenarios!$B$10:$E$10,B402)/12</f>
        <v>0.416666666666667</v>
      </c>
      <c r="G402" s="64" t="n">
        <f aca="false">Scenarios!$B$15+Scenarios!$B$16*$D402+Scenarios!$B$17*(Scenarios!B$22)+$E402+Scenarios!$B$18*Draws!D375</f>
        <v>1.07760350718046</v>
      </c>
      <c r="H402" s="64" t="n">
        <f aca="false">Scenarios!$B$15+Scenarios!$B$16*$D402+Scenarios!$B$17*(Scenarios!C$22+SUM($G402:G402))+$E402+Scenarios!$B$18*Draws!E375</f>
        <v>5.18202743959785</v>
      </c>
      <c r="I402" s="64" t="n">
        <f aca="false">Scenarios!$B$15+Scenarios!$B$16*$D402+Scenarios!$B$17*(Scenarios!D$22+SUM($G402:H402))+$E402+Scenarios!$B$18*Draws!F375</f>
        <v>2.57228599818025</v>
      </c>
      <c r="J402" s="64" t="n">
        <f aca="false">Scenarios!$B$15+Scenarios!$B$16*$D402+Scenarios!$B$17*(Scenarios!E$22+SUM($G402:I402))+$E402+Scenarios!$B$18*Draws!G375</f>
        <v>0.722978139598451</v>
      </c>
      <c r="K402" s="64" t="n">
        <f aca="false">Scenarios!$B$15+Scenarios!$B$16*$D402+Scenarios!$B$17*(Scenarios!F$22+SUM($G402:J402))+$E402+Scenarios!$B$18*Draws!H375</f>
        <v>0.248087987817929</v>
      </c>
      <c r="L402" s="64" t="n">
        <f aca="false">Scenarios!$B$15+Scenarios!$B$16*$D402+Scenarios!$B$17*(Scenarios!G$22+SUM($G402:K402))+$E402+Scenarios!$B$18*Draws!I375</f>
        <v>-0.778181594077454</v>
      </c>
      <c r="M402" s="64" t="n">
        <f aca="false">Scenarios!$B$15+Scenarios!$B$16*$D402+Scenarios!$B$17*(Scenarios!H$22+SUM($G402:L402))+$E402+Scenarios!$B$18*Draws!J375</f>
        <v>0.102420705888807</v>
      </c>
      <c r="N402" s="64" t="n">
        <f aca="false">Scenarios!$B$15+Scenarios!$B$16*$D402+Scenarios!$B$17*(Scenarios!I$22+SUM($G402:M402))+$E402+Scenarios!$B$18*Draws!K375</f>
        <v>-0.443659897855716</v>
      </c>
      <c r="O402" s="64" t="n">
        <f aca="false">Scenarios!$B$15+Scenarios!$B$16*$D402+Scenarios!$B$17*(Scenarios!J$22+SUM($G402:N402))+$E402+Scenarios!$B$18*Draws!L375</f>
        <v>-4.89329380494329</v>
      </c>
      <c r="P402" s="64" t="n">
        <f aca="false">Scenarios!$B$15+Scenarios!$B$16*$D402+Scenarios!$B$17*(Scenarios!K$22+SUM($G402:O402))+$E402+Scenarios!$B$18*Draws!M375</f>
        <v>-6.7721096740271</v>
      </c>
      <c r="Q402" s="64" t="n">
        <f aca="false">Scenarios!$B$15+Scenarios!$B$16*$D402+Scenarios!$B$17*(Scenarios!L$22+SUM($G402:P402))+$E402+Scenarios!$B$18*Draws!N375</f>
        <v>0.658625369009528</v>
      </c>
      <c r="R402" s="64" t="n">
        <f aca="false">Scenarios!$B$15+Scenarios!$B$16*$D402+Scenarios!$B$17*(Scenarios!M$22+SUM($G402:Q402))+$E402+Scenarios!$B$18*Draws!O375</f>
        <v>-0.928677360720859</v>
      </c>
      <c r="S402" s="79" t="n">
        <f aca="false">SUM(G402:R402)</f>
        <v>-3.25189318435115</v>
      </c>
    </row>
    <row r="403" customFormat="false" ht="15" hidden="false" customHeight="false" outlineLevel="0" collapsed="false">
      <c r="A403" s="36" t="n">
        <v>372</v>
      </c>
      <c r="B403" s="36" t="n">
        <f aca="false">MATCH(Draws!B376,$B$16:$E$16,1)</f>
        <v>1</v>
      </c>
      <c r="C403" s="65" t="n">
        <f aca="false">MAX(-0.9,INDEX(Scenarios!$B$8:$E$8,B403)+INDEX(Scenarios!$B$9:$E$9,B403)*Draws!C376)</f>
        <v>-0.0546241</v>
      </c>
      <c r="D403" s="65" t="n">
        <f aca="false">(1+C403)^(1/12)-1</f>
        <v>-0.00467011534055362</v>
      </c>
      <c r="E403" s="64" t="n">
        <f aca="false">INDEX(Scenarios!$B$10:$E$10,B403)/12</f>
        <v>-1.25</v>
      </c>
      <c r="G403" s="64" t="n">
        <f aca="false">Scenarios!$B$15+Scenarios!$B$16*$D403+Scenarios!$B$17*(Scenarios!B$22)+$E403+Scenarios!$B$18*Draws!D376</f>
        <v>-2.33978419809261</v>
      </c>
      <c r="H403" s="64" t="n">
        <f aca="false">Scenarios!$B$15+Scenarios!$B$16*$D403+Scenarios!$B$17*(Scenarios!C$22+SUM($G403:G403))+$E403+Scenarios!$B$18*Draws!E376</f>
        <v>-2.41404262918246</v>
      </c>
      <c r="I403" s="64" t="n">
        <f aca="false">Scenarios!$B$15+Scenarios!$B$16*$D403+Scenarios!$B$17*(Scenarios!D$22+SUM($G403:H403))+$E403+Scenarios!$B$18*Draws!F376</f>
        <v>-5.73596042768952</v>
      </c>
      <c r="J403" s="64" t="n">
        <f aca="false">Scenarios!$B$15+Scenarios!$B$16*$D403+Scenarios!$B$17*(Scenarios!E$22+SUM($G403:I403))+$E403+Scenarios!$B$18*Draws!G376</f>
        <v>-6.28714899653697</v>
      </c>
      <c r="K403" s="64" t="n">
        <f aca="false">Scenarios!$B$15+Scenarios!$B$16*$D403+Scenarios!$B$17*(Scenarios!F$22+SUM($G403:J403))+$E403+Scenarios!$B$18*Draws!H376</f>
        <v>-1.33137559273568</v>
      </c>
      <c r="L403" s="64" t="n">
        <f aca="false">Scenarios!$B$15+Scenarios!$B$16*$D403+Scenarios!$B$17*(Scenarios!G$22+SUM($G403:K403))+$E403+Scenarios!$B$18*Draws!I376</f>
        <v>-5.59916351991942</v>
      </c>
      <c r="M403" s="64" t="n">
        <f aca="false">Scenarios!$B$15+Scenarios!$B$16*$D403+Scenarios!$B$17*(Scenarios!H$22+SUM($G403:L403))+$E403+Scenarios!$B$18*Draws!J376</f>
        <v>-2.51565615172684</v>
      </c>
      <c r="N403" s="64" t="n">
        <f aca="false">Scenarios!$B$15+Scenarios!$B$16*$D403+Scenarios!$B$17*(Scenarios!I$22+SUM($G403:M403))+$E403+Scenarios!$B$18*Draws!K376</f>
        <v>-2.72377027815837</v>
      </c>
      <c r="O403" s="64" t="n">
        <f aca="false">Scenarios!$B$15+Scenarios!$B$16*$D403+Scenarios!$B$17*(Scenarios!J$22+SUM($G403:N403))+$E403+Scenarios!$B$18*Draws!L376</f>
        <v>-3.60722120783499</v>
      </c>
      <c r="P403" s="64" t="n">
        <f aca="false">Scenarios!$B$15+Scenarios!$B$16*$D403+Scenarios!$B$17*(Scenarios!K$22+SUM($G403:O403))+$E403+Scenarios!$B$18*Draws!M376</f>
        <v>-3.71470415684872</v>
      </c>
      <c r="Q403" s="64" t="n">
        <f aca="false">Scenarios!$B$15+Scenarios!$B$16*$D403+Scenarios!$B$17*(Scenarios!L$22+SUM($G403:P403))+$E403+Scenarios!$B$18*Draws!N376</f>
        <v>-3.46990070829606</v>
      </c>
      <c r="R403" s="64" t="n">
        <f aca="false">Scenarios!$B$15+Scenarios!$B$16*$D403+Scenarios!$B$17*(Scenarios!M$22+SUM($G403:Q403))+$E403+Scenarios!$B$18*Draws!O376</f>
        <v>-3.53564452306522</v>
      </c>
      <c r="S403" s="79" t="n">
        <f aca="false">SUM(G403:R403)</f>
        <v>-43.2743723900868</v>
      </c>
    </row>
    <row r="404" customFormat="false" ht="15" hidden="false" customHeight="false" outlineLevel="0" collapsed="false">
      <c r="A404" s="36" t="n">
        <v>373</v>
      </c>
      <c r="B404" s="36" t="n">
        <f aca="false">MATCH(Draws!B377,$B$16:$E$16,1)</f>
        <v>4</v>
      </c>
      <c r="C404" s="65" t="n">
        <f aca="false">MAX(-0.9,INDEX(Scenarios!$B$8:$E$8,B404)+INDEX(Scenarios!$B$9:$E$9,B404)*Draws!C377)</f>
        <v>0.00292944000000001</v>
      </c>
      <c r="D404" s="65" t="n">
        <f aca="false">(1+C404)^(1/12)-1</f>
        <v>0.000243792841983614</v>
      </c>
      <c r="E404" s="64" t="n">
        <f aca="false">INDEX(Scenarios!$B$10:$E$10,B404)/12</f>
        <v>-1.25</v>
      </c>
      <c r="G404" s="64" t="n">
        <f aca="false">Scenarios!$B$15+Scenarios!$B$16*$D404+Scenarios!$B$17*(Scenarios!B$22)+$E404+Scenarios!$B$18*Draws!D377</f>
        <v>-3.3753038670016</v>
      </c>
      <c r="H404" s="64" t="n">
        <f aca="false">Scenarios!$B$15+Scenarios!$B$16*$D404+Scenarios!$B$17*(Scenarios!C$22+SUM($G404:G404))+$E404+Scenarios!$B$18*Draws!E377</f>
        <v>-1.16935660267487</v>
      </c>
      <c r="I404" s="64" t="n">
        <f aca="false">Scenarios!$B$15+Scenarios!$B$16*$D404+Scenarios!$B$17*(Scenarios!D$22+SUM($G404:H404))+$E404+Scenarios!$B$18*Draws!F377</f>
        <v>1.49646271161389</v>
      </c>
      <c r="J404" s="64" t="n">
        <f aca="false">Scenarios!$B$15+Scenarios!$B$16*$D404+Scenarios!$B$17*(Scenarios!E$22+SUM($G404:I404))+$E404+Scenarios!$B$18*Draws!G377</f>
        <v>1.24642306467469</v>
      </c>
      <c r="K404" s="64" t="n">
        <f aca="false">Scenarios!$B$15+Scenarios!$B$16*$D404+Scenarios!$B$17*(Scenarios!F$22+SUM($G404:J404))+$E404+Scenarios!$B$18*Draws!H377</f>
        <v>-9.31189070834981</v>
      </c>
      <c r="L404" s="64" t="n">
        <f aca="false">Scenarios!$B$15+Scenarios!$B$16*$D404+Scenarios!$B$17*(Scenarios!G$22+SUM($G404:K404))+$E404+Scenarios!$B$18*Draws!I377</f>
        <v>0.176519072092498</v>
      </c>
      <c r="M404" s="64" t="n">
        <f aca="false">Scenarios!$B$15+Scenarios!$B$16*$D404+Scenarios!$B$17*(Scenarios!H$22+SUM($G404:L404))+$E404+Scenarios!$B$18*Draws!J377</f>
        <v>-2.24085516632206</v>
      </c>
      <c r="N404" s="64" t="n">
        <f aca="false">Scenarios!$B$15+Scenarios!$B$16*$D404+Scenarios!$B$17*(Scenarios!I$22+SUM($G404:M404))+$E404+Scenarios!$B$18*Draws!K377</f>
        <v>-5.1478701649791</v>
      </c>
      <c r="O404" s="64" t="n">
        <f aca="false">Scenarios!$B$15+Scenarios!$B$16*$D404+Scenarios!$B$17*(Scenarios!J$22+SUM($G404:N404))+$E404+Scenarios!$B$18*Draws!L377</f>
        <v>-2.79072509449875</v>
      </c>
      <c r="P404" s="64" t="n">
        <f aca="false">Scenarios!$B$15+Scenarios!$B$16*$D404+Scenarios!$B$17*(Scenarios!K$22+SUM($G404:O404))+$E404+Scenarios!$B$18*Draws!M377</f>
        <v>1.13869532061481</v>
      </c>
      <c r="Q404" s="64" t="n">
        <f aca="false">Scenarios!$B$15+Scenarios!$B$16*$D404+Scenarios!$B$17*(Scenarios!L$22+SUM($G404:P404))+$E404+Scenarios!$B$18*Draws!N377</f>
        <v>-1.96901802362678</v>
      </c>
      <c r="R404" s="64" t="n">
        <f aca="false">Scenarios!$B$15+Scenarios!$B$16*$D404+Scenarios!$B$17*(Scenarios!M$22+SUM($G404:Q404))+$E404+Scenarios!$B$18*Draws!O377</f>
        <v>-3.58155397309618</v>
      </c>
      <c r="S404" s="79" t="n">
        <f aca="false">SUM(G404:R404)</f>
        <v>-25.5284734315533</v>
      </c>
    </row>
    <row r="405" customFormat="false" ht="15" hidden="false" customHeight="false" outlineLevel="0" collapsed="false">
      <c r="A405" s="36" t="n">
        <v>374</v>
      </c>
      <c r="B405" s="36" t="n">
        <f aca="false">MATCH(Draws!B378,$B$16:$E$16,1)</f>
        <v>2</v>
      </c>
      <c r="C405" s="65" t="n">
        <f aca="false">MAX(-0.9,INDEX(Scenarios!$B$8:$E$8,B405)+INDEX(Scenarios!$B$9:$E$9,B405)*Draws!C378)</f>
        <v>-0.3469858</v>
      </c>
      <c r="D405" s="65" t="n">
        <f aca="false">(1+C405)^(1/12)-1</f>
        <v>-0.0348898447883778</v>
      </c>
      <c r="E405" s="64" t="n">
        <f aca="false">INDEX(Scenarios!$B$10:$E$10,B405)/12</f>
        <v>0.416666666666667</v>
      </c>
      <c r="G405" s="64" t="n">
        <f aca="false">Scenarios!$B$15+Scenarios!$B$16*$D405+Scenarios!$B$17*(Scenarios!B$22)+$E405+Scenarios!$B$18*Draws!D378</f>
        <v>-2.31327657289659</v>
      </c>
      <c r="H405" s="64" t="n">
        <f aca="false">Scenarios!$B$15+Scenarios!$B$16*$D405+Scenarios!$B$17*(Scenarios!C$22+SUM($G405:G405))+$E405+Scenarios!$B$18*Draws!E378</f>
        <v>-2.66972169657526</v>
      </c>
      <c r="I405" s="64" t="n">
        <f aca="false">Scenarios!$B$15+Scenarios!$B$16*$D405+Scenarios!$B$17*(Scenarios!D$22+SUM($G405:H405))+$E405+Scenarios!$B$18*Draws!F378</f>
        <v>-4.54318997927579</v>
      </c>
      <c r="J405" s="64" t="n">
        <f aca="false">Scenarios!$B$15+Scenarios!$B$16*$D405+Scenarios!$B$17*(Scenarios!E$22+SUM($G405:I405))+$E405+Scenarios!$B$18*Draws!G378</f>
        <v>-6.38626178930013</v>
      </c>
      <c r="K405" s="64" t="n">
        <f aca="false">Scenarios!$B$15+Scenarios!$B$16*$D405+Scenarios!$B$17*(Scenarios!F$22+SUM($G405:J405))+$E405+Scenarios!$B$18*Draws!H378</f>
        <v>-4.97108881397736</v>
      </c>
      <c r="L405" s="64" t="n">
        <f aca="false">Scenarios!$B$15+Scenarios!$B$16*$D405+Scenarios!$B$17*(Scenarios!G$22+SUM($G405:K405))+$E405+Scenarios!$B$18*Draws!I378</f>
        <v>-1.23584833181578</v>
      </c>
      <c r="M405" s="64" t="n">
        <f aca="false">Scenarios!$B$15+Scenarios!$B$16*$D405+Scenarios!$B$17*(Scenarios!H$22+SUM($G405:L405))+$E405+Scenarios!$B$18*Draws!J378</f>
        <v>-7.92715829469461</v>
      </c>
      <c r="N405" s="64" t="n">
        <f aca="false">Scenarios!$B$15+Scenarios!$B$16*$D405+Scenarios!$B$17*(Scenarios!I$22+SUM($G405:M405))+$E405+Scenarios!$B$18*Draws!K378</f>
        <v>-4.67882469517947</v>
      </c>
      <c r="O405" s="64" t="n">
        <f aca="false">Scenarios!$B$15+Scenarios!$B$16*$D405+Scenarios!$B$17*(Scenarios!J$22+SUM($G405:N405))+$E405+Scenarios!$B$18*Draws!L378</f>
        <v>4.58405224330097</v>
      </c>
      <c r="P405" s="64" t="n">
        <f aca="false">Scenarios!$B$15+Scenarios!$B$16*$D405+Scenarios!$B$17*(Scenarios!K$22+SUM($G405:O405))+$E405+Scenarios!$B$18*Draws!M378</f>
        <v>-0.352582940701473</v>
      </c>
      <c r="Q405" s="64" t="n">
        <f aca="false">Scenarios!$B$15+Scenarios!$B$16*$D405+Scenarios!$B$17*(Scenarios!L$22+SUM($G405:P405))+$E405+Scenarios!$B$18*Draws!N378</f>
        <v>3.2347466406151</v>
      </c>
      <c r="R405" s="64" t="n">
        <f aca="false">Scenarios!$B$15+Scenarios!$B$16*$D405+Scenarios!$B$17*(Scenarios!M$22+SUM($G405:Q405))+$E405+Scenarios!$B$18*Draws!O378</f>
        <v>1.1596205828133</v>
      </c>
      <c r="S405" s="79" t="n">
        <f aca="false">SUM(G405:R405)</f>
        <v>-26.0995336476871</v>
      </c>
    </row>
    <row r="406" customFormat="false" ht="15" hidden="false" customHeight="false" outlineLevel="0" collapsed="false">
      <c r="A406" s="36" t="n">
        <v>375</v>
      </c>
      <c r="B406" s="36" t="n">
        <f aca="false">MATCH(Draws!B379,$B$16:$E$16,1)</f>
        <v>4</v>
      </c>
      <c r="C406" s="65" t="n">
        <f aca="false">MAX(-0.9,INDEX(Scenarios!$B$8:$E$8,B406)+INDEX(Scenarios!$B$9:$E$9,B406)*Draws!C379)</f>
        <v>0.27254076</v>
      </c>
      <c r="D406" s="65" t="n">
        <f aca="false">(1+C406)^(1/12)-1</f>
        <v>0.0202876782492145</v>
      </c>
      <c r="E406" s="64" t="n">
        <f aca="false">INDEX(Scenarios!$B$10:$E$10,B406)/12</f>
        <v>-1.25</v>
      </c>
      <c r="G406" s="64" t="n">
        <f aca="false">Scenarios!$B$15+Scenarios!$B$16*$D406+Scenarios!$B$17*(Scenarios!B$22)+$E406+Scenarios!$B$18*Draws!D379</f>
        <v>-0.337028696587623</v>
      </c>
      <c r="H406" s="64" t="n">
        <f aca="false">Scenarios!$B$15+Scenarios!$B$16*$D406+Scenarios!$B$17*(Scenarios!C$22+SUM($G406:G406))+$E406+Scenarios!$B$18*Draws!E379</f>
        <v>-3.88913306682028</v>
      </c>
      <c r="I406" s="64" t="n">
        <f aca="false">Scenarios!$B$15+Scenarios!$B$16*$D406+Scenarios!$B$17*(Scenarios!D$22+SUM($G406:H406))+$E406+Scenarios!$B$18*Draws!F379</f>
        <v>-1.80651946386588</v>
      </c>
      <c r="J406" s="64" t="n">
        <f aca="false">Scenarios!$B$15+Scenarios!$B$16*$D406+Scenarios!$B$17*(Scenarios!E$22+SUM($G406:I406))+$E406+Scenarios!$B$18*Draws!G379</f>
        <v>1.82319710837055</v>
      </c>
      <c r="K406" s="64" t="n">
        <f aca="false">Scenarios!$B$15+Scenarios!$B$16*$D406+Scenarios!$B$17*(Scenarios!F$22+SUM($G406:J406))+$E406+Scenarios!$B$18*Draws!H379</f>
        <v>-1.60718012117356</v>
      </c>
      <c r="L406" s="64" t="n">
        <f aca="false">Scenarios!$B$15+Scenarios!$B$16*$D406+Scenarios!$B$17*(Scenarios!G$22+SUM($G406:K406))+$E406+Scenarios!$B$18*Draws!I379</f>
        <v>-2.71246079133427</v>
      </c>
      <c r="M406" s="64" t="n">
        <f aca="false">Scenarios!$B$15+Scenarios!$B$16*$D406+Scenarios!$B$17*(Scenarios!H$22+SUM($G406:L406))+$E406+Scenarios!$B$18*Draws!J379</f>
        <v>-1.91837525065696</v>
      </c>
      <c r="N406" s="64" t="n">
        <f aca="false">Scenarios!$B$15+Scenarios!$B$16*$D406+Scenarios!$B$17*(Scenarios!I$22+SUM($G406:M406))+$E406+Scenarios!$B$18*Draws!K379</f>
        <v>2.36107103070273</v>
      </c>
      <c r="O406" s="64" t="n">
        <f aca="false">Scenarios!$B$15+Scenarios!$B$16*$D406+Scenarios!$B$17*(Scenarios!J$22+SUM($G406:N406))+$E406+Scenarios!$B$18*Draws!L379</f>
        <v>-4.92811951586721</v>
      </c>
      <c r="P406" s="64" t="n">
        <f aca="false">Scenarios!$B$15+Scenarios!$B$16*$D406+Scenarios!$B$17*(Scenarios!K$22+SUM($G406:O406))+$E406+Scenarios!$B$18*Draws!M379</f>
        <v>3.54208252320724</v>
      </c>
      <c r="Q406" s="64" t="n">
        <f aca="false">Scenarios!$B$15+Scenarios!$B$16*$D406+Scenarios!$B$17*(Scenarios!L$22+SUM($G406:P406))+$E406+Scenarios!$B$18*Draws!N379</f>
        <v>-2.36483958518302</v>
      </c>
      <c r="R406" s="64" t="n">
        <f aca="false">Scenarios!$B$15+Scenarios!$B$16*$D406+Scenarios!$B$17*(Scenarios!M$22+SUM($G406:Q406))+$E406+Scenarios!$B$18*Draws!O379</f>
        <v>-2.10194096089896</v>
      </c>
      <c r="S406" s="79" t="n">
        <f aca="false">SUM(G406:R406)</f>
        <v>-13.9392467901072</v>
      </c>
    </row>
    <row r="407" customFormat="false" ht="15" hidden="false" customHeight="false" outlineLevel="0" collapsed="false">
      <c r="A407" s="36" t="n">
        <v>376</v>
      </c>
      <c r="B407" s="36" t="n">
        <f aca="false">MATCH(Draws!B380,$B$16:$E$16,1)</f>
        <v>1</v>
      </c>
      <c r="C407" s="65" t="n">
        <f aca="false">MAX(-0.9,INDEX(Scenarios!$B$8:$E$8,B407)+INDEX(Scenarios!$B$9:$E$9,B407)*Draws!C380)</f>
        <v>-0.0267742</v>
      </c>
      <c r="D407" s="65" t="n">
        <f aca="false">(1+C407)^(1/12)-1</f>
        <v>-0.00225904101277263</v>
      </c>
      <c r="E407" s="64" t="n">
        <f aca="false">INDEX(Scenarios!$B$10:$E$10,B407)/12</f>
        <v>-1.25</v>
      </c>
      <c r="G407" s="64" t="n">
        <f aca="false">Scenarios!$B$15+Scenarios!$B$16*$D407+Scenarios!$B$17*(Scenarios!B$22)+$E407+Scenarios!$B$18*Draws!D380</f>
        <v>-2.36150259317974</v>
      </c>
      <c r="H407" s="64" t="n">
        <f aca="false">Scenarios!$B$15+Scenarios!$B$16*$D407+Scenarios!$B$17*(Scenarios!C$22+SUM($G407:G407))+$E407+Scenarios!$B$18*Draws!E380</f>
        <v>-2.63780679925718</v>
      </c>
      <c r="I407" s="64" t="n">
        <f aca="false">Scenarios!$B$15+Scenarios!$B$16*$D407+Scenarios!$B$17*(Scenarios!D$22+SUM($G407:H407))+$E407+Scenarios!$B$18*Draws!F380</f>
        <v>-1.76318844860743</v>
      </c>
      <c r="J407" s="64" t="n">
        <f aca="false">Scenarios!$B$15+Scenarios!$B$16*$D407+Scenarios!$B$17*(Scenarios!E$22+SUM($G407:I407))+$E407+Scenarios!$B$18*Draws!G380</f>
        <v>-3.94981744727339</v>
      </c>
      <c r="K407" s="64" t="n">
        <f aca="false">Scenarios!$B$15+Scenarios!$B$16*$D407+Scenarios!$B$17*(Scenarios!F$22+SUM($G407:J407))+$E407+Scenarios!$B$18*Draws!H380</f>
        <v>-6.20417549933116</v>
      </c>
      <c r="L407" s="64" t="n">
        <f aca="false">Scenarios!$B$15+Scenarios!$B$16*$D407+Scenarios!$B$17*(Scenarios!G$22+SUM($G407:K407))+$E407+Scenarios!$B$18*Draws!I380</f>
        <v>-4.6291501637427</v>
      </c>
      <c r="M407" s="64" t="n">
        <f aca="false">Scenarios!$B$15+Scenarios!$B$16*$D407+Scenarios!$B$17*(Scenarios!H$22+SUM($G407:L407))+$E407+Scenarios!$B$18*Draws!J380</f>
        <v>-5.51661102300674</v>
      </c>
      <c r="N407" s="64" t="n">
        <f aca="false">Scenarios!$B$15+Scenarios!$B$16*$D407+Scenarios!$B$17*(Scenarios!I$22+SUM($G407:M407))+$E407+Scenarios!$B$18*Draws!K380</f>
        <v>-6.80465491396421</v>
      </c>
      <c r="O407" s="64" t="n">
        <f aca="false">Scenarios!$B$15+Scenarios!$B$16*$D407+Scenarios!$B$17*(Scenarios!J$22+SUM($G407:N407))+$E407+Scenarios!$B$18*Draws!L380</f>
        <v>-1.6852056237747</v>
      </c>
      <c r="P407" s="64" t="n">
        <f aca="false">Scenarios!$B$15+Scenarios!$B$16*$D407+Scenarios!$B$17*(Scenarios!K$22+SUM($G407:O407))+$E407+Scenarios!$B$18*Draws!M380</f>
        <v>-1.8212535653757</v>
      </c>
      <c r="Q407" s="64" t="n">
        <f aca="false">Scenarios!$B$15+Scenarios!$B$16*$D407+Scenarios!$B$17*(Scenarios!L$22+SUM($G407:P407))+$E407+Scenarios!$B$18*Draws!N380</f>
        <v>-8.29728530228307</v>
      </c>
      <c r="R407" s="64" t="n">
        <f aca="false">Scenarios!$B$15+Scenarios!$B$16*$D407+Scenarios!$B$17*(Scenarios!M$22+SUM($G407:Q407))+$E407+Scenarios!$B$18*Draws!O380</f>
        <v>-6.72858946537973</v>
      </c>
      <c r="S407" s="79" t="n">
        <f aca="false">SUM(G407:R407)</f>
        <v>-52.3992408451758</v>
      </c>
    </row>
    <row r="408" customFormat="false" ht="15" hidden="false" customHeight="false" outlineLevel="0" collapsed="false">
      <c r="A408" s="36" t="n">
        <v>377</v>
      </c>
      <c r="B408" s="36" t="n">
        <f aca="false">MATCH(Draws!B381,$B$16:$E$16,1)</f>
        <v>4</v>
      </c>
      <c r="C408" s="65" t="n">
        <f aca="false">MAX(-0.9,INDEX(Scenarios!$B$8:$E$8,B408)+INDEX(Scenarios!$B$9:$E$9,B408)*Draws!C381)</f>
        <v>0.27048372</v>
      </c>
      <c r="D408" s="65" t="n">
        <f aca="false">(1+C408)^(1/12)-1</f>
        <v>0.0201501365429828</v>
      </c>
      <c r="E408" s="64" t="n">
        <f aca="false">INDEX(Scenarios!$B$10:$E$10,B408)/12</f>
        <v>-1.25</v>
      </c>
      <c r="G408" s="64" t="n">
        <f aca="false">Scenarios!$B$15+Scenarios!$B$16*$D408+Scenarios!$B$17*(Scenarios!B$22)+$E408+Scenarios!$B$18*Draws!D381</f>
        <v>-0.897023440253436</v>
      </c>
      <c r="H408" s="64" t="n">
        <f aca="false">Scenarios!$B$15+Scenarios!$B$16*$D408+Scenarios!$B$17*(Scenarios!C$22+SUM($G408:G408))+$E408+Scenarios!$B$18*Draws!E381</f>
        <v>1.02331288141068</v>
      </c>
      <c r="I408" s="64" t="n">
        <f aca="false">Scenarios!$B$15+Scenarios!$B$16*$D408+Scenarios!$B$17*(Scenarios!D$22+SUM($G408:H408))+$E408+Scenarios!$B$18*Draws!F381</f>
        <v>-4.77865632992587</v>
      </c>
      <c r="J408" s="64" t="n">
        <f aca="false">Scenarios!$B$15+Scenarios!$B$16*$D408+Scenarios!$B$17*(Scenarios!E$22+SUM($G408:I408))+$E408+Scenarios!$B$18*Draws!G381</f>
        <v>-8.81343341396341</v>
      </c>
      <c r="K408" s="64" t="n">
        <f aca="false">Scenarios!$B$15+Scenarios!$B$16*$D408+Scenarios!$B$17*(Scenarios!F$22+SUM($G408:J408))+$E408+Scenarios!$B$18*Draws!H381</f>
        <v>-7.5935263400261</v>
      </c>
      <c r="L408" s="64" t="n">
        <f aca="false">Scenarios!$B$15+Scenarios!$B$16*$D408+Scenarios!$B$17*(Scenarios!G$22+SUM($G408:K408))+$E408+Scenarios!$B$18*Draws!I381</f>
        <v>-1.71959425354312</v>
      </c>
      <c r="M408" s="64" t="n">
        <f aca="false">Scenarios!$B$15+Scenarios!$B$16*$D408+Scenarios!$B$17*(Scenarios!H$22+SUM($G408:L408))+$E408+Scenarios!$B$18*Draws!J381</f>
        <v>-6.06464541826074</v>
      </c>
      <c r="N408" s="64" t="n">
        <f aca="false">Scenarios!$B$15+Scenarios!$B$16*$D408+Scenarios!$B$17*(Scenarios!I$22+SUM($G408:M408))+$E408+Scenarios!$B$18*Draws!K381</f>
        <v>1.53605921555524</v>
      </c>
      <c r="O408" s="64" t="n">
        <f aca="false">Scenarios!$B$15+Scenarios!$B$16*$D408+Scenarios!$B$17*(Scenarios!J$22+SUM($G408:N408))+$E408+Scenarios!$B$18*Draws!L381</f>
        <v>-2.21728046593778</v>
      </c>
      <c r="P408" s="64" t="n">
        <f aca="false">Scenarios!$B$15+Scenarios!$B$16*$D408+Scenarios!$B$17*(Scenarios!K$22+SUM($G408:O408))+$E408+Scenarios!$B$18*Draws!M381</f>
        <v>-1.2354058678146</v>
      </c>
      <c r="Q408" s="64" t="n">
        <f aca="false">Scenarios!$B$15+Scenarios!$B$16*$D408+Scenarios!$B$17*(Scenarios!L$22+SUM($G408:P408))+$E408+Scenarios!$B$18*Draws!N381</f>
        <v>-0.866145933584366</v>
      </c>
      <c r="R408" s="64" t="n">
        <f aca="false">Scenarios!$B$15+Scenarios!$B$16*$D408+Scenarios!$B$17*(Scenarios!M$22+SUM($G408:Q408))+$E408+Scenarios!$B$18*Draws!O381</f>
        <v>0.537456622082835</v>
      </c>
      <c r="S408" s="79" t="n">
        <f aca="false">SUM(G408:R408)</f>
        <v>-31.0888827442607</v>
      </c>
    </row>
    <row r="409" customFormat="false" ht="15" hidden="false" customHeight="false" outlineLevel="0" collapsed="false">
      <c r="A409" s="36" t="n">
        <v>378</v>
      </c>
      <c r="B409" s="36" t="n">
        <f aca="false">MATCH(Draws!B382,$B$16:$E$16,1)</f>
        <v>2</v>
      </c>
      <c r="C409" s="65" t="n">
        <f aca="false">MAX(-0.9,INDEX(Scenarios!$B$8:$E$8,B409)+INDEX(Scenarios!$B$9:$E$9,B409)*Draws!C382)</f>
        <v>-0.23937436</v>
      </c>
      <c r="D409" s="65" t="n">
        <f aca="false">(1+C409)^(1/12)-1</f>
        <v>-0.0225431824184823</v>
      </c>
      <c r="E409" s="64" t="n">
        <f aca="false">INDEX(Scenarios!$B$10:$E$10,B409)/12</f>
        <v>0.416666666666667</v>
      </c>
      <c r="G409" s="64" t="n">
        <f aca="false">Scenarios!$B$15+Scenarios!$B$16*$D409+Scenarios!$B$17*(Scenarios!B$22)+$E409+Scenarios!$B$18*Draws!D382</f>
        <v>-0.476372040600801</v>
      </c>
      <c r="H409" s="64" t="n">
        <f aca="false">Scenarios!$B$15+Scenarios!$B$16*$D409+Scenarios!$B$17*(Scenarios!C$22+SUM($G409:G409))+$E409+Scenarios!$B$18*Draws!E382</f>
        <v>-6.73754373544087</v>
      </c>
      <c r="I409" s="64" t="n">
        <f aca="false">Scenarios!$B$15+Scenarios!$B$16*$D409+Scenarios!$B$17*(Scenarios!D$22+SUM($G409:H409))+$E409+Scenarios!$B$18*Draws!F382</f>
        <v>-4.87052376888577</v>
      </c>
      <c r="J409" s="64" t="n">
        <f aca="false">Scenarios!$B$15+Scenarios!$B$16*$D409+Scenarios!$B$17*(Scenarios!E$22+SUM($G409:I409))+$E409+Scenarios!$B$18*Draws!G382</f>
        <v>-0.558992858648597</v>
      </c>
      <c r="K409" s="64" t="n">
        <f aca="false">Scenarios!$B$15+Scenarios!$B$16*$D409+Scenarios!$B$17*(Scenarios!F$22+SUM($G409:J409))+$E409+Scenarios!$B$18*Draws!H382</f>
        <v>-1.51535667229539</v>
      </c>
      <c r="L409" s="64" t="n">
        <f aca="false">Scenarios!$B$15+Scenarios!$B$16*$D409+Scenarios!$B$17*(Scenarios!G$22+SUM($G409:K409))+$E409+Scenarios!$B$18*Draws!I382</f>
        <v>-2.49998462576314</v>
      </c>
      <c r="M409" s="64" t="n">
        <f aca="false">Scenarios!$B$15+Scenarios!$B$16*$D409+Scenarios!$B$17*(Scenarios!H$22+SUM($G409:L409))+$E409+Scenarios!$B$18*Draws!J382</f>
        <v>-3.38844584465792</v>
      </c>
      <c r="N409" s="64" t="n">
        <f aca="false">Scenarios!$B$15+Scenarios!$B$16*$D409+Scenarios!$B$17*(Scenarios!I$22+SUM($G409:M409))+$E409+Scenarios!$B$18*Draws!K382</f>
        <v>0.676168553376316</v>
      </c>
      <c r="O409" s="64" t="n">
        <f aca="false">Scenarios!$B$15+Scenarios!$B$16*$D409+Scenarios!$B$17*(Scenarios!J$22+SUM($G409:N409))+$E409+Scenarios!$B$18*Draws!L382</f>
        <v>-0.398090256518937</v>
      </c>
      <c r="P409" s="64" t="n">
        <f aca="false">Scenarios!$B$15+Scenarios!$B$16*$D409+Scenarios!$B$17*(Scenarios!K$22+SUM($G409:O409))+$E409+Scenarios!$B$18*Draws!M382</f>
        <v>-2.15981384572993</v>
      </c>
      <c r="Q409" s="64" t="n">
        <f aca="false">Scenarios!$B$15+Scenarios!$B$16*$D409+Scenarios!$B$17*(Scenarios!L$22+SUM($G409:P409))+$E409+Scenarios!$B$18*Draws!N382</f>
        <v>4.26603219746997</v>
      </c>
      <c r="R409" s="64" t="n">
        <f aca="false">Scenarios!$B$15+Scenarios!$B$16*$D409+Scenarios!$B$17*(Scenarios!M$22+SUM($G409:Q409))+$E409+Scenarios!$B$18*Draws!O382</f>
        <v>-1.80451491073278</v>
      </c>
      <c r="S409" s="79" t="n">
        <f aca="false">SUM(G409:R409)</f>
        <v>-19.4674378084278</v>
      </c>
    </row>
    <row r="410" customFormat="false" ht="15" hidden="false" customHeight="false" outlineLevel="0" collapsed="false">
      <c r="A410" s="36" t="n">
        <v>379</v>
      </c>
      <c r="B410" s="36" t="n">
        <f aca="false">MATCH(Draws!B383,$B$16:$E$16,1)</f>
        <v>1</v>
      </c>
      <c r="C410" s="65" t="n">
        <f aca="false">MAX(-0.9,INDEX(Scenarios!$B$8:$E$8,B410)+INDEX(Scenarios!$B$9:$E$9,B410)*Draws!C383)</f>
        <v>-0.06409975</v>
      </c>
      <c r="D410" s="65" t="n">
        <f aca="false">(1+C410)^(1/12)-1</f>
        <v>-0.00550532142590199</v>
      </c>
      <c r="E410" s="64" t="n">
        <f aca="false">INDEX(Scenarios!$B$10:$E$10,B410)/12</f>
        <v>-1.25</v>
      </c>
      <c r="G410" s="64" t="n">
        <f aca="false">Scenarios!$B$15+Scenarios!$B$16*$D410+Scenarios!$B$17*(Scenarios!B$22)+$E410+Scenarios!$B$18*Draws!D383</f>
        <v>0.462583857479394</v>
      </c>
      <c r="H410" s="64" t="n">
        <f aca="false">Scenarios!$B$15+Scenarios!$B$16*$D410+Scenarios!$B$17*(Scenarios!C$22+SUM($G410:G410))+$E410+Scenarios!$B$18*Draws!E383</f>
        <v>-5.46329843900173</v>
      </c>
      <c r="I410" s="64" t="n">
        <f aca="false">Scenarios!$B$15+Scenarios!$B$16*$D410+Scenarios!$B$17*(Scenarios!D$22+SUM($G410:H410))+$E410+Scenarios!$B$18*Draws!F383</f>
        <v>-4.91328954187791</v>
      </c>
      <c r="J410" s="64" t="n">
        <f aca="false">Scenarios!$B$15+Scenarios!$B$16*$D410+Scenarios!$B$17*(Scenarios!E$22+SUM($G410:I410))+$E410+Scenarios!$B$18*Draws!G383</f>
        <v>-2.01911876444764</v>
      </c>
      <c r="K410" s="64" t="n">
        <f aca="false">Scenarios!$B$15+Scenarios!$B$16*$D410+Scenarios!$B$17*(Scenarios!F$22+SUM($G410:J410))+$E410+Scenarios!$B$18*Draws!H383</f>
        <v>1.41164377492514</v>
      </c>
      <c r="L410" s="64" t="n">
        <f aca="false">Scenarios!$B$15+Scenarios!$B$16*$D410+Scenarios!$B$17*(Scenarios!G$22+SUM($G410:K410))+$E410+Scenarios!$B$18*Draws!I383</f>
        <v>-3.84699906845732</v>
      </c>
      <c r="M410" s="64" t="n">
        <f aca="false">Scenarios!$B$15+Scenarios!$B$16*$D410+Scenarios!$B$17*(Scenarios!H$22+SUM($G410:L410))+$E410+Scenarios!$B$18*Draws!J383</f>
        <v>-8.1819243565841</v>
      </c>
      <c r="N410" s="64" t="n">
        <f aca="false">Scenarios!$B$15+Scenarios!$B$16*$D410+Scenarios!$B$17*(Scenarios!I$22+SUM($G410:M410))+$E410+Scenarios!$B$18*Draws!K383</f>
        <v>0.521050957173117</v>
      </c>
      <c r="O410" s="64" t="n">
        <f aca="false">Scenarios!$B$15+Scenarios!$B$16*$D410+Scenarios!$B$17*(Scenarios!J$22+SUM($G410:N410))+$E410+Scenarios!$B$18*Draws!L383</f>
        <v>-2.49980389010923</v>
      </c>
      <c r="P410" s="64" t="n">
        <f aca="false">Scenarios!$B$15+Scenarios!$B$16*$D410+Scenarios!$B$17*(Scenarios!K$22+SUM($G410:O410))+$E410+Scenarios!$B$18*Draws!M383</f>
        <v>0.0260886565535285</v>
      </c>
      <c r="Q410" s="64" t="n">
        <f aca="false">Scenarios!$B$15+Scenarios!$B$16*$D410+Scenarios!$B$17*(Scenarios!L$22+SUM($G410:P410))+$E410+Scenarios!$B$18*Draws!N383</f>
        <v>-1.3785262712781</v>
      </c>
      <c r="R410" s="64" t="n">
        <f aca="false">Scenarios!$B$15+Scenarios!$B$16*$D410+Scenarios!$B$17*(Scenarios!M$22+SUM($G410:Q410))+$E410+Scenarios!$B$18*Draws!O383</f>
        <v>0.888201530455803</v>
      </c>
      <c r="S410" s="79" t="n">
        <f aca="false">SUM(G410:R410)</f>
        <v>-24.993391555169</v>
      </c>
    </row>
    <row r="411" customFormat="false" ht="15" hidden="false" customHeight="false" outlineLevel="0" collapsed="false">
      <c r="A411" s="36" t="n">
        <v>380</v>
      </c>
      <c r="B411" s="36" t="n">
        <f aca="false">MATCH(Draws!B384,$B$16:$E$16,1)</f>
        <v>3</v>
      </c>
      <c r="C411" s="65" t="n">
        <f aca="false">MAX(-0.9,INDEX(Scenarios!$B$8:$E$8,B411)+INDEX(Scenarios!$B$9:$E$9,B411)*Draws!C384)</f>
        <v>0.21130592</v>
      </c>
      <c r="D411" s="65" t="n">
        <f aca="false">(1+C411)^(1/12)-1</f>
        <v>0.0161032020937657</v>
      </c>
      <c r="E411" s="64" t="n">
        <f aca="false">INDEX(Scenarios!$B$10:$E$10,B411)/12</f>
        <v>0.416666666666667</v>
      </c>
      <c r="G411" s="64" t="n">
        <f aca="false">Scenarios!$B$15+Scenarios!$B$16*$D411+Scenarios!$B$17*(Scenarios!B$22)+$E411+Scenarios!$B$18*Draws!D384</f>
        <v>-5.78387402778745</v>
      </c>
      <c r="H411" s="64" t="n">
        <f aca="false">Scenarios!$B$15+Scenarios!$B$16*$D411+Scenarios!$B$17*(Scenarios!C$22+SUM($G411:G411))+$E411+Scenarios!$B$18*Draws!E384</f>
        <v>-1.26968273935042</v>
      </c>
      <c r="I411" s="64" t="n">
        <f aca="false">Scenarios!$B$15+Scenarios!$B$16*$D411+Scenarios!$B$17*(Scenarios!D$22+SUM($G411:H411))+$E411+Scenarios!$B$18*Draws!F384</f>
        <v>3.30856607544159</v>
      </c>
      <c r="J411" s="64" t="n">
        <f aca="false">Scenarios!$B$15+Scenarios!$B$16*$D411+Scenarios!$B$17*(Scenarios!E$22+SUM($G411:I411))+$E411+Scenarios!$B$18*Draws!G384</f>
        <v>4.197962297154</v>
      </c>
      <c r="K411" s="64" t="n">
        <f aca="false">Scenarios!$B$15+Scenarios!$B$16*$D411+Scenarios!$B$17*(Scenarios!F$22+SUM($G411:J411))+$E411+Scenarios!$B$18*Draws!H384</f>
        <v>2.72203194104753</v>
      </c>
      <c r="L411" s="64" t="n">
        <f aca="false">Scenarios!$B$15+Scenarios!$B$16*$D411+Scenarios!$B$17*(Scenarios!G$22+SUM($G411:K411))+$E411+Scenarios!$B$18*Draws!I384</f>
        <v>0.704247332721262</v>
      </c>
      <c r="M411" s="64" t="n">
        <f aca="false">Scenarios!$B$15+Scenarios!$B$16*$D411+Scenarios!$B$17*(Scenarios!H$22+SUM($G411:L411))+$E411+Scenarios!$B$18*Draws!J384</f>
        <v>-2.63440095946118</v>
      </c>
      <c r="N411" s="64" t="n">
        <f aca="false">Scenarios!$B$15+Scenarios!$B$16*$D411+Scenarios!$B$17*(Scenarios!I$22+SUM($G411:M411))+$E411+Scenarios!$B$18*Draws!K384</f>
        <v>4.69571234946771</v>
      </c>
      <c r="O411" s="64" t="n">
        <f aca="false">Scenarios!$B$15+Scenarios!$B$16*$D411+Scenarios!$B$17*(Scenarios!J$22+SUM($G411:N411))+$E411+Scenarios!$B$18*Draws!L384</f>
        <v>-1.97861241172554</v>
      </c>
      <c r="P411" s="64" t="n">
        <f aca="false">Scenarios!$B$15+Scenarios!$B$16*$D411+Scenarios!$B$17*(Scenarios!K$22+SUM($G411:O411))+$E411+Scenarios!$B$18*Draws!M384</f>
        <v>0.726335725257151</v>
      </c>
      <c r="Q411" s="64" t="n">
        <f aca="false">Scenarios!$B$15+Scenarios!$B$16*$D411+Scenarios!$B$17*(Scenarios!L$22+SUM($G411:P411))+$E411+Scenarios!$B$18*Draws!N384</f>
        <v>-0.104595838552603</v>
      </c>
      <c r="R411" s="64" t="n">
        <f aca="false">Scenarios!$B$15+Scenarios!$B$16*$D411+Scenarios!$B$17*(Scenarios!M$22+SUM($G411:Q411))+$E411+Scenarios!$B$18*Draws!O384</f>
        <v>2.14377788652953</v>
      </c>
      <c r="S411" s="79" t="n">
        <f aca="false">SUM(G411:R411)</f>
        <v>6.72746763074159</v>
      </c>
    </row>
    <row r="412" customFormat="false" ht="15" hidden="false" customHeight="false" outlineLevel="0" collapsed="false">
      <c r="A412" s="36" t="n">
        <v>381</v>
      </c>
      <c r="B412" s="36" t="n">
        <f aca="false">MATCH(Draws!B385,$B$16:$E$16,1)</f>
        <v>1</v>
      </c>
      <c r="C412" s="65" t="n">
        <f aca="false">MAX(-0.9,INDEX(Scenarios!$B$8:$E$8,B412)+INDEX(Scenarios!$B$9:$E$9,B412)*Draws!C385)</f>
        <v>0.13766135</v>
      </c>
      <c r="D412" s="65" t="n">
        <f aca="false">(1+C412)^(1/12)-1</f>
        <v>0.0108058584078077</v>
      </c>
      <c r="E412" s="64" t="n">
        <f aca="false">INDEX(Scenarios!$B$10:$E$10,B412)/12</f>
        <v>-1.25</v>
      </c>
      <c r="G412" s="64" t="n">
        <f aca="false">Scenarios!$B$15+Scenarios!$B$16*$D412+Scenarios!$B$17*(Scenarios!B$22)+$E412+Scenarios!$B$18*Draws!D385</f>
        <v>5.30160664335127</v>
      </c>
      <c r="H412" s="64" t="n">
        <f aca="false">Scenarios!$B$15+Scenarios!$B$16*$D412+Scenarios!$B$17*(Scenarios!C$22+SUM($G412:G412))+$E412+Scenarios!$B$18*Draws!E385</f>
        <v>1.92351959419334</v>
      </c>
      <c r="I412" s="64" t="n">
        <f aca="false">Scenarios!$B$15+Scenarios!$B$16*$D412+Scenarios!$B$17*(Scenarios!D$22+SUM($G412:H412))+$E412+Scenarios!$B$18*Draws!F385</f>
        <v>-2.31654869512283</v>
      </c>
      <c r="J412" s="64" t="n">
        <f aca="false">Scenarios!$B$15+Scenarios!$B$16*$D412+Scenarios!$B$17*(Scenarios!E$22+SUM($G412:I412))+$E412+Scenarios!$B$18*Draws!G385</f>
        <v>-2.82185204720523</v>
      </c>
      <c r="K412" s="64" t="n">
        <f aca="false">Scenarios!$B$15+Scenarios!$B$16*$D412+Scenarios!$B$17*(Scenarios!F$22+SUM($G412:J412))+$E412+Scenarios!$B$18*Draws!H385</f>
        <v>-5.54104338377079</v>
      </c>
      <c r="L412" s="64" t="n">
        <f aca="false">Scenarios!$B$15+Scenarios!$B$16*$D412+Scenarios!$B$17*(Scenarios!G$22+SUM($G412:K412))+$E412+Scenarios!$B$18*Draws!I385</f>
        <v>0.203971351680243</v>
      </c>
      <c r="M412" s="64" t="n">
        <f aca="false">Scenarios!$B$15+Scenarios!$B$16*$D412+Scenarios!$B$17*(Scenarios!H$22+SUM($G412:L412))+$E412+Scenarios!$B$18*Draws!J385</f>
        <v>-6.58496806812573</v>
      </c>
      <c r="N412" s="64" t="n">
        <f aca="false">Scenarios!$B$15+Scenarios!$B$16*$D412+Scenarios!$B$17*(Scenarios!I$22+SUM($G412:M412))+$E412+Scenarios!$B$18*Draws!K385</f>
        <v>-6.00918085847851</v>
      </c>
      <c r="O412" s="64" t="n">
        <f aca="false">Scenarios!$B$15+Scenarios!$B$16*$D412+Scenarios!$B$17*(Scenarios!J$22+SUM($G412:N412))+$E412+Scenarios!$B$18*Draws!L385</f>
        <v>-2.14048741908828</v>
      </c>
      <c r="P412" s="64" t="n">
        <f aca="false">Scenarios!$B$15+Scenarios!$B$16*$D412+Scenarios!$B$17*(Scenarios!K$22+SUM($G412:O412))+$E412+Scenarios!$B$18*Draws!M385</f>
        <v>-1.42243031790472</v>
      </c>
      <c r="Q412" s="64" t="n">
        <f aca="false">Scenarios!$B$15+Scenarios!$B$16*$D412+Scenarios!$B$17*(Scenarios!L$22+SUM($G412:P412))+$E412+Scenarios!$B$18*Draws!N385</f>
        <v>-3.38847877689343</v>
      </c>
      <c r="R412" s="64" t="n">
        <f aca="false">Scenarios!$B$15+Scenarios!$B$16*$D412+Scenarios!$B$17*(Scenarios!M$22+SUM($G412:Q412))+$E412+Scenarios!$B$18*Draws!O385</f>
        <v>-0.371390728913541</v>
      </c>
      <c r="S412" s="79" t="n">
        <f aca="false">SUM(G412:R412)</f>
        <v>-23.1672827062782</v>
      </c>
    </row>
    <row r="413" customFormat="false" ht="15" hidden="false" customHeight="false" outlineLevel="0" collapsed="false">
      <c r="A413" s="36" t="n">
        <v>382</v>
      </c>
      <c r="B413" s="36" t="n">
        <f aca="false">MATCH(Draws!B386,$B$16:$E$16,1)</f>
        <v>2</v>
      </c>
      <c r="C413" s="65" t="n">
        <f aca="false">MAX(-0.9,INDEX(Scenarios!$B$8:$E$8,B413)+INDEX(Scenarios!$B$9:$E$9,B413)*Draws!C386)</f>
        <v>-0.30434968</v>
      </c>
      <c r="D413" s="65" t="n">
        <f aca="false">(1+C413)^(1/12)-1</f>
        <v>-0.0297896220902939</v>
      </c>
      <c r="E413" s="64" t="n">
        <f aca="false">INDEX(Scenarios!$B$10:$E$10,B413)/12</f>
        <v>0.416666666666667</v>
      </c>
      <c r="G413" s="64" t="n">
        <f aca="false">Scenarios!$B$15+Scenarios!$B$16*$D413+Scenarios!$B$17*(Scenarios!B$22)+$E413+Scenarios!$B$18*Draws!D386</f>
        <v>2.35905418239921</v>
      </c>
      <c r="H413" s="64" t="n">
        <f aca="false">Scenarios!$B$15+Scenarios!$B$16*$D413+Scenarios!$B$17*(Scenarios!C$22+SUM($G413:G413))+$E413+Scenarios!$B$18*Draws!E386</f>
        <v>-0.23921354858079</v>
      </c>
      <c r="I413" s="64" t="n">
        <f aca="false">Scenarios!$B$15+Scenarios!$B$16*$D413+Scenarios!$B$17*(Scenarios!D$22+SUM($G413:H413))+$E413+Scenarios!$B$18*Draws!F386</f>
        <v>-2.49242157463554</v>
      </c>
      <c r="J413" s="64" t="n">
        <f aca="false">Scenarios!$B$15+Scenarios!$B$16*$D413+Scenarios!$B$17*(Scenarios!E$22+SUM($G413:I413))+$E413+Scenarios!$B$18*Draws!G386</f>
        <v>-3.87793343037554</v>
      </c>
      <c r="K413" s="64" t="n">
        <f aca="false">Scenarios!$B$15+Scenarios!$B$16*$D413+Scenarios!$B$17*(Scenarios!F$22+SUM($G413:J413))+$E413+Scenarios!$B$18*Draws!H386</f>
        <v>3.36343303445361</v>
      </c>
      <c r="L413" s="64" t="n">
        <f aca="false">Scenarios!$B$15+Scenarios!$B$16*$D413+Scenarios!$B$17*(Scenarios!G$22+SUM($G413:K413))+$E413+Scenarios!$B$18*Draws!I386</f>
        <v>-2.20127182464147</v>
      </c>
      <c r="M413" s="64" t="n">
        <f aca="false">Scenarios!$B$15+Scenarios!$B$16*$D413+Scenarios!$B$17*(Scenarios!H$22+SUM($G413:L413))+$E413+Scenarios!$B$18*Draws!J386</f>
        <v>-5.04692257798694</v>
      </c>
      <c r="N413" s="64" t="n">
        <f aca="false">Scenarios!$B$15+Scenarios!$B$16*$D413+Scenarios!$B$17*(Scenarios!I$22+SUM($G413:M413))+$E413+Scenarios!$B$18*Draws!K386</f>
        <v>1.01618518537125</v>
      </c>
      <c r="O413" s="64" t="n">
        <f aca="false">Scenarios!$B$15+Scenarios!$B$16*$D413+Scenarios!$B$17*(Scenarios!J$22+SUM($G413:N413))+$E413+Scenarios!$B$18*Draws!L386</f>
        <v>-2.16079706224602</v>
      </c>
      <c r="P413" s="64" t="n">
        <f aca="false">Scenarios!$B$15+Scenarios!$B$16*$D413+Scenarios!$B$17*(Scenarios!K$22+SUM($G413:O413))+$E413+Scenarios!$B$18*Draws!M386</f>
        <v>5.84394447582508</v>
      </c>
      <c r="Q413" s="64" t="n">
        <f aca="false">Scenarios!$B$15+Scenarios!$B$16*$D413+Scenarios!$B$17*(Scenarios!L$22+SUM($G413:P413))+$E413+Scenarios!$B$18*Draws!N386</f>
        <v>-2.03946766970238</v>
      </c>
      <c r="R413" s="64" t="n">
        <f aca="false">Scenarios!$B$15+Scenarios!$B$16*$D413+Scenarios!$B$17*(Scenarios!M$22+SUM($G413:Q413))+$E413+Scenarios!$B$18*Draws!O386</f>
        <v>-4.27103058912</v>
      </c>
      <c r="S413" s="79" t="n">
        <f aca="false">SUM(G413:R413)</f>
        <v>-9.74644139923952</v>
      </c>
    </row>
    <row r="414" customFormat="false" ht="15" hidden="false" customHeight="false" outlineLevel="0" collapsed="false">
      <c r="A414" s="36" t="n">
        <v>383</v>
      </c>
      <c r="B414" s="36" t="n">
        <f aca="false">MATCH(Draws!B387,$B$16:$E$16,1)</f>
        <v>2</v>
      </c>
      <c r="C414" s="65" t="n">
        <f aca="false">MAX(-0.9,INDEX(Scenarios!$B$8:$E$8,B414)+INDEX(Scenarios!$B$9:$E$9,B414)*Draws!C387)</f>
        <v>-0.43949008</v>
      </c>
      <c r="D414" s="65" t="n">
        <f aca="false">(1+C414)^(1/12)-1</f>
        <v>-0.0470971878773433</v>
      </c>
      <c r="E414" s="64" t="n">
        <f aca="false">INDEX(Scenarios!$B$10:$E$10,B414)/12</f>
        <v>0.416666666666667</v>
      </c>
      <c r="G414" s="64" t="n">
        <f aca="false">Scenarios!$B$15+Scenarios!$B$16*$D414+Scenarios!$B$17*(Scenarios!B$22)+$E414+Scenarios!$B$18*Draws!D387</f>
        <v>-7.42003673580806</v>
      </c>
      <c r="H414" s="64" t="n">
        <f aca="false">Scenarios!$B$15+Scenarios!$B$16*$D414+Scenarios!$B$17*(Scenarios!C$22+SUM($G414:G414))+$E414+Scenarios!$B$18*Draws!E387</f>
        <v>-0.198519306522773</v>
      </c>
      <c r="I414" s="64" t="n">
        <f aca="false">Scenarios!$B$15+Scenarios!$B$16*$D414+Scenarios!$B$17*(Scenarios!D$22+SUM($G414:H414))+$E414+Scenarios!$B$18*Draws!F387</f>
        <v>3.13556451759714</v>
      </c>
      <c r="J414" s="64" t="n">
        <f aca="false">Scenarios!$B$15+Scenarios!$B$16*$D414+Scenarios!$B$17*(Scenarios!E$22+SUM($G414:I414))+$E414+Scenarios!$B$18*Draws!G387</f>
        <v>-1.10996207510466</v>
      </c>
      <c r="K414" s="64" t="n">
        <f aca="false">Scenarios!$B$15+Scenarios!$B$16*$D414+Scenarios!$B$17*(Scenarios!F$22+SUM($G414:J414))+$E414+Scenarios!$B$18*Draws!H387</f>
        <v>-2.75759372482624</v>
      </c>
      <c r="L414" s="64" t="n">
        <f aca="false">Scenarios!$B$15+Scenarios!$B$16*$D414+Scenarios!$B$17*(Scenarios!G$22+SUM($G414:K414))+$E414+Scenarios!$B$18*Draws!I387</f>
        <v>-4.54312958034877</v>
      </c>
      <c r="M414" s="64" t="n">
        <f aca="false">Scenarios!$B$15+Scenarios!$B$16*$D414+Scenarios!$B$17*(Scenarios!H$22+SUM($G414:L414))+$E414+Scenarios!$B$18*Draws!J387</f>
        <v>0.705034133648993</v>
      </c>
      <c r="N414" s="64" t="n">
        <f aca="false">Scenarios!$B$15+Scenarios!$B$16*$D414+Scenarios!$B$17*(Scenarios!I$22+SUM($G414:M414))+$E414+Scenarios!$B$18*Draws!K387</f>
        <v>-4.7787152030647</v>
      </c>
      <c r="O414" s="64" t="n">
        <f aca="false">Scenarios!$B$15+Scenarios!$B$16*$D414+Scenarios!$B$17*(Scenarios!J$22+SUM($G414:N414))+$E414+Scenarios!$B$18*Draws!L387</f>
        <v>-2.87179510309422</v>
      </c>
      <c r="P414" s="64" t="n">
        <f aca="false">Scenarios!$B$15+Scenarios!$B$16*$D414+Scenarios!$B$17*(Scenarios!K$22+SUM($G414:O414))+$E414+Scenarios!$B$18*Draws!M387</f>
        <v>-2.37680639764619</v>
      </c>
      <c r="Q414" s="64" t="n">
        <f aca="false">Scenarios!$B$15+Scenarios!$B$16*$D414+Scenarios!$B$17*(Scenarios!L$22+SUM($G414:P414))+$E414+Scenarios!$B$18*Draws!N387</f>
        <v>1.38240276516634</v>
      </c>
      <c r="R414" s="64" t="n">
        <f aca="false">Scenarios!$B$15+Scenarios!$B$16*$D414+Scenarios!$B$17*(Scenarios!M$22+SUM($G414:Q414))+$E414+Scenarios!$B$18*Draws!O387</f>
        <v>0.637651317065863</v>
      </c>
      <c r="S414" s="79" t="n">
        <f aca="false">SUM(G414:R414)</f>
        <v>-20.1959053929373</v>
      </c>
    </row>
    <row r="415" customFormat="false" ht="15" hidden="false" customHeight="false" outlineLevel="0" collapsed="false">
      <c r="A415" s="36" t="n">
        <v>384</v>
      </c>
      <c r="B415" s="36" t="n">
        <f aca="false">MATCH(Draws!B388,$B$16:$E$16,1)</f>
        <v>1</v>
      </c>
      <c r="C415" s="65" t="n">
        <f aca="false">MAX(-0.9,INDEX(Scenarios!$B$8:$E$8,B415)+INDEX(Scenarios!$B$9:$E$9,B415)*Draws!C388)</f>
        <v>0.27017585</v>
      </c>
      <c r="D415" s="65" t="n">
        <f aca="false">(1+C415)^(1/12)-1</f>
        <v>0.0201295335956051</v>
      </c>
      <c r="E415" s="64" t="n">
        <f aca="false">INDEX(Scenarios!$B$10:$E$10,B415)/12</f>
        <v>-1.25</v>
      </c>
      <c r="G415" s="64" t="n">
        <f aca="false">Scenarios!$B$15+Scenarios!$B$16*$D415+Scenarios!$B$17*(Scenarios!B$22)+$E415+Scenarios!$B$18*Draws!D388</f>
        <v>4.1260867486888</v>
      </c>
      <c r="H415" s="64" t="n">
        <f aca="false">Scenarios!$B$15+Scenarios!$B$16*$D415+Scenarios!$B$17*(Scenarios!C$22+SUM($G415:G415))+$E415+Scenarios!$B$18*Draws!E388</f>
        <v>-2.54566746586065</v>
      </c>
      <c r="I415" s="64" t="n">
        <f aca="false">Scenarios!$B$15+Scenarios!$B$16*$D415+Scenarios!$B$17*(Scenarios!D$22+SUM($G415:H415))+$E415+Scenarios!$B$18*Draws!F388</f>
        <v>3.44316183037445</v>
      </c>
      <c r="J415" s="64" t="n">
        <f aca="false">Scenarios!$B$15+Scenarios!$B$16*$D415+Scenarios!$B$17*(Scenarios!E$22+SUM($G415:I415))+$E415+Scenarios!$B$18*Draws!G388</f>
        <v>2.61993216808559</v>
      </c>
      <c r="K415" s="64" t="n">
        <f aca="false">Scenarios!$B$15+Scenarios!$B$16*$D415+Scenarios!$B$17*(Scenarios!F$22+SUM($G415:J415))+$E415+Scenarios!$B$18*Draws!H388</f>
        <v>-1.01108212062414</v>
      </c>
      <c r="L415" s="64" t="n">
        <f aca="false">Scenarios!$B$15+Scenarios!$B$16*$D415+Scenarios!$B$17*(Scenarios!G$22+SUM($G415:K415))+$E415+Scenarios!$B$18*Draws!I388</f>
        <v>2.81544441117152</v>
      </c>
      <c r="M415" s="64" t="n">
        <f aca="false">Scenarios!$B$15+Scenarios!$B$16*$D415+Scenarios!$B$17*(Scenarios!H$22+SUM($G415:L415))+$E415+Scenarios!$B$18*Draws!J388</f>
        <v>2.10474855376364</v>
      </c>
      <c r="N415" s="64" t="n">
        <f aca="false">Scenarios!$B$15+Scenarios!$B$16*$D415+Scenarios!$B$17*(Scenarios!I$22+SUM($G415:M415))+$E415+Scenarios!$B$18*Draws!K388</f>
        <v>4.16324979627414</v>
      </c>
      <c r="O415" s="64" t="n">
        <f aca="false">Scenarios!$B$15+Scenarios!$B$16*$D415+Scenarios!$B$17*(Scenarios!J$22+SUM($G415:N415))+$E415+Scenarios!$B$18*Draws!L388</f>
        <v>-7.19678780886843</v>
      </c>
      <c r="P415" s="64" t="n">
        <f aca="false">Scenarios!$B$15+Scenarios!$B$16*$D415+Scenarios!$B$17*(Scenarios!K$22+SUM($G415:O415))+$E415+Scenarios!$B$18*Draws!M388</f>
        <v>-3.16628545529458</v>
      </c>
      <c r="Q415" s="64" t="n">
        <f aca="false">Scenarios!$B$15+Scenarios!$B$16*$D415+Scenarios!$B$17*(Scenarios!L$22+SUM($G415:P415))+$E415+Scenarios!$B$18*Draws!N388</f>
        <v>-4.50451132039427</v>
      </c>
      <c r="R415" s="64" t="n">
        <f aca="false">Scenarios!$B$15+Scenarios!$B$16*$D415+Scenarios!$B$17*(Scenarios!M$22+SUM($G415:Q415))+$E415+Scenarios!$B$18*Draws!O388</f>
        <v>-0.0978910892481592</v>
      </c>
      <c r="S415" s="79" t="n">
        <f aca="false">SUM(G415:R415)</f>
        <v>0.750398248067903</v>
      </c>
    </row>
    <row r="416" customFormat="false" ht="15" hidden="false" customHeight="false" outlineLevel="0" collapsed="false">
      <c r="A416" s="36" t="n">
        <v>385</v>
      </c>
      <c r="B416" s="36" t="n">
        <f aca="false">MATCH(Draws!B389,$B$16:$E$16,1)</f>
        <v>2</v>
      </c>
      <c r="C416" s="65" t="n">
        <f aca="false">MAX(-0.9,INDEX(Scenarios!$B$8:$E$8,B416)+INDEX(Scenarios!$B$9:$E$9,B416)*Draws!C389)</f>
        <v>-0.2158288</v>
      </c>
      <c r="D416" s="65" t="n">
        <f aca="false">(1+C416)^(1/12)-1</f>
        <v>-0.0200567915849642</v>
      </c>
      <c r="E416" s="64" t="n">
        <f aca="false">INDEX(Scenarios!$B$10:$E$10,B416)/12</f>
        <v>0.416666666666667</v>
      </c>
      <c r="G416" s="64" t="n">
        <f aca="false">Scenarios!$B$15+Scenarios!$B$16*$D416+Scenarios!$B$17*(Scenarios!B$22)+$E416+Scenarios!$B$18*Draws!D389</f>
        <v>-4.86132841800246</v>
      </c>
      <c r="H416" s="64" t="n">
        <f aca="false">Scenarios!$B$15+Scenarios!$B$16*$D416+Scenarios!$B$17*(Scenarios!C$22+SUM($G416:G416))+$E416+Scenarios!$B$18*Draws!E389</f>
        <v>-3.44185906148993</v>
      </c>
      <c r="I416" s="64" t="n">
        <f aca="false">Scenarios!$B$15+Scenarios!$B$16*$D416+Scenarios!$B$17*(Scenarios!D$22+SUM($G416:H416))+$E416+Scenarios!$B$18*Draws!F389</f>
        <v>-1.21134545148357</v>
      </c>
      <c r="J416" s="64" t="n">
        <f aca="false">Scenarios!$B$15+Scenarios!$B$16*$D416+Scenarios!$B$17*(Scenarios!E$22+SUM($G416:I416))+$E416+Scenarios!$B$18*Draws!G389</f>
        <v>-1.93614076609741</v>
      </c>
      <c r="K416" s="64" t="n">
        <f aca="false">Scenarios!$B$15+Scenarios!$B$16*$D416+Scenarios!$B$17*(Scenarios!F$22+SUM($G416:J416))+$E416+Scenarios!$B$18*Draws!H389</f>
        <v>-1.68278650163529</v>
      </c>
      <c r="L416" s="64" t="n">
        <f aca="false">Scenarios!$B$15+Scenarios!$B$16*$D416+Scenarios!$B$17*(Scenarios!G$22+SUM($G416:K416))+$E416+Scenarios!$B$18*Draws!I389</f>
        <v>-2.36095026111783</v>
      </c>
      <c r="M416" s="64" t="n">
        <f aca="false">Scenarios!$B$15+Scenarios!$B$16*$D416+Scenarios!$B$17*(Scenarios!H$22+SUM($G416:L416))+$E416+Scenarios!$B$18*Draws!J389</f>
        <v>-4.39852890620523</v>
      </c>
      <c r="N416" s="64" t="n">
        <f aca="false">Scenarios!$B$15+Scenarios!$B$16*$D416+Scenarios!$B$17*(Scenarios!I$22+SUM($G416:M416))+$E416+Scenarios!$B$18*Draws!K389</f>
        <v>0.602423471561912</v>
      </c>
      <c r="O416" s="64" t="n">
        <f aca="false">Scenarios!$B$15+Scenarios!$B$16*$D416+Scenarios!$B$17*(Scenarios!J$22+SUM($G416:N416))+$E416+Scenarios!$B$18*Draws!L389</f>
        <v>-4.54588743293205</v>
      </c>
      <c r="P416" s="64" t="n">
        <f aca="false">Scenarios!$B$15+Scenarios!$B$16*$D416+Scenarios!$B$17*(Scenarios!K$22+SUM($G416:O416))+$E416+Scenarios!$B$18*Draws!M389</f>
        <v>1.06733358117518</v>
      </c>
      <c r="Q416" s="64" t="n">
        <f aca="false">Scenarios!$B$15+Scenarios!$B$16*$D416+Scenarios!$B$17*(Scenarios!L$22+SUM($G416:P416))+$E416+Scenarios!$B$18*Draws!N389</f>
        <v>-0.60181746433757</v>
      </c>
      <c r="R416" s="64" t="n">
        <f aca="false">Scenarios!$B$15+Scenarios!$B$16*$D416+Scenarios!$B$17*(Scenarios!M$22+SUM($G416:Q416))+$E416+Scenarios!$B$18*Draws!O389</f>
        <v>1.49903419352191</v>
      </c>
      <c r="S416" s="79" t="n">
        <f aca="false">SUM(G416:R416)</f>
        <v>-21.8718530170423</v>
      </c>
    </row>
    <row r="417" customFormat="false" ht="15" hidden="false" customHeight="false" outlineLevel="0" collapsed="false">
      <c r="A417" s="36" t="n">
        <v>386</v>
      </c>
      <c r="B417" s="36" t="n">
        <f aca="false">MATCH(Draws!B390,$B$16:$E$16,1)</f>
        <v>1</v>
      </c>
      <c r="C417" s="65" t="n">
        <f aca="false">MAX(-0.9,INDEX(Scenarios!$B$8:$E$8,B417)+INDEX(Scenarios!$B$9:$E$9,B417)*Draws!C390)</f>
        <v>0.18677465</v>
      </c>
      <c r="D417" s="65" t="n">
        <f aca="false">(1+C417)^(1/12)-1</f>
        <v>0.0143722390276899</v>
      </c>
      <c r="E417" s="64" t="n">
        <f aca="false">INDEX(Scenarios!$B$10:$E$10,B417)/12</f>
        <v>-1.25</v>
      </c>
      <c r="G417" s="64" t="n">
        <f aca="false">Scenarios!$B$15+Scenarios!$B$16*$D417+Scenarios!$B$17*(Scenarios!B$22)+$E417+Scenarios!$B$18*Draws!D390</f>
        <v>-6.60712357937061</v>
      </c>
      <c r="H417" s="64" t="n">
        <f aca="false">Scenarios!$B$15+Scenarios!$B$16*$D417+Scenarios!$B$17*(Scenarios!C$22+SUM($G417:G417))+$E417+Scenarios!$B$18*Draws!E390</f>
        <v>-6.09448022142607</v>
      </c>
      <c r="I417" s="64" t="n">
        <f aca="false">Scenarios!$B$15+Scenarios!$B$16*$D417+Scenarios!$B$17*(Scenarios!D$22+SUM($G417:H417))+$E417+Scenarios!$B$18*Draws!F390</f>
        <v>-9.57536275853311</v>
      </c>
      <c r="J417" s="64" t="n">
        <f aca="false">Scenarios!$B$15+Scenarios!$B$16*$D417+Scenarios!$B$17*(Scenarios!E$22+SUM($G417:I417))+$E417+Scenarios!$B$18*Draws!G390</f>
        <v>-7.20146298091823</v>
      </c>
      <c r="K417" s="64" t="n">
        <f aca="false">Scenarios!$B$15+Scenarios!$B$16*$D417+Scenarios!$B$17*(Scenarios!F$22+SUM($G417:J417))+$E417+Scenarios!$B$18*Draws!H390</f>
        <v>-6.61853585909201</v>
      </c>
      <c r="L417" s="64" t="n">
        <f aca="false">Scenarios!$B$15+Scenarios!$B$16*$D417+Scenarios!$B$17*(Scenarios!G$22+SUM($G417:K417))+$E417+Scenarios!$B$18*Draws!I390</f>
        <v>-0.956686684674201</v>
      </c>
      <c r="M417" s="64" t="n">
        <f aca="false">Scenarios!$B$15+Scenarios!$B$16*$D417+Scenarios!$B$17*(Scenarios!H$22+SUM($G417:L417))+$E417+Scenarios!$B$18*Draws!J390</f>
        <v>-1.60430712459041</v>
      </c>
      <c r="N417" s="64" t="n">
        <f aca="false">Scenarios!$B$15+Scenarios!$B$16*$D417+Scenarios!$B$17*(Scenarios!I$22+SUM($G417:M417))+$E417+Scenarios!$B$18*Draws!K390</f>
        <v>-7.89584879004476</v>
      </c>
      <c r="O417" s="64" t="n">
        <f aca="false">Scenarios!$B$15+Scenarios!$B$16*$D417+Scenarios!$B$17*(Scenarios!J$22+SUM($G417:N417))+$E417+Scenarios!$B$18*Draws!L390</f>
        <v>-1.06480903427505</v>
      </c>
      <c r="P417" s="64" t="n">
        <f aca="false">Scenarios!$B$15+Scenarios!$B$16*$D417+Scenarios!$B$17*(Scenarios!K$22+SUM($G417:O417))+$E417+Scenarios!$B$18*Draws!M390</f>
        <v>-4.94481924416981</v>
      </c>
      <c r="Q417" s="64" t="n">
        <f aca="false">Scenarios!$B$15+Scenarios!$B$16*$D417+Scenarios!$B$17*(Scenarios!L$22+SUM($G417:P417))+$E417+Scenarios!$B$18*Draws!N390</f>
        <v>-3.07260356443175</v>
      </c>
      <c r="R417" s="64" t="n">
        <f aca="false">Scenarios!$B$15+Scenarios!$B$16*$D417+Scenarios!$B$17*(Scenarios!M$22+SUM($G417:Q417))+$E417+Scenarios!$B$18*Draws!O390</f>
        <v>-3.45119424516329</v>
      </c>
      <c r="S417" s="79" t="n">
        <f aca="false">SUM(G417:R417)</f>
        <v>-59.0872340866893</v>
      </c>
    </row>
    <row r="418" customFormat="false" ht="15" hidden="false" customHeight="false" outlineLevel="0" collapsed="false">
      <c r="A418" s="36" t="n">
        <v>387</v>
      </c>
      <c r="B418" s="36" t="n">
        <f aca="false">MATCH(Draws!B391,$B$16:$E$16,1)</f>
        <v>1</v>
      </c>
      <c r="C418" s="65" t="n">
        <f aca="false">MAX(-0.9,INDEX(Scenarios!$B$8:$E$8,B418)+INDEX(Scenarios!$B$9:$E$9,B418)*Draws!C391)</f>
        <v>0.0031739</v>
      </c>
      <c r="D418" s="65" t="n">
        <f aca="false">(1+C418)^(1/12)-1</f>
        <v>0.000264107687934834</v>
      </c>
      <c r="E418" s="64" t="n">
        <f aca="false">INDEX(Scenarios!$B$10:$E$10,B418)/12</f>
        <v>-1.25</v>
      </c>
      <c r="G418" s="64" t="n">
        <f aca="false">Scenarios!$B$15+Scenarios!$B$16*$D418+Scenarios!$B$17*(Scenarios!B$22)+$E418+Scenarios!$B$18*Draws!D391</f>
        <v>0.544203010859767</v>
      </c>
      <c r="H418" s="64" t="n">
        <f aca="false">Scenarios!$B$15+Scenarios!$B$16*$D418+Scenarios!$B$17*(Scenarios!C$22+SUM($G418:G418))+$E418+Scenarios!$B$18*Draws!E391</f>
        <v>-6.80040296335632</v>
      </c>
      <c r="I418" s="64" t="n">
        <f aca="false">Scenarios!$B$15+Scenarios!$B$16*$D418+Scenarios!$B$17*(Scenarios!D$22+SUM($G418:H418))+$E418+Scenarios!$B$18*Draws!F391</f>
        <v>-1.30585892746507</v>
      </c>
      <c r="J418" s="64" t="n">
        <f aca="false">Scenarios!$B$15+Scenarios!$B$16*$D418+Scenarios!$B$17*(Scenarios!E$22+SUM($G418:I418))+$E418+Scenarios!$B$18*Draws!G391</f>
        <v>1.00517041992897</v>
      </c>
      <c r="K418" s="64" t="n">
        <f aca="false">Scenarios!$B$15+Scenarios!$B$16*$D418+Scenarios!$B$17*(Scenarios!F$22+SUM($G418:J418))+$E418+Scenarios!$B$18*Draws!H391</f>
        <v>-3.88873072607458</v>
      </c>
      <c r="L418" s="64" t="n">
        <f aca="false">Scenarios!$B$15+Scenarios!$B$16*$D418+Scenarios!$B$17*(Scenarios!G$22+SUM($G418:K418))+$E418+Scenarios!$B$18*Draws!I391</f>
        <v>-4.16229699187589</v>
      </c>
      <c r="M418" s="64" t="n">
        <f aca="false">Scenarios!$B$15+Scenarios!$B$16*$D418+Scenarios!$B$17*(Scenarios!H$22+SUM($G418:L418))+$E418+Scenarios!$B$18*Draws!J391</f>
        <v>-5.02379886163342</v>
      </c>
      <c r="N418" s="64" t="n">
        <f aca="false">Scenarios!$B$15+Scenarios!$B$16*$D418+Scenarios!$B$17*(Scenarios!I$22+SUM($G418:M418))+$E418+Scenarios!$B$18*Draws!K391</f>
        <v>-1.8245105549009</v>
      </c>
      <c r="O418" s="64" t="n">
        <f aca="false">Scenarios!$B$15+Scenarios!$B$16*$D418+Scenarios!$B$17*(Scenarios!J$22+SUM($G418:N418))+$E418+Scenarios!$B$18*Draws!L391</f>
        <v>-1.33735763436587</v>
      </c>
      <c r="P418" s="64" t="n">
        <f aca="false">Scenarios!$B$15+Scenarios!$B$16*$D418+Scenarios!$B$17*(Scenarios!K$22+SUM($G418:O418))+$E418+Scenarios!$B$18*Draws!M391</f>
        <v>-1.60186213994294</v>
      </c>
      <c r="Q418" s="64" t="n">
        <f aca="false">Scenarios!$B$15+Scenarios!$B$16*$D418+Scenarios!$B$17*(Scenarios!L$22+SUM($G418:P418))+$E418+Scenarios!$B$18*Draws!N391</f>
        <v>-8.76497588198312</v>
      </c>
      <c r="R418" s="64" t="n">
        <f aca="false">Scenarios!$B$15+Scenarios!$B$16*$D418+Scenarios!$B$17*(Scenarios!M$22+SUM($G418:Q418))+$E418+Scenarios!$B$18*Draws!O391</f>
        <v>1.66771306146525</v>
      </c>
      <c r="S418" s="79" t="n">
        <f aca="false">SUM(G418:R418)</f>
        <v>-31.4927081893441</v>
      </c>
    </row>
    <row r="419" customFormat="false" ht="15" hidden="false" customHeight="false" outlineLevel="0" collapsed="false">
      <c r="A419" s="36" t="n">
        <v>388</v>
      </c>
      <c r="B419" s="36" t="n">
        <f aca="false">MATCH(Draws!B392,$B$16:$E$16,1)</f>
        <v>4</v>
      </c>
      <c r="C419" s="65" t="n">
        <f aca="false">MAX(-0.9,INDEX(Scenarios!$B$8:$E$8,B419)+INDEX(Scenarios!$B$9:$E$9,B419)*Draws!C392)</f>
        <v>0.2550282</v>
      </c>
      <c r="D419" s="65" t="n">
        <f aca="false">(1+C419)^(1/12)-1</f>
        <v>0.0191101421524094</v>
      </c>
      <c r="E419" s="64" t="n">
        <f aca="false">INDEX(Scenarios!$B$10:$E$10,B419)/12</f>
        <v>-1.25</v>
      </c>
      <c r="G419" s="64" t="n">
        <f aca="false">Scenarios!$B$15+Scenarios!$B$16*$D419+Scenarios!$B$17*(Scenarios!B$22)+$E419+Scenarios!$B$18*Draws!D392</f>
        <v>-2.88666532614178</v>
      </c>
      <c r="H419" s="64" t="n">
        <f aca="false">Scenarios!$B$15+Scenarios!$B$16*$D419+Scenarios!$B$17*(Scenarios!C$22+SUM($G419:G419))+$E419+Scenarios!$B$18*Draws!E392</f>
        <v>-0.996605733563123</v>
      </c>
      <c r="I419" s="64" t="n">
        <f aca="false">Scenarios!$B$15+Scenarios!$B$16*$D419+Scenarios!$B$17*(Scenarios!D$22+SUM($G419:H419))+$E419+Scenarios!$B$18*Draws!F392</f>
        <v>-6.16130739780246</v>
      </c>
      <c r="J419" s="64" t="n">
        <f aca="false">Scenarios!$B$15+Scenarios!$B$16*$D419+Scenarios!$B$17*(Scenarios!E$22+SUM($G419:I419))+$E419+Scenarios!$B$18*Draws!G392</f>
        <v>-1.40925660385971</v>
      </c>
      <c r="K419" s="64" t="n">
        <f aca="false">Scenarios!$B$15+Scenarios!$B$16*$D419+Scenarios!$B$17*(Scenarios!F$22+SUM($G419:J419))+$E419+Scenarios!$B$18*Draws!H392</f>
        <v>-4.72838044508398</v>
      </c>
      <c r="L419" s="64" t="n">
        <f aca="false">Scenarios!$B$15+Scenarios!$B$16*$D419+Scenarios!$B$17*(Scenarios!G$22+SUM($G419:K419))+$E419+Scenarios!$B$18*Draws!I392</f>
        <v>-1.313661308835</v>
      </c>
      <c r="M419" s="64" t="n">
        <f aca="false">Scenarios!$B$15+Scenarios!$B$16*$D419+Scenarios!$B$17*(Scenarios!H$22+SUM($G419:L419))+$E419+Scenarios!$B$18*Draws!J392</f>
        <v>-5.05205391207137</v>
      </c>
      <c r="N419" s="64" t="n">
        <f aca="false">Scenarios!$B$15+Scenarios!$B$16*$D419+Scenarios!$B$17*(Scenarios!I$22+SUM($G419:M419))+$E419+Scenarios!$B$18*Draws!K392</f>
        <v>-3.48164263547101</v>
      </c>
      <c r="O419" s="64" t="n">
        <f aca="false">Scenarios!$B$15+Scenarios!$B$16*$D419+Scenarios!$B$17*(Scenarios!J$22+SUM($G419:N419))+$E419+Scenarios!$B$18*Draws!L392</f>
        <v>-0.741248748966602</v>
      </c>
      <c r="P419" s="64" t="n">
        <f aca="false">Scenarios!$B$15+Scenarios!$B$16*$D419+Scenarios!$B$17*(Scenarios!K$22+SUM($G419:O419))+$E419+Scenarios!$B$18*Draws!M392</f>
        <v>-3.78888162890296</v>
      </c>
      <c r="Q419" s="64" t="n">
        <f aca="false">Scenarios!$B$15+Scenarios!$B$16*$D419+Scenarios!$B$17*(Scenarios!L$22+SUM($G419:P419))+$E419+Scenarios!$B$18*Draws!N392</f>
        <v>-2.09257531341025</v>
      </c>
      <c r="R419" s="64" t="n">
        <f aca="false">Scenarios!$B$15+Scenarios!$B$16*$D419+Scenarios!$B$17*(Scenarios!M$22+SUM($G419:Q419))+$E419+Scenarios!$B$18*Draws!O392</f>
        <v>-2.74578425089448</v>
      </c>
      <c r="S419" s="79" t="n">
        <f aca="false">SUM(G419:R419)</f>
        <v>-35.3980633050027</v>
      </c>
    </row>
    <row r="420" customFormat="false" ht="15" hidden="false" customHeight="false" outlineLevel="0" collapsed="false">
      <c r="A420" s="36" t="n">
        <v>389</v>
      </c>
      <c r="B420" s="36" t="n">
        <f aca="false">MATCH(Draws!B393,$B$16:$E$16,1)</f>
        <v>3</v>
      </c>
      <c r="C420" s="65" t="n">
        <f aca="false">MAX(-0.9,INDEX(Scenarios!$B$8:$E$8,B420)+INDEX(Scenarios!$B$9:$E$9,B420)*Draws!C393)</f>
        <v>0.3548954</v>
      </c>
      <c r="D420" s="65" t="n">
        <f aca="false">(1+C420)^(1/12)-1</f>
        <v>0.025633381222377</v>
      </c>
      <c r="E420" s="64" t="n">
        <f aca="false">INDEX(Scenarios!$B$10:$E$10,B420)/12</f>
        <v>0.416666666666667</v>
      </c>
      <c r="G420" s="64" t="n">
        <f aca="false">Scenarios!$B$15+Scenarios!$B$16*$D420+Scenarios!$B$17*(Scenarios!B$22)+$E420+Scenarios!$B$18*Draws!D393</f>
        <v>1.62932011666819</v>
      </c>
      <c r="H420" s="64" t="n">
        <f aca="false">Scenarios!$B$15+Scenarios!$B$16*$D420+Scenarios!$B$17*(Scenarios!C$22+SUM($G420:G420))+$E420+Scenarios!$B$18*Draws!E393</f>
        <v>0.0220463839888818</v>
      </c>
      <c r="I420" s="64" t="n">
        <f aca="false">Scenarios!$B$15+Scenarios!$B$16*$D420+Scenarios!$B$17*(Scenarios!D$22+SUM($G420:H420))+$E420+Scenarios!$B$18*Draws!F393</f>
        <v>5.85217580073594</v>
      </c>
      <c r="J420" s="64" t="n">
        <f aca="false">Scenarios!$B$15+Scenarios!$B$16*$D420+Scenarios!$B$17*(Scenarios!E$22+SUM($G420:I420))+$E420+Scenarios!$B$18*Draws!G393</f>
        <v>1.01026694597668</v>
      </c>
      <c r="K420" s="64" t="n">
        <f aca="false">Scenarios!$B$15+Scenarios!$B$16*$D420+Scenarios!$B$17*(Scenarios!F$22+SUM($G420:J420))+$E420+Scenarios!$B$18*Draws!H393</f>
        <v>-1.66260631373652</v>
      </c>
      <c r="L420" s="64" t="n">
        <f aca="false">Scenarios!$B$15+Scenarios!$B$16*$D420+Scenarios!$B$17*(Scenarios!G$22+SUM($G420:K420))+$E420+Scenarios!$B$18*Draws!I393</f>
        <v>5.24909199602901</v>
      </c>
      <c r="M420" s="64" t="n">
        <f aca="false">Scenarios!$B$15+Scenarios!$B$16*$D420+Scenarios!$B$17*(Scenarios!H$22+SUM($G420:L420))+$E420+Scenarios!$B$18*Draws!J393</f>
        <v>-0.0959486218552754</v>
      </c>
      <c r="N420" s="64" t="n">
        <f aca="false">Scenarios!$B$15+Scenarios!$B$16*$D420+Scenarios!$B$17*(Scenarios!I$22+SUM($G420:M420))+$E420+Scenarios!$B$18*Draws!K393</f>
        <v>0.0971343007221139</v>
      </c>
      <c r="O420" s="64" t="n">
        <f aca="false">Scenarios!$B$15+Scenarios!$B$16*$D420+Scenarios!$B$17*(Scenarios!J$22+SUM($G420:N420))+$E420+Scenarios!$B$18*Draws!L393</f>
        <v>-1.41887877651927</v>
      </c>
      <c r="P420" s="64" t="n">
        <f aca="false">Scenarios!$B$15+Scenarios!$B$16*$D420+Scenarios!$B$17*(Scenarios!K$22+SUM($G420:O420))+$E420+Scenarios!$B$18*Draws!M393</f>
        <v>0.767583771551595</v>
      </c>
      <c r="Q420" s="64" t="n">
        <f aca="false">Scenarios!$B$15+Scenarios!$B$16*$D420+Scenarios!$B$17*(Scenarios!L$22+SUM($G420:P420))+$E420+Scenarios!$B$18*Draws!N393</f>
        <v>3.09472613030141</v>
      </c>
      <c r="R420" s="64" t="n">
        <f aca="false">Scenarios!$B$15+Scenarios!$B$16*$D420+Scenarios!$B$17*(Scenarios!M$22+SUM($G420:Q420))+$E420+Scenarios!$B$18*Draws!O393</f>
        <v>-3.5516910905472</v>
      </c>
      <c r="S420" s="79" t="n">
        <f aca="false">SUM(G420:R420)</f>
        <v>10.9932206433155</v>
      </c>
    </row>
    <row r="421" customFormat="false" ht="15" hidden="false" customHeight="false" outlineLevel="0" collapsed="false">
      <c r="A421" s="36" t="n">
        <v>390</v>
      </c>
      <c r="B421" s="36" t="n">
        <f aca="false">MATCH(Draws!B394,$B$16:$E$16,1)</f>
        <v>1</v>
      </c>
      <c r="C421" s="65" t="n">
        <f aca="false">MAX(-0.9,INDEX(Scenarios!$B$8:$E$8,B421)+INDEX(Scenarios!$B$9:$E$9,B421)*Draws!C394)</f>
        <v>0.02934035</v>
      </c>
      <c r="D421" s="65" t="n">
        <f aca="false">(1+C421)^(1/12)-1</f>
        <v>0.00241275269614816</v>
      </c>
      <c r="E421" s="64" t="n">
        <f aca="false">INDEX(Scenarios!$B$10:$E$10,B421)/12</f>
        <v>-1.25</v>
      </c>
      <c r="G421" s="64" t="n">
        <f aca="false">Scenarios!$B$15+Scenarios!$B$16*$D421+Scenarios!$B$17*(Scenarios!B$22)+$E421+Scenarios!$B$18*Draws!D394</f>
        <v>-7.06321198440487</v>
      </c>
      <c r="H421" s="64" t="n">
        <f aca="false">Scenarios!$B$15+Scenarios!$B$16*$D421+Scenarios!$B$17*(Scenarios!C$22+SUM($G421:G421))+$E421+Scenarios!$B$18*Draws!E394</f>
        <v>0.704853445182715</v>
      </c>
      <c r="I421" s="64" t="n">
        <f aca="false">Scenarios!$B$15+Scenarios!$B$16*$D421+Scenarios!$B$17*(Scenarios!D$22+SUM($G421:H421))+$E421+Scenarios!$B$18*Draws!F394</f>
        <v>-2.78068530760806</v>
      </c>
      <c r="J421" s="64" t="n">
        <f aca="false">Scenarios!$B$15+Scenarios!$B$16*$D421+Scenarios!$B$17*(Scenarios!E$22+SUM($G421:I421))+$E421+Scenarios!$B$18*Draws!G394</f>
        <v>0.99026600921357</v>
      </c>
      <c r="K421" s="64" t="n">
        <f aca="false">Scenarios!$B$15+Scenarios!$B$16*$D421+Scenarios!$B$17*(Scenarios!F$22+SUM($G421:J421))+$E421+Scenarios!$B$18*Draws!H394</f>
        <v>-3.17853742187225</v>
      </c>
      <c r="L421" s="64" t="n">
        <f aca="false">Scenarios!$B$15+Scenarios!$B$16*$D421+Scenarios!$B$17*(Scenarios!G$22+SUM($G421:K421))+$E421+Scenarios!$B$18*Draws!I394</f>
        <v>-7.12736606208705</v>
      </c>
      <c r="M421" s="64" t="n">
        <f aca="false">Scenarios!$B$15+Scenarios!$B$16*$D421+Scenarios!$B$17*(Scenarios!H$22+SUM($G421:L421))+$E421+Scenarios!$B$18*Draws!J394</f>
        <v>-3.76677856992329</v>
      </c>
      <c r="N421" s="64" t="n">
        <f aca="false">Scenarios!$B$15+Scenarios!$B$16*$D421+Scenarios!$B$17*(Scenarios!I$22+SUM($G421:M421))+$E421+Scenarios!$B$18*Draws!K394</f>
        <v>6.84127574585951</v>
      </c>
      <c r="O421" s="64" t="n">
        <f aca="false">Scenarios!$B$15+Scenarios!$B$16*$D421+Scenarios!$B$17*(Scenarios!J$22+SUM($G421:N421))+$E421+Scenarios!$B$18*Draws!L394</f>
        <v>-1.91380739128232</v>
      </c>
      <c r="P421" s="64" t="n">
        <f aca="false">Scenarios!$B$15+Scenarios!$B$16*$D421+Scenarios!$B$17*(Scenarios!K$22+SUM($G421:O421))+$E421+Scenarios!$B$18*Draws!M394</f>
        <v>0.817526665097417</v>
      </c>
      <c r="Q421" s="64" t="n">
        <f aca="false">Scenarios!$B$15+Scenarios!$B$16*$D421+Scenarios!$B$17*(Scenarios!L$22+SUM($G421:P421))+$E421+Scenarios!$B$18*Draws!N394</f>
        <v>-4.63539046608141</v>
      </c>
      <c r="R421" s="64" t="n">
        <f aca="false">Scenarios!$B$15+Scenarios!$B$16*$D421+Scenarios!$B$17*(Scenarios!M$22+SUM($G421:Q421))+$E421+Scenarios!$B$18*Draws!O394</f>
        <v>-3.43117121467253</v>
      </c>
      <c r="S421" s="79" t="n">
        <f aca="false">SUM(G421:R421)</f>
        <v>-24.5430265525786</v>
      </c>
    </row>
    <row r="422" customFormat="false" ht="15" hidden="false" customHeight="false" outlineLevel="0" collapsed="false">
      <c r="A422" s="36" t="n">
        <v>391</v>
      </c>
      <c r="B422" s="36" t="n">
        <f aca="false">MATCH(Draws!B395,$B$16:$E$16,1)</f>
        <v>4</v>
      </c>
      <c r="C422" s="65" t="n">
        <f aca="false">MAX(-0.9,INDEX(Scenarios!$B$8:$E$8,B422)+INDEX(Scenarios!$B$9:$E$9,B422)*Draws!C395)</f>
        <v>0.25284708</v>
      </c>
      <c r="D422" s="65" t="n">
        <f aca="false">(1+C422)^(1/12)-1</f>
        <v>0.0189624313923598</v>
      </c>
      <c r="E422" s="64" t="n">
        <f aca="false">INDEX(Scenarios!$B$10:$E$10,B422)/12</f>
        <v>-1.25</v>
      </c>
      <c r="G422" s="64" t="n">
        <f aca="false">Scenarios!$B$15+Scenarios!$B$16*$D422+Scenarios!$B$17*(Scenarios!B$22)+$E422+Scenarios!$B$18*Draws!D395</f>
        <v>1.24062135684004</v>
      </c>
      <c r="H422" s="64" t="n">
        <f aca="false">Scenarios!$B$15+Scenarios!$B$16*$D422+Scenarios!$B$17*(Scenarios!C$22+SUM($G422:G422))+$E422+Scenarios!$B$18*Draws!E395</f>
        <v>0.733681773462505</v>
      </c>
      <c r="I422" s="64" t="n">
        <f aca="false">Scenarios!$B$15+Scenarios!$B$16*$D422+Scenarios!$B$17*(Scenarios!D$22+SUM($G422:H422))+$E422+Scenarios!$B$18*Draws!F395</f>
        <v>-5.07204400944733</v>
      </c>
      <c r="J422" s="64" t="n">
        <f aca="false">Scenarios!$B$15+Scenarios!$B$16*$D422+Scenarios!$B$17*(Scenarios!E$22+SUM($G422:I422))+$E422+Scenarios!$B$18*Draws!G395</f>
        <v>-6.85439045264582</v>
      </c>
      <c r="K422" s="64" t="n">
        <f aca="false">Scenarios!$B$15+Scenarios!$B$16*$D422+Scenarios!$B$17*(Scenarios!F$22+SUM($G422:J422))+$E422+Scenarios!$B$18*Draws!H395</f>
        <v>-6.74490296606266</v>
      </c>
      <c r="L422" s="64" t="n">
        <f aca="false">Scenarios!$B$15+Scenarios!$B$16*$D422+Scenarios!$B$17*(Scenarios!G$22+SUM($G422:K422))+$E422+Scenarios!$B$18*Draws!I395</f>
        <v>-4.52816586451148</v>
      </c>
      <c r="M422" s="64" t="n">
        <f aca="false">Scenarios!$B$15+Scenarios!$B$16*$D422+Scenarios!$B$17*(Scenarios!H$22+SUM($G422:L422))+$E422+Scenarios!$B$18*Draws!J395</f>
        <v>-3.43813024519694</v>
      </c>
      <c r="N422" s="64" t="n">
        <f aca="false">Scenarios!$B$15+Scenarios!$B$16*$D422+Scenarios!$B$17*(Scenarios!I$22+SUM($G422:M422))+$E422+Scenarios!$B$18*Draws!K395</f>
        <v>-1.00919625201952</v>
      </c>
      <c r="O422" s="64" t="n">
        <f aca="false">Scenarios!$B$15+Scenarios!$B$16*$D422+Scenarios!$B$17*(Scenarios!J$22+SUM($G422:N422))+$E422+Scenarios!$B$18*Draws!L395</f>
        <v>-7.2934736459362</v>
      </c>
      <c r="P422" s="64" t="n">
        <f aca="false">Scenarios!$B$15+Scenarios!$B$16*$D422+Scenarios!$B$17*(Scenarios!K$22+SUM($G422:O422))+$E422+Scenarios!$B$18*Draws!M395</f>
        <v>-6.59811476176209</v>
      </c>
      <c r="Q422" s="64" t="n">
        <f aca="false">Scenarios!$B$15+Scenarios!$B$16*$D422+Scenarios!$B$17*(Scenarios!L$22+SUM($G422:P422))+$E422+Scenarios!$B$18*Draws!N395</f>
        <v>-2.34416248250364</v>
      </c>
      <c r="R422" s="64" t="n">
        <f aca="false">Scenarios!$B$15+Scenarios!$B$16*$D422+Scenarios!$B$17*(Scenarios!M$22+SUM($G422:Q422))+$E422+Scenarios!$B$18*Draws!O395</f>
        <v>-2.92505236861162</v>
      </c>
      <c r="S422" s="79" t="n">
        <f aca="false">SUM(G422:R422)</f>
        <v>-44.8333299183947</v>
      </c>
    </row>
    <row r="423" customFormat="false" ht="15" hidden="false" customHeight="false" outlineLevel="0" collapsed="false">
      <c r="A423" s="36" t="n">
        <v>392</v>
      </c>
      <c r="B423" s="36" t="n">
        <f aca="false">MATCH(Draws!B396,$B$16:$E$16,1)</f>
        <v>2</v>
      </c>
      <c r="C423" s="65" t="n">
        <f aca="false">MAX(-0.9,INDEX(Scenarios!$B$8:$E$8,B423)+INDEX(Scenarios!$B$9:$E$9,B423)*Draws!C396)</f>
        <v>-0.30325324</v>
      </c>
      <c r="D423" s="65" t="n">
        <f aca="false">(1+C423)^(1/12)-1</f>
        <v>-0.029662282038767</v>
      </c>
      <c r="E423" s="64" t="n">
        <f aca="false">INDEX(Scenarios!$B$10:$E$10,B423)/12</f>
        <v>0.416666666666667</v>
      </c>
      <c r="G423" s="64" t="n">
        <f aca="false">Scenarios!$B$15+Scenarios!$B$16*$D423+Scenarios!$B$17*(Scenarios!B$22)+$E423+Scenarios!$B$18*Draws!D396</f>
        <v>3.17171103615592</v>
      </c>
      <c r="H423" s="64" t="n">
        <f aca="false">Scenarios!$B$15+Scenarios!$B$16*$D423+Scenarios!$B$17*(Scenarios!C$22+SUM($G423:G423))+$E423+Scenarios!$B$18*Draws!E396</f>
        <v>-4.45642315717193</v>
      </c>
      <c r="I423" s="64" t="n">
        <f aca="false">Scenarios!$B$15+Scenarios!$B$16*$D423+Scenarios!$B$17*(Scenarios!D$22+SUM($G423:H423))+$E423+Scenarios!$B$18*Draws!F396</f>
        <v>0.742328070635503</v>
      </c>
      <c r="J423" s="64" t="n">
        <f aca="false">Scenarios!$B$15+Scenarios!$B$16*$D423+Scenarios!$B$17*(Scenarios!E$22+SUM($G423:I423))+$E423+Scenarios!$B$18*Draws!G396</f>
        <v>-1.12978961700242</v>
      </c>
      <c r="K423" s="64" t="n">
        <f aca="false">Scenarios!$B$15+Scenarios!$B$16*$D423+Scenarios!$B$17*(Scenarios!F$22+SUM($G423:J423))+$E423+Scenarios!$B$18*Draws!H396</f>
        <v>-2.54773689336682</v>
      </c>
      <c r="L423" s="64" t="n">
        <f aca="false">Scenarios!$B$15+Scenarios!$B$16*$D423+Scenarios!$B$17*(Scenarios!G$22+SUM($G423:K423))+$E423+Scenarios!$B$18*Draws!I396</f>
        <v>-3.46449501180472</v>
      </c>
      <c r="M423" s="64" t="n">
        <f aca="false">Scenarios!$B$15+Scenarios!$B$16*$D423+Scenarios!$B$17*(Scenarios!H$22+SUM($G423:L423))+$E423+Scenarios!$B$18*Draws!J396</f>
        <v>-5.81636452120536</v>
      </c>
      <c r="N423" s="64" t="n">
        <f aca="false">Scenarios!$B$15+Scenarios!$B$16*$D423+Scenarios!$B$17*(Scenarios!I$22+SUM($G423:M423))+$E423+Scenarios!$B$18*Draws!K396</f>
        <v>-4.76249645476651</v>
      </c>
      <c r="O423" s="64" t="n">
        <f aca="false">Scenarios!$B$15+Scenarios!$B$16*$D423+Scenarios!$B$17*(Scenarios!J$22+SUM($G423:N423))+$E423+Scenarios!$B$18*Draws!L396</f>
        <v>-2.16582219882755</v>
      </c>
      <c r="P423" s="64" t="n">
        <f aca="false">Scenarios!$B$15+Scenarios!$B$16*$D423+Scenarios!$B$17*(Scenarios!K$22+SUM($G423:O423))+$E423+Scenarios!$B$18*Draws!M396</f>
        <v>-3.71782058622048</v>
      </c>
      <c r="Q423" s="64" t="n">
        <f aca="false">Scenarios!$B$15+Scenarios!$B$16*$D423+Scenarios!$B$17*(Scenarios!L$22+SUM($G423:P423))+$E423+Scenarios!$B$18*Draws!N396</f>
        <v>-3.81230197865536</v>
      </c>
      <c r="R423" s="64" t="n">
        <f aca="false">Scenarios!$B$15+Scenarios!$B$16*$D423+Scenarios!$B$17*(Scenarios!M$22+SUM($G423:Q423))+$E423+Scenarios!$B$18*Draws!O396</f>
        <v>-2.05133244070608</v>
      </c>
      <c r="S423" s="79" t="n">
        <f aca="false">SUM(G423:R423)</f>
        <v>-30.0105437529358</v>
      </c>
    </row>
    <row r="424" customFormat="false" ht="15" hidden="false" customHeight="false" outlineLevel="0" collapsed="false">
      <c r="A424" s="36" t="n">
        <v>393</v>
      </c>
      <c r="B424" s="36" t="n">
        <f aca="false">MATCH(Draws!B397,$B$16:$E$16,1)</f>
        <v>3</v>
      </c>
      <c r="C424" s="65" t="n">
        <f aca="false">MAX(-0.9,INDEX(Scenarios!$B$8:$E$8,B424)+INDEX(Scenarios!$B$9:$E$9,B424)*Draws!C397)</f>
        <v>0.34436972</v>
      </c>
      <c r="D424" s="65" t="n">
        <f aca="false">(1+C424)^(1/12)-1</f>
        <v>0.0249670247832581</v>
      </c>
      <c r="E424" s="64" t="n">
        <f aca="false">INDEX(Scenarios!$B$10:$E$10,B424)/12</f>
        <v>0.416666666666667</v>
      </c>
      <c r="G424" s="64" t="n">
        <f aca="false">Scenarios!$B$15+Scenarios!$B$16*$D424+Scenarios!$B$17*(Scenarios!B$22)+$E424+Scenarios!$B$18*Draws!D397</f>
        <v>0.598520943077242</v>
      </c>
      <c r="H424" s="64" t="n">
        <f aca="false">Scenarios!$B$15+Scenarios!$B$16*$D424+Scenarios!$B$17*(Scenarios!C$22+SUM($G424:G424))+$E424+Scenarios!$B$18*Draws!E397</f>
        <v>-0.620209277988596</v>
      </c>
      <c r="I424" s="64" t="n">
        <f aca="false">Scenarios!$B$15+Scenarios!$B$16*$D424+Scenarios!$B$17*(Scenarios!D$22+SUM($G424:H424))+$E424+Scenarios!$B$18*Draws!F397</f>
        <v>-3.38743302804702</v>
      </c>
      <c r="J424" s="64" t="n">
        <f aca="false">Scenarios!$B$15+Scenarios!$B$16*$D424+Scenarios!$B$17*(Scenarios!E$22+SUM($G424:I424))+$E424+Scenarios!$B$18*Draws!G397</f>
        <v>-1.29356878294876</v>
      </c>
      <c r="K424" s="64" t="n">
        <f aca="false">Scenarios!$B$15+Scenarios!$B$16*$D424+Scenarios!$B$17*(Scenarios!F$22+SUM($G424:J424))+$E424+Scenarios!$B$18*Draws!H397</f>
        <v>0.0278720847491081</v>
      </c>
      <c r="L424" s="64" t="n">
        <f aca="false">Scenarios!$B$15+Scenarios!$B$16*$D424+Scenarios!$B$17*(Scenarios!G$22+SUM($G424:K424))+$E424+Scenarios!$B$18*Draws!I397</f>
        <v>-2.27823325585626</v>
      </c>
      <c r="M424" s="64" t="n">
        <f aca="false">Scenarios!$B$15+Scenarios!$B$16*$D424+Scenarios!$B$17*(Scenarios!H$22+SUM($G424:L424))+$E424+Scenarios!$B$18*Draws!J397</f>
        <v>1.20018767706419</v>
      </c>
      <c r="N424" s="64" t="n">
        <f aca="false">Scenarios!$B$15+Scenarios!$B$16*$D424+Scenarios!$B$17*(Scenarios!I$22+SUM($G424:M424))+$E424+Scenarios!$B$18*Draws!K397</f>
        <v>0.0986864652874879</v>
      </c>
      <c r="O424" s="64" t="n">
        <f aca="false">Scenarios!$B$15+Scenarios!$B$16*$D424+Scenarios!$B$17*(Scenarios!J$22+SUM($G424:N424))+$E424+Scenarios!$B$18*Draws!L397</f>
        <v>1.93848765510198</v>
      </c>
      <c r="P424" s="64" t="n">
        <f aca="false">Scenarios!$B$15+Scenarios!$B$16*$D424+Scenarios!$B$17*(Scenarios!K$22+SUM($G424:O424))+$E424+Scenarios!$B$18*Draws!M397</f>
        <v>8.49282978824089</v>
      </c>
      <c r="Q424" s="64" t="n">
        <f aca="false">Scenarios!$B$15+Scenarios!$B$16*$D424+Scenarios!$B$17*(Scenarios!L$22+SUM($G424:P424))+$E424+Scenarios!$B$18*Draws!N397</f>
        <v>1.31219753355403</v>
      </c>
      <c r="R424" s="64" t="n">
        <f aca="false">Scenarios!$B$15+Scenarios!$B$16*$D424+Scenarios!$B$17*(Scenarios!M$22+SUM($G424:Q424))+$E424+Scenarios!$B$18*Draws!O397</f>
        <v>1.98039677539505</v>
      </c>
      <c r="S424" s="79" t="n">
        <f aca="false">SUM(G424:R424)</f>
        <v>8.06973457762934</v>
      </c>
    </row>
    <row r="425" customFormat="false" ht="15" hidden="false" customHeight="false" outlineLevel="0" collapsed="false">
      <c r="A425" s="36" t="n">
        <v>394</v>
      </c>
      <c r="B425" s="36" t="n">
        <f aca="false">MATCH(Draws!B398,$B$16:$E$16,1)</f>
        <v>2</v>
      </c>
      <c r="C425" s="65" t="n">
        <f aca="false">MAX(-0.9,INDEX(Scenarios!$B$8:$E$8,B425)+INDEX(Scenarios!$B$9:$E$9,B425)*Draws!C398)</f>
        <v>-0.29987932</v>
      </c>
      <c r="D425" s="65" t="n">
        <f aca="false">(1+C425)^(1/12)-1</f>
        <v>-0.0292715855474037</v>
      </c>
      <c r="E425" s="64" t="n">
        <f aca="false">INDEX(Scenarios!$B$10:$E$10,B425)/12</f>
        <v>0.416666666666667</v>
      </c>
      <c r="G425" s="64" t="n">
        <f aca="false">Scenarios!$B$15+Scenarios!$B$16*$D425+Scenarios!$B$17*(Scenarios!B$22)+$E425+Scenarios!$B$18*Draws!D398</f>
        <v>0.488066886903105</v>
      </c>
      <c r="H425" s="64" t="n">
        <f aca="false">Scenarios!$B$15+Scenarios!$B$16*$D425+Scenarios!$B$17*(Scenarios!C$22+SUM($G425:G425))+$E425+Scenarios!$B$18*Draws!E398</f>
        <v>-3.70005674650521</v>
      </c>
      <c r="I425" s="64" t="n">
        <f aca="false">Scenarios!$B$15+Scenarios!$B$16*$D425+Scenarios!$B$17*(Scenarios!D$22+SUM($G425:H425))+$E425+Scenarios!$B$18*Draws!F398</f>
        <v>-1.39124478870634</v>
      </c>
      <c r="J425" s="64" t="n">
        <f aca="false">Scenarios!$B$15+Scenarios!$B$16*$D425+Scenarios!$B$17*(Scenarios!E$22+SUM($G425:I425))+$E425+Scenarios!$B$18*Draws!G398</f>
        <v>-6.74215652395584</v>
      </c>
      <c r="K425" s="64" t="n">
        <f aca="false">Scenarios!$B$15+Scenarios!$B$16*$D425+Scenarios!$B$17*(Scenarios!F$22+SUM($G425:J425))+$E425+Scenarios!$B$18*Draws!H398</f>
        <v>2.78721258396445</v>
      </c>
      <c r="L425" s="64" t="n">
        <f aca="false">Scenarios!$B$15+Scenarios!$B$16*$D425+Scenarios!$B$17*(Scenarios!G$22+SUM($G425:K425))+$E425+Scenarios!$B$18*Draws!I398</f>
        <v>1.58193763454401</v>
      </c>
      <c r="M425" s="64" t="n">
        <f aca="false">Scenarios!$B$15+Scenarios!$B$16*$D425+Scenarios!$B$17*(Scenarios!H$22+SUM($G425:L425))+$E425+Scenarios!$B$18*Draws!J398</f>
        <v>-3.80417723367906</v>
      </c>
      <c r="N425" s="64" t="n">
        <f aca="false">Scenarios!$B$15+Scenarios!$B$16*$D425+Scenarios!$B$17*(Scenarios!I$22+SUM($G425:M425))+$E425+Scenarios!$B$18*Draws!K398</f>
        <v>3.34604276028821</v>
      </c>
      <c r="O425" s="64" t="n">
        <f aca="false">Scenarios!$B$15+Scenarios!$B$16*$D425+Scenarios!$B$17*(Scenarios!J$22+SUM($G425:N425))+$E425+Scenarios!$B$18*Draws!L398</f>
        <v>0.144994483987163</v>
      </c>
      <c r="P425" s="64" t="n">
        <f aca="false">Scenarios!$B$15+Scenarios!$B$16*$D425+Scenarios!$B$17*(Scenarios!K$22+SUM($G425:O425))+$E425+Scenarios!$B$18*Draws!M398</f>
        <v>1.10416008678055</v>
      </c>
      <c r="Q425" s="64" t="n">
        <f aca="false">Scenarios!$B$15+Scenarios!$B$16*$D425+Scenarios!$B$17*(Scenarios!L$22+SUM($G425:P425))+$E425+Scenarios!$B$18*Draws!N398</f>
        <v>-0.281398604647926</v>
      </c>
      <c r="R425" s="64" t="n">
        <f aca="false">Scenarios!$B$15+Scenarios!$B$16*$D425+Scenarios!$B$17*(Scenarios!M$22+SUM($G425:Q425))+$E425+Scenarios!$B$18*Draws!O398</f>
        <v>-1.24877585279937</v>
      </c>
      <c r="S425" s="79" t="n">
        <f aca="false">SUM(G425:R425)</f>
        <v>-7.71539531382627</v>
      </c>
    </row>
    <row r="426" customFormat="false" ht="15" hidden="false" customHeight="false" outlineLevel="0" collapsed="false">
      <c r="A426" s="36" t="n">
        <v>395</v>
      </c>
      <c r="B426" s="36" t="n">
        <f aca="false">MATCH(Draws!B399,$B$16:$E$16,1)</f>
        <v>3</v>
      </c>
      <c r="C426" s="65" t="n">
        <f aca="false">MAX(-0.9,INDEX(Scenarios!$B$8:$E$8,B426)+INDEX(Scenarios!$B$9:$E$9,B426)*Draws!C399)</f>
        <v>0.29757764</v>
      </c>
      <c r="D426" s="65" t="n">
        <f aca="false">(1+C426)^(1/12)-1</f>
        <v>0.0219456030312752</v>
      </c>
      <c r="E426" s="64" t="n">
        <f aca="false">INDEX(Scenarios!$B$10:$E$10,B426)/12</f>
        <v>0.416666666666667</v>
      </c>
      <c r="G426" s="64" t="n">
        <f aca="false">Scenarios!$B$15+Scenarios!$B$16*$D426+Scenarios!$B$17*(Scenarios!B$22)+$E426+Scenarios!$B$18*Draws!D399</f>
        <v>-1.75392990378009</v>
      </c>
      <c r="H426" s="64" t="n">
        <f aca="false">Scenarios!$B$15+Scenarios!$B$16*$D426+Scenarios!$B$17*(Scenarios!C$22+SUM($G426:G426))+$E426+Scenarios!$B$18*Draws!E399</f>
        <v>-3.77886822269954</v>
      </c>
      <c r="I426" s="64" t="n">
        <f aca="false">Scenarios!$B$15+Scenarios!$B$16*$D426+Scenarios!$B$17*(Scenarios!D$22+SUM($G426:H426))+$E426+Scenarios!$B$18*Draws!F399</f>
        <v>2.75576769048724</v>
      </c>
      <c r="J426" s="64" t="n">
        <f aca="false">Scenarios!$B$15+Scenarios!$B$16*$D426+Scenarios!$B$17*(Scenarios!E$22+SUM($G426:I426))+$E426+Scenarios!$B$18*Draws!G399</f>
        <v>-0.750608995820854</v>
      </c>
      <c r="K426" s="64" t="n">
        <f aca="false">Scenarios!$B$15+Scenarios!$B$16*$D426+Scenarios!$B$17*(Scenarios!F$22+SUM($G426:J426))+$E426+Scenarios!$B$18*Draws!H399</f>
        <v>1.76263142724068</v>
      </c>
      <c r="L426" s="64" t="n">
        <f aca="false">Scenarios!$B$15+Scenarios!$B$16*$D426+Scenarios!$B$17*(Scenarios!G$22+SUM($G426:K426))+$E426+Scenarios!$B$18*Draws!I399</f>
        <v>-0.198505895268231</v>
      </c>
      <c r="M426" s="64" t="n">
        <f aca="false">Scenarios!$B$15+Scenarios!$B$16*$D426+Scenarios!$B$17*(Scenarios!H$22+SUM($G426:L426))+$E426+Scenarios!$B$18*Draws!J399</f>
        <v>2.61815625599127</v>
      </c>
      <c r="N426" s="64" t="n">
        <f aca="false">Scenarios!$B$15+Scenarios!$B$16*$D426+Scenarios!$B$17*(Scenarios!I$22+SUM($G426:M426))+$E426+Scenarios!$B$18*Draws!K399</f>
        <v>-4.23165088516678</v>
      </c>
      <c r="O426" s="64" t="n">
        <f aca="false">Scenarios!$B$15+Scenarios!$B$16*$D426+Scenarios!$B$17*(Scenarios!J$22+SUM($G426:N426))+$E426+Scenarios!$B$18*Draws!L399</f>
        <v>2.62901834127287</v>
      </c>
      <c r="P426" s="64" t="n">
        <f aca="false">Scenarios!$B$15+Scenarios!$B$16*$D426+Scenarios!$B$17*(Scenarios!K$22+SUM($G426:O426))+$E426+Scenarios!$B$18*Draws!M399</f>
        <v>1.76580725210752</v>
      </c>
      <c r="Q426" s="64" t="n">
        <f aca="false">Scenarios!$B$15+Scenarios!$B$16*$D426+Scenarios!$B$17*(Scenarios!L$22+SUM($G426:P426))+$E426+Scenarios!$B$18*Draws!N399</f>
        <v>-1.82048064583358</v>
      </c>
      <c r="R426" s="64" t="n">
        <f aca="false">Scenarios!$B$15+Scenarios!$B$16*$D426+Scenarios!$B$17*(Scenarios!M$22+SUM($G426:Q426))+$E426+Scenarios!$B$18*Draws!O399</f>
        <v>2.46960477373341</v>
      </c>
      <c r="S426" s="79" t="n">
        <f aca="false">SUM(G426:R426)</f>
        <v>1.46694119226391</v>
      </c>
    </row>
    <row r="427" customFormat="false" ht="15" hidden="false" customHeight="false" outlineLevel="0" collapsed="false">
      <c r="A427" s="36" t="n">
        <v>396</v>
      </c>
      <c r="B427" s="36" t="n">
        <f aca="false">MATCH(Draws!B400,$B$16:$E$16,1)</f>
        <v>3</v>
      </c>
      <c r="C427" s="65" t="n">
        <f aca="false">MAX(-0.9,INDEX(Scenarios!$B$8:$E$8,B427)+INDEX(Scenarios!$B$9:$E$9,B427)*Draws!C400)</f>
        <v>0.28018388</v>
      </c>
      <c r="D427" s="65" t="n">
        <f aca="false">(1+C427)^(1/12)-1</f>
        <v>0.0207969478604804</v>
      </c>
      <c r="E427" s="64" t="n">
        <f aca="false">INDEX(Scenarios!$B$10:$E$10,B427)/12</f>
        <v>0.416666666666667</v>
      </c>
      <c r="G427" s="64" t="n">
        <f aca="false">Scenarios!$B$15+Scenarios!$B$16*$D427+Scenarios!$B$17*(Scenarios!B$22)+$E427+Scenarios!$B$18*Draws!D400</f>
        <v>-0.447394621081863</v>
      </c>
      <c r="H427" s="64" t="n">
        <f aca="false">Scenarios!$B$15+Scenarios!$B$16*$D427+Scenarios!$B$17*(Scenarios!C$22+SUM($G427:G427))+$E427+Scenarios!$B$18*Draws!E400</f>
        <v>1.58355364405341</v>
      </c>
      <c r="I427" s="64" t="n">
        <f aca="false">Scenarios!$B$15+Scenarios!$B$16*$D427+Scenarios!$B$17*(Scenarios!D$22+SUM($G427:H427))+$E427+Scenarios!$B$18*Draws!F400</f>
        <v>-2.5536334182731</v>
      </c>
      <c r="J427" s="64" t="n">
        <f aca="false">Scenarios!$B$15+Scenarios!$B$16*$D427+Scenarios!$B$17*(Scenarios!E$22+SUM($G427:I427))+$E427+Scenarios!$B$18*Draws!G400</f>
        <v>-3.03467738976646</v>
      </c>
      <c r="K427" s="64" t="n">
        <f aca="false">Scenarios!$B$15+Scenarios!$B$16*$D427+Scenarios!$B$17*(Scenarios!F$22+SUM($G427:J427))+$E427+Scenarios!$B$18*Draws!H400</f>
        <v>-4.71878184842909</v>
      </c>
      <c r="L427" s="64" t="n">
        <f aca="false">Scenarios!$B$15+Scenarios!$B$16*$D427+Scenarios!$B$17*(Scenarios!G$22+SUM($G427:K427))+$E427+Scenarios!$B$18*Draws!I400</f>
        <v>1.10959642202054</v>
      </c>
      <c r="M427" s="64" t="n">
        <f aca="false">Scenarios!$B$15+Scenarios!$B$16*$D427+Scenarios!$B$17*(Scenarios!H$22+SUM($G427:L427))+$E427+Scenarios!$B$18*Draws!J400</f>
        <v>0.604941725514286</v>
      </c>
      <c r="N427" s="64" t="n">
        <f aca="false">Scenarios!$B$15+Scenarios!$B$16*$D427+Scenarios!$B$17*(Scenarios!I$22+SUM($G427:M427))+$E427+Scenarios!$B$18*Draws!K400</f>
        <v>-4.39784549711666</v>
      </c>
      <c r="O427" s="64" t="n">
        <f aca="false">Scenarios!$B$15+Scenarios!$B$16*$D427+Scenarios!$B$17*(Scenarios!J$22+SUM($G427:N427))+$E427+Scenarios!$B$18*Draws!L400</f>
        <v>2.02480801387124</v>
      </c>
      <c r="P427" s="64" t="n">
        <f aca="false">Scenarios!$B$15+Scenarios!$B$16*$D427+Scenarios!$B$17*(Scenarios!K$22+SUM($G427:O427))+$E427+Scenarios!$B$18*Draws!M400</f>
        <v>2.68055108292302</v>
      </c>
      <c r="Q427" s="64" t="n">
        <f aca="false">Scenarios!$B$15+Scenarios!$B$16*$D427+Scenarios!$B$17*(Scenarios!L$22+SUM($G427:P427))+$E427+Scenarios!$B$18*Draws!N400</f>
        <v>5.60031972027215</v>
      </c>
      <c r="R427" s="64" t="n">
        <f aca="false">Scenarios!$B$15+Scenarios!$B$16*$D427+Scenarios!$B$17*(Scenarios!M$22+SUM($G427:Q427))+$E427+Scenarios!$B$18*Draws!O400</f>
        <v>0.538283880777844</v>
      </c>
      <c r="S427" s="79" t="n">
        <f aca="false">SUM(G427:R427)</f>
        <v>-1.01027828523468</v>
      </c>
    </row>
    <row r="428" customFormat="false" ht="15" hidden="false" customHeight="false" outlineLevel="0" collapsed="false">
      <c r="A428" s="36" t="n">
        <v>397</v>
      </c>
      <c r="B428" s="36" t="n">
        <f aca="false">MATCH(Draws!B401,$B$16:$E$16,1)</f>
        <v>1</v>
      </c>
      <c r="C428" s="65" t="n">
        <f aca="false">MAX(-0.9,INDEX(Scenarios!$B$8:$E$8,B428)+INDEX(Scenarios!$B$9:$E$9,B428)*Draws!C401)</f>
        <v>0.2875385</v>
      </c>
      <c r="D428" s="65" t="n">
        <f aca="false">(1+C428)^(1/12)-1</f>
        <v>0.0212843698719125</v>
      </c>
      <c r="E428" s="64" t="n">
        <f aca="false">INDEX(Scenarios!$B$10:$E$10,B428)/12</f>
        <v>-1.25</v>
      </c>
      <c r="G428" s="64" t="n">
        <f aca="false">Scenarios!$B$15+Scenarios!$B$16*$D428+Scenarios!$B$17*(Scenarios!B$22)+$E428+Scenarios!$B$18*Draws!D401</f>
        <v>-6.53840797729127</v>
      </c>
      <c r="H428" s="64" t="n">
        <f aca="false">Scenarios!$B$15+Scenarios!$B$16*$D428+Scenarios!$B$17*(Scenarios!C$22+SUM($G428:G428))+$E428+Scenarios!$B$18*Draws!E401</f>
        <v>0.799187337620721</v>
      </c>
      <c r="I428" s="64" t="n">
        <f aca="false">Scenarios!$B$15+Scenarios!$B$16*$D428+Scenarios!$B$17*(Scenarios!D$22+SUM($G428:H428))+$E428+Scenarios!$B$18*Draws!F401</f>
        <v>0.300509167568773</v>
      </c>
      <c r="J428" s="64" t="n">
        <f aca="false">Scenarios!$B$15+Scenarios!$B$16*$D428+Scenarios!$B$17*(Scenarios!E$22+SUM($G428:I428))+$E428+Scenarios!$B$18*Draws!G401</f>
        <v>-2.85028542606936</v>
      </c>
      <c r="K428" s="64" t="n">
        <f aca="false">Scenarios!$B$15+Scenarios!$B$16*$D428+Scenarios!$B$17*(Scenarios!F$22+SUM($G428:J428))+$E428+Scenarios!$B$18*Draws!H401</f>
        <v>-0.240514690053973</v>
      </c>
      <c r="L428" s="64" t="n">
        <f aca="false">Scenarios!$B$15+Scenarios!$B$16*$D428+Scenarios!$B$17*(Scenarios!G$22+SUM($G428:K428))+$E428+Scenarios!$B$18*Draws!I401</f>
        <v>-7.69671304016911</v>
      </c>
      <c r="M428" s="64" t="n">
        <f aca="false">Scenarios!$B$15+Scenarios!$B$16*$D428+Scenarios!$B$17*(Scenarios!H$22+SUM($G428:L428))+$E428+Scenarios!$B$18*Draws!J401</f>
        <v>-1.67729142222218</v>
      </c>
      <c r="N428" s="64" t="n">
        <f aca="false">Scenarios!$B$15+Scenarios!$B$16*$D428+Scenarios!$B$17*(Scenarios!I$22+SUM($G428:M428))+$E428+Scenarios!$B$18*Draws!K401</f>
        <v>-0.736208925111432</v>
      </c>
      <c r="O428" s="64" t="n">
        <f aca="false">Scenarios!$B$15+Scenarios!$B$16*$D428+Scenarios!$B$17*(Scenarios!J$22+SUM($G428:N428))+$E428+Scenarios!$B$18*Draws!L401</f>
        <v>-1.43509467322364</v>
      </c>
      <c r="P428" s="64" t="n">
        <f aca="false">Scenarios!$B$15+Scenarios!$B$16*$D428+Scenarios!$B$17*(Scenarios!K$22+SUM($G428:O428))+$E428+Scenarios!$B$18*Draws!M401</f>
        <v>0.407411015141946</v>
      </c>
      <c r="Q428" s="64" t="n">
        <f aca="false">Scenarios!$B$15+Scenarios!$B$16*$D428+Scenarios!$B$17*(Scenarios!L$22+SUM($G428:P428))+$E428+Scenarios!$B$18*Draws!N401</f>
        <v>0.192930529892547</v>
      </c>
      <c r="R428" s="64" t="n">
        <f aca="false">Scenarios!$B$15+Scenarios!$B$16*$D428+Scenarios!$B$17*(Scenarios!M$22+SUM($G428:Q428))+$E428+Scenarios!$B$18*Draws!O401</f>
        <v>-5.70745913278358</v>
      </c>
      <c r="S428" s="79" t="n">
        <f aca="false">SUM(G428:R428)</f>
        <v>-25.1819372367006</v>
      </c>
    </row>
    <row r="429" customFormat="false" ht="15" hidden="false" customHeight="false" outlineLevel="0" collapsed="false">
      <c r="A429" s="36" t="n">
        <v>398</v>
      </c>
      <c r="B429" s="36" t="n">
        <f aca="false">MATCH(Draws!B402,$B$16:$E$16,1)</f>
        <v>4</v>
      </c>
      <c r="C429" s="65" t="n">
        <f aca="false">MAX(-0.9,INDEX(Scenarios!$B$8:$E$8,B429)+INDEX(Scenarios!$B$9:$E$9,B429)*Draws!C402)</f>
        <v>0.206307</v>
      </c>
      <c r="D429" s="65" t="n">
        <f aca="false">(1+C429)^(1/12)-1</f>
        <v>0.0157530943019042</v>
      </c>
      <c r="E429" s="64" t="n">
        <f aca="false">INDEX(Scenarios!$B$10:$E$10,B429)/12</f>
        <v>-1.25</v>
      </c>
      <c r="G429" s="64" t="n">
        <f aca="false">Scenarios!$B$15+Scenarios!$B$16*$D429+Scenarios!$B$17*(Scenarios!B$22)+$E429+Scenarios!$B$18*Draws!D402</f>
        <v>-4.2735041152545</v>
      </c>
      <c r="H429" s="64" t="n">
        <f aca="false">Scenarios!$B$15+Scenarios!$B$16*$D429+Scenarios!$B$17*(Scenarios!C$22+SUM($G429:G429))+$E429+Scenarios!$B$18*Draws!E402</f>
        <v>0.671063161288966</v>
      </c>
      <c r="I429" s="64" t="n">
        <f aca="false">Scenarios!$B$15+Scenarios!$B$16*$D429+Scenarios!$B$17*(Scenarios!D$22+SUM($G429:H429))+$E429+Scenarios!$B$18*Draws!F402</f>
        <v>-1.58913676232913</v>
      </c>
      <c r="J429" s="64" t="n">
        <f aca="false">Scenarios!$B$15+Scenarios!$B$16*$D429+Scenarios!$B$17*(Scenarios!E$22+SUM($G429:I429))+$E429+Scenarios!$B$18*Draws!G402</f>
        <v>0.455913102353574</v>
      </c>
      <c r="K429" s="64" t="n">
        <f aca="false">Scenarios!$B$15+Scenarios!$B$16*$D429+Scenarios!$B$17*(Scenarios!F$22+SUM($G429:J429))+$E429+Scenarios!$B$18*Draws!H402</f>
        <v>4.38852932410966</v>
      </c>
      <c r="L429" s="64" t="n">
        <f aca="false">Scenarios!$B$15+Scenarios!$B$16*$D429+Scenarios!$B$17*(Scenarios!G$22+SUM($G429:K429))+$E429+Scenarios!$B$18*Draws!I402</f>
        <v>1.82234688002051</v>
      </c>
      <c r="M429" s="64" t="n">
        <f aca="false">Scenarios!$B$15+Scenarios!$B$16*$D429+Scenarios!$B$17*(Scenarios!H$22+SUM($G429:L429))+$E429+Scenarios!$B$18*Draws!J402</f>
        <v>-7.21251612687958</v>
      </c>
      <c r="N429" s="64" t="n">
        <f aca="false">Scenarios!$B$15+Scenarios!$B$16*$D429+Scenarios!$B$17*(Scenarios!I$22+SUM($G429:M429))+$E429+Scenarios!$B$18*Draws!K402</f>
        <v>-4.60194729460391</v>
      </c>
      <c r="O429" s="64" t="n">
        <f aca="false">Scenarios!$B$15+Scenarios!$B$16*$D429+Scenarios!$B$17*(Scenarios!J$22+SUM($G429:N429))+$E429+Scenarios!$B$18*Draws!L402</f>
        <v>-1.28984842761295</v>
      </c>
      <c r="P429" s="64" t="n">
        <f aca="false">Scenarios!$B$15+Scenarios!$B$16*$D429+Scenarios!$B$17*(Scenarios!K$22+SUM($G429:O429))+$E429+Scenarios!$B$18*Draws!M402</f>
        <v>-0.580138764946693</v>
      </c>
      <c r="Q429" s="64" t="n">
        <f aca="false">Scenarios!$B$15+Scenarios!$B$16*$D429+Scenarios!$B$17*(Scenarios!L$22+SUM($G429:P429))+$E429+Scenarios!$B$18*Draws!N402</f>
        <v>-1.26728516198569</v>
      </c>
      <c r="R429" s="64" t="n">
        <f aca="false">Scenarios!$B$15+Scenarios!$B$16*$D429+Scenarios!$B$17*(Scenarios!M$22+SUM($G429:Q429))+$E429+Scenarios!$B$18*Draws!O402</f>
        <v>-1.69055898232382</v>
      </c>
      <c r="S429" s="79" t="n">
        <f aca="false">SUM(G429:R429)</f>
        <v>-15.1670831681636</v>
      </c>
    </row>
    <row r="430" customFormat="false" ht="15" hidden="false" customHeight="false" outlineLevel="0" collapsed="false">
      <c r="A430" s="36" t="n">
        <v>399</v>
      </c>
      <c r="B430" s="36" t="n">
        <f aca="false">MATCH(Draws!B403,$B$16:$E$16,1)</f>
        <v>3</v>
      </c>
      <c r="C430" s="65" t="n">
        <f aca="false">MAX(-0.9,INDEX(Scenarios!$B$8:$E$8,B430)+INDEX(Scenarios!$B$9:$E$9,B430)*Draws!C403)</f>
        <v>0.31129256</v>
      </c>
      <c r="D430" s="65" t="n">
        <f aca="false">(1+C430)^(1/12)-1</f>
        <v>0.0228414041708185</v>
      </c>
      <c r="E430" s="64" t="n">
        <f aca="false">INDEX(Scenarios!$B$10:$E$10,B430)/12</f>
        <v>0.416666666666667</v>
      </c>
      <c r="G430" s="64" t="n">
        <f aca="false">Scenarios!$B$15+Scenarios!$B$16*$D430+Scenarios!$B$17*(Scenarios!B$22)+$E430+Scenarios!$B$18*Draws!D403</f>
        <v>-2.66563571401423</v>
      </c>
      <c r="H430" s="64" t="n">
        <f aca="false">Scenarios!$B$15+Scenarios!$B$16*$D430+Scenarios!$B$17*(Scenarios!C$22+SUM($G430:G430))+$E430+Scenarios!$B$18*Draws!E403</f>
        <v>0.589432025677558</v>
      </c>
      <c r="I430" s="64" t="n">
        <f aca="false">Scenarios!$B$15+Scenarios!$B$16*$D430+Scenarios!$B$17*(Scenarios!D$22+SUM($G430:H430))+$E430+Scenarios!$B$18*Draws!F403</f>
        <v>-1.57477134442778</v>
      </c>
      <c r="J430" s="64" t="n">
        <f aca="false">Scenarios!$B$15+Scenarios!$B$16*$D430+Scenarios!$B$17*(Scenarios!E$22+SUM($G430:I430))+$E430+Scenarios!$B$18*Draws!G403</f>
        <v>2.61451424575251</v>
      </c>
      <c r="K430" s="64" t="n">
        <f aca="false">Scenarios!$B$15+Scenarios!$B$16*$D430+Scenarios!$B$17*(Scenarios!F$22+SUM($G430:J430))+$E430+Scenarios!$B$18*Draws!H403</f>
        <v>0.256931058699314</v>
      </c>
      <c r="L430" s="64" t="n">
        <f aca="false">Scenarios!$B$15+Scenarios!$B$16*$D430+Scenarios!$B$17*(Scenarios!G$22+SUM($G430:K430))+$E430+Scenarios!$B$18*Draws!I403</f>
        <v>-2.6823157783262</v>
      </c>
      <c r="M430" s="64" t="n">
        <f aca="false">Scenarios!$B$15+Scenarios!$B$16*$D430+Scenarios!$B$17*(Scenarios!H$22+SUM($G430:L430))+$E430+Scenarios!$B$18*Draws!J403</f>
        <v>-2.51428972507132</v>
      </c>
      <c r="N430" s="64" t="n">
        <f aca="false">Scenarios!$B$15+Scenarios!$B$16*$D430+Scenarios!$B$17*(Scenarios!I$22+SUM($G430:M430))+$E430+Scenarios!$B$18*Draws!K403</f>
        <v>5.91602491061397</v>
      </c>
      <c r="O430" s="64" t="n">
        <f aca="false">Scenarios!$B$15+Scenarios!$B$16*$D430+Scenarios!$B$17*(Scenarios!J$22+SUM($G430:N430))+$E430+Scenarios!$B$18*Draws!L403</f>
        <v>2.69368159031594</v>
      </c>
      <c r="P430" s="64" t="n">
        <f aca="false">Scenarios!$B$15+Scenarios!$B$16*$D430+Scenarios!$B$17*(Scenarios!K$22+SUM($G430:O430))+$E430+Scenarios!$B$18*Draws!M403</f>
        <v>3.05166436204334</v>
      </c>
      <c r="Q430" s="64" t="n">
        <f aca="false">Scenarios!$B$15+Scenarios!$B$16*$D430+Scenarios!$B$17*(Scenarios!L$22+SUM($G430:P430))+$E430+Scenarios!$B$18*Draws!N403</f>
        <v>-0.433176249531288</v>
      </c>
      <c r="R430" s="64" t="n">
        <f aca="false">Scenarios!$B$15+Scenarios!$B$16*$D430+Scenarios!$B$17*(Scenarios!M$22+SUM($G430:Q430))+$E430+Scenarios!$B$18*Draws!O403</f>
        <v>0.000335330130159628</v>
      </c>
      <c r="S430" s="79" t="n">
        <f aca="false">SUM(G430:R430)</f>
        <v>5.25239471186196</v>
      </c>
    </row>
    <row r="431" customFormat="false" ht="15" hidden="false" customHeight="false" outlineLevel="0" collapsed="false">
      <c r="A431" s="36" t="n">
        <v>400</v>
      </c>
      <c r="B431" s="36" t="n">
        <f aca="false">MATCH(Draws!B404,$B$16:$E$16,1)</f>
        <v>3</v>
      </c>
      <c r="C431" s="65" t="n">
        <f aca="false">MAX(-0.9,INDEX(Scenarios!$B$8:$E$8,B431)+INDEX(Scenarios!$B$9:$E$9,B431)*Draws!C404)</f>
        <v>-0.0525634</v>
      </c>
      <c r="D431" s="65" t="n">
        <f aca="false">(1+C431)^(1/12)-1</f>
        <v>-0.00448949671099896</v>
      </c>
      <c r="E431" s="64" t="n">
        <f aca="false">INDEX(Scenarios!$B$10:$E$10,B431)/12</f>
        <v>0.416666666666667</v>
      </c>
      <c r="G431" s="64" t="n">
        <f aca="false">Scenarios!$B$15+Scenarios!$B$16*$D431+Scenarios!$B$17*(Scenarios!B$22)+$E431+Scenarios!$B$18*Draws!D404</f>
        <v>1.10956068752256</v>
      </c>
      <c r="H431" s="64" t="n">
        <f aca="false">Scenarios!$B$15+Scenarios!$B$16*$D431+Scenarios!$B$17*(Scenarios!C$22+SUM($G431:G431))+$E431+Scenarios!$B$18*Draws!E404</f>
        <v>-0.984680529372638</v>
      </c>
      <c r="I431" s="64" t="n">
        <f aca="false">Scenarios!$B$15+Scenarios!$B$16*$D431+Scenarios!$B$17*(Scenarios!D$22+SUM($G431:H431))+$E431+Scenarios!$B$18*Draws!F404</f>
        <v>2.3181713656605</v>
      </c>
      <c r="J431" s="64" t="n">
        <f aca="false">Scenarios!$B$15+Scenarios!$B$16*$D431+Scenarios!$B$17*(Scenarios!E$22+SUM($G431:I431))+$E431+Scenarios!$B$18*Draws!G404</f>
        <v>3.09402384326729</v>
      </c>
      <c r="K431" s="64" t="n">
        <f aca="false">Scenarios!$B$15+Scenarios!$B$16*$D431+Scenarios!$B$17*(Scenarios!F$22+SUM($G431:J431))+$E431+Scenarios!$B$18*Draws!H404</f>
        <v>-0.26810357305738</v>
      </c>
      <c r="L431" s="64" t="n">
        <f aca="false">Scenarios!$B$15+Scenarios!$B$16*$D431+Scenarios!$B$17*(Scenarios!G$22+SUM($G431:K431))+$E431+Scenarios!$B$18*Draws!I404</f>
        <v>1.09467414306603</v>
      </c>
      <c r="M431" s="64" t="n">
        <f aca="false">Scenarios!$B$15+Scenarios!$B$16*$D431+Scenarios!$B$17*(Scenarios!H$22+SUM($G431:L431))+$E431+Scenarios!$B$18*Draws!J404</f>
        <v>3.29090740437495</v>
      </c>
      <c r="N431" s="64" t="n">
        <f aca="false">Scenarios!$B$15+Scenarios!$B$16*$D431+Scenarios!$B$17*(Scenarios!I$22+SUM($G431:M431))+$E431+Scenarios!$B$18*Draws!K404</f>
        <v>-0.513372826277258</v>
      </c>
      <c r="O431" s="64" t="n">
        <f aca="false">Scenarios!$B$15+Scenarios!$B$16*$D431+Scenarios!$B$17*(Scenarios!J$22+SUM($G431:N431))+$E431+Scenarios!$B$18*Draws!L404</f>
        <v>3.17382649829069</v>
      </c>
      <c r="P431" s="64" t="n">
        <f aca="false">Scenarios!$B$15+Scenarios!$B$16*$D431+Scenarios!$B$17*(Scenarios!K$22+SUM($G431:O431))+$E431+Scenarios!$B$18*Draws!M404</f>
        <v>-4.37249334083414</v>
      </c>
      <c r="Q431" s="64" t="n">
        <f aca="false">Scenarios!$B$15+Scenarios!$B$16*$D431+Scenarios!$B$17*(Scenarios!L$22+SUM($G431:P431))+$E431+Scenarios!$B$18*Draws!N404</f>
        <v>2.02811148761133</v>
      </c>
      <c r="R431" s="64" t="n">
        <f aca="false">Scenarios!$B$15+Scenarios!$B$16*$D431+Scenarios!$B$17*(Scenarios!M$22+SUM($G431:Q431))+$E431+Scenarios!$B$18*Draws!O404</f>
        <v>-0.0717013233362444</v>
      </c>
      <c r="S431" s="79" t="n">
        <f aca="false">SUM(G431:R431)</f>
        <v>9.89892383691569</v>
      </c>
    </row>
    <row r="432" customFormat="false" ht="15" hidden="false" customHeight="false" outlineLevel="0" collapsed="false">
      <c r="A432" s="36" t="n">
        <v>401</v>
      </c>
      <c r="B432" s="36" t="n">
        <f aca="false">MATCH(Draws!B405,$B$16:$E$16,1)</f>
        <v>1</v>
      </c>
      <c r="C432" s="65" t="n">
        <f aca="false">MAX(-0.9,INDEX(Scenarios!$B$8:$E$8,B432)+INDEX(Scenarios!$B$9:$E$9,B432)*Draws!C405)</f>
        <v>0.07507895</v>
      </c>
      <c r="D432" s="65" t="n">
        <f aca="false">(1+C432)^(1/12)-1</f>
        <v>0.00605107596792687</v>
      </c>
      <c r="E432" s="64" t="n">
        <f aca="false">INDEX(Scenarios!$B$10:$E$10,B432)/12</f>
        <v>-1.25</v>
      </c>
      <c r="G432" s="64" t="n">
        <f aca="false">Scenarios!$B$15+Scenarios!$B$16*$D432+Scenarios!$B$17*(Scenarios!B$22)+$E432+Scenarios!$B$18*Draws!D405</f>
        <v>-5.39054962509417</v>
      </c>
      <c r="H432" s="64" t="n">
        <f aca="false">Scenarios!$B$15+Scenarios!$B$16*$D432+Scenarios!$B$17*(Scenarios!C$22+SUM($G432:G432))+$E432+Scenarios!$B$18*Draws!E405</f>
        <v>-5.06650265698297</v>
      </c>
      <c r="I432" s="64" t="n">
        <f aca="false">Scenarios!$B$15+Scenarios!$B$16*$D432+Scenarios!$B$17*(Scenarios!D$22+SUM($G432:H432))+$E432+Scenarios!$B$18*Draws!F405</f>
        <v>-4.59978766684421</v>
      </c>
      <c r="J432" s="64" t="n">
        <f aca="false">Scenarios!$B$15+Scenarios!$B$16*$D432+Scenarios!$B$17*(Scenarios!E$22+SUM($G432:I432))+$E432+Scenarios!$B$18*Draws!G405</f>
        <v>-2.99665099997997</v>
      </c>
      <c r="K432" s="64" t="n">
        <f aca="false">Scenarios!$B$15+Scenarios!$B$16*$D432+Scenarios!$B$17*(Scenarios!F$22+SUM($G432:J432))+$E432+Scenarios!$B$18*Draws!H405</f>
        <v>-5.44949571023761</v>
      </c>
      <c r="L432" s="64" t="n">
        <f aca="false">Scenarios!$B$15+Scenarios!$B$16*$D432+Scenarios!$B$17*(Scenarios!G$22+SUM($G432:K432))+$E432+Scenarios!$B$18*Draws!I405</f>
        <v>-6.98800792558424</v>
      </c>
      <c r="M432" s="64" t="n">
        <f aca="false">Scenarios!$B$15+Scenarios!$B$16*$D432+Scenarios!$B$17*(Scenarios!H$22+SUM($G432:L432))+$E432+Scenarios!$B$18*Draws!J405</f>
        <v>2.63233721124298</v>
      </c>
      <c r="N432" s="64" t="n">
        <f aca="false">Scenarios!$B$15+Scenarios!$B$16*$D432+Scenarios!$B$17*(Scenarios!I$22+SUM($G432:M432))+$E432+Scenarios!$B$18*Draws!K405</f>
        <v>-0.940905494412583</v>
      </c>
      <c r="O432" s="64" t="n">
        <f aca="false">Scenarios!$B$15+Scenarios!$B$16*$D432+Scenarios!$B$17*(Scenarios!J$22+SUM($G432:N432))+$E432+Scenarios!$B$18*Draws!L405</f>
        <v>-5.01370648036508</v>
      </c>
      <c r="P432" s="64" t="n">
        <f aca="false">Scenarios!$B$15+Scenarios!$B$16*$D432+Scenarios!$B$17*(Scenarios!K$22+SUM($G432:O432))+$E432+Scenarios!$B$18*Draws!M405</f>
        <v>-3.77206695136384</v>
      </c>
      <c r="Q432" s="64" t="n">
        <f aca="false">Scenarios!$B$15+Scenarios!$B$16*$D432+Scenarios!$B$17*(Scenarios!L$22+SUM($G432:P432))+$E432+Scenarios!$B$18*Draws!N405</f>
        <v>-3.33047480068962</v>
      </c>
      <c r="R432" s="64" t="n">
        <f aca="false">Scenarios!$B$15+Scenarios!$B$16*$D432+Scenarios!$B$17*(Scenarios!M$22+SUM($G432:Q432))+$E432+Scenarios!$B$18*Draws!O405</f>
        <v>-1.83625329693816</v>
      </c>
      <c r="S432" s="79" t="n">
        <f aca="false">SUM(G432:R432)</f>
        <v>-42.7520643972495</v>
      </c>
    </row>
    <row r="433" customFormat="false" ht="15" hidden="false" customHeight="false" outlineLevel="0" collapsed="false">
      <c r="A433" s="36" t="n">
        <v>402</v>
      </c>
      <c r="B433" s="36" t="n">
        <f aca="false">MATCH(Draws!B406,$B$16:$E$16,1)</f>
        <v>1</v>
      </c>
      <c r="C433" s="65" t="n">
        <f aca="false">MAX(-0.9,INDEX(Scenarios!$B$8:$E$8,B433)+INDEX(Scenarios!$B$9:$E$9,B433)*Draws!C406)</f>
        <v>-0.0975064</v>
      </c>
      <c r="D433" s="65" t="n">
        <f aca="false">(1+C433)^(1/12)-1</f>
        <v>-0.00851303053337515</v>
      </c>
      <c r="E433" s="64" t="n">
        <f aca="false">INDEX(Scenarios!$B$10:$E$10,B433)/12</f>
        <v>-1.25</v>
      </c>
      <c r="G433" s="64" t="n">
        <f aca="false">Scenarios!$B$15+Scenarios!$B$16*$D433+Scenarios!$B$17*(Scenarios!B$22)+$E433+Scenarios!$B$18*Draws!D406</f>
        <v>-4.88307331241385</v>
      </c>
      <c r="H433" s="64" t="n">
        <f aca="false">Scenarios!$B$15+Scenarios!$B$16*$D433+Scenarios!$B$17*(Scenarios!C$22+SUM($G433:G433))+$E433+Scenarios!$B$18*Draws!E406</f>
        <v>-1.04254806101603</v>
      </c>
      <c r="I433" s="64" t="n">
        <f aca="false">Scenarios!$B$15+Scenarios!$B$16*$D433+Scenarios!$B$17*(Scenarios!D$22+SUM($G433:H433))+$E433+Scenarios!$B$18*Draws!F406</f>
        <v>4.35111949649702</v>
      </c>
      <c r="J433" s="64" t="n">
        <f aca="false">Scenarios!$B$15+Scenarios!$B$16*$D433+Scenarios!$B$17*(Scenarios!E$22+SUM($G433:I433))+$E433+Scenarios!$B$18*Draws!G406</f>
        <v>-0.638426042062097</v>
      </c>
      <c r="K433" s="64" t="n">
        <f aca="false">Scenarios!$B$15+Scenarios!$B$16*$D433+Scenarios!$B$17*(Scenarios!F$22+SUM($G433:J433))+$E433+Scenarios!$B$18*Draws!H406</f>
        <v>-2.6623271938433</v>
      </c>
      <c r="L433" s="64" t="n">
        <f aca="false">Scenarios!$B$15+Scenarios!$B$16*$D433+Scenarios!$B$17*(Scenarios!G$22+SUM($G433:K433))+$E433+Scenarios!$B$18*Draws!I406</f>
        <v>-5.95630937223683</v>
      </c>
      <c r="M433" s="64" t="n">
        <f aca="false">Scenarios!$B$15+Scenarios!$B$16*$D433+Scenarios!$B$17*(Scenarios!H$22+SUM($G433:L433))+$E433+Scenarios!$B$18*Draws!J406</f>
        <v>-0.627843890516321</v>
      </c>
      <c r="N433" s="64" t="n">
        <f aca="false">Scenarios!$B$15+Scenarios!$B$16*$D433+Scenarios!$B$17*(Scenarios!I$22+SUM($G433:M433))+$E433+Scenarios!$B$18*Draws!K406</f>
        <v>-5.1335028038777</v>
      </c>
      <c r="O433" s="64" t="n">
        <f aca="false">Scenarios!$B$15+Scenarios!$B$16*$D433+Scenarios!$B$17*(Scenarios!J$22+SUM($G433:N433))+$E433+Scenarios!$B$18*Draws!L406</f>
        <v>0.506008052225007</v>
      </c>
      <c r="P433" s="64" t="n">
        <f aca="false">Scenarios!$B$15+Scenarios!$B$16*$D433+Scenarios!$B$17*(Scenarios!K$22+SUM($G433:O433))+$E433+Scenarios!$B$18*Draws!M406</f>
        <v>-2.73818413197612</v>
      </c>
      <c r="Q433" s="64" t="n">
        <f aca="false">Scenarios!$B$15+Scenarios!$B$16*$D433+Scenarios!$B$17*(Scenarios!L$22+SUM($G433:P433))+$E433+Scenarios!$B$18*Draws!N406</f>
        <v>-4.50336883382887</v>
      </c>
      <c r="R433" s="64" t="n">
        <f aca="false">Scenarios!$B$15+Scenarios!$B$16*$D433+Scenarios!$B$17*(Scenarios!M$22+SUM($G433:Q433))+$E433+Scenarios!$B$18*Draws!O406</f>
        <v>0.854169362116219</v>
      </c>
      <c r="S433" s="79" t="n">
        <f aca="false">SUM(G433:R433)</f>
        <v>-22.4742867309329</v>
      </c>
    </row>
    <row r="434" customFormat="false" ht="15" hidden="false" customHeight="false" outlineLevel="0" collapsed="false">
      <c r="A434" s="36" t="n">
        <v>403</v>
      </c>
      <c r="B434" s="36" t="n">
        <f aca="false">MATCH(Draws!B407,$B$16:$E$16,1)</f>
        <v>2</v>
      </c>
      <c r="C434" s="65" t="n">
        <f aca="false">MAX(-0.9,INDEX(Scenarios!$B$8:$E$8,B434)+INDEX(Scenarios!$B$9:$E$9,B434)*Draws!C407)</f>
        <v>-0.271582</v>
      </c>
      <c r="D434" s="65" t="n">
        <f aca="false">(1+C434)^(1/12)-1</f>
        <v>-0.0260610772728056</v>
      </c>
      <c r="E434" s="64" t="n">
        <f aca="false">INDEX(Scenarios!$B$10:$E$10,B434)/12</f>
        <v>0.416666666666667</v>
      </c>
      <c r="G434" s="64" t="n">
        <f aca="false">Scenarios!$B$15+Scenarios!$B$16*$D434+Scenarios!$B$17*(Scenarios!B$22)+$E434+Scenarios!$B$18*Draws!D407</f>
        <v>-3.2764519377606</v>
      </c>
      <c r="H434" s="64" t="n">
        <f aca="false">Scenarios!$B$15+Scenarios!$B$16*$D434+Scenarios!$B$17*(Scenarios!C$22+SUM($G434:G434))+$E434+Scenarios!$B$18*Draws!E407</f>
        <v>-1.58089419432892</v>
      </c>
      <c r="I434" s="64" t="n">
        <f aca="false">Scenarios!$B$15+Scenarios!$B$16*$D434+Scenarios!$B$17*(Scenarios!D$22+SUM($G434:H434))+$E434+Scenarios!$B$18*Draws!F407</f>
        <v>4.60576027684091</v>
      </c>
      <c r="J434" s="64" t="n">
        <f aca="false">Scenarios!$B$15+Scenarios!$B$16*$D434+Scenarios!$B$17*(Scenarios!E$22+SUM($G434:I434))+$E434+Scenarios!$B$18*Draws!G407</f>
        <v>0.00562570743410196</v>
      </c>
      <c r="K434" s="64" t="n">
        <f aca="false">Scenarios!$B$15+Scenarios!$B$16*$D434+Scenarios!$B$17*(Scenarios!F$22+SUM($G434:J434))+$E434+Scenarios!$B$18*Draws!H407</f>
        <v>-0.764037537678935</v>
      </c>
      <c r="L434" s="64" t="n">
        <f aca="false">Scenarios!$B$15+Scenarios!$B$16*$D434+Scenarios!$B$17*(Scenarios!G$22+SUM($G434:K434))+$E434+Scenarios!$B$18*Draws!I407</f>
        <v>-5.67913282389047</v>
      </c>
      <c r="M434" s="64" t="n">
        <f aca="false">Scenarios!$B$15+Scenarios!$B$16*$D434+Scenarios!$B$17*(Scenarios!H$22+SUM($G434:L434))+$E434+Scenarios!$B$18*Draws!J407</f>
        <v>3.85991530563323</v>
      </c>
      <c r="N434" s="64" t="n">
        <f aca="false">Scenarios!$B$15+Scenarios!$B$16*$D434+Scenarios!$B$17*(Scenarios!I$22+SUM($G434:M434))+$E434+Scenarios!$B$18*Draws!K407</f>
        <v>-4.12909294003327</v>
      </c>
      <c r="O434" s="64" t="n">
        <f aca="false">Scenarios!$B$15+Scenarios!$B$16*$D434+Scenarios!$B$17*(Scenarios!J$22+SUM($G434:N434))+$E434+Scenarios!$B$18*Draws!L407</f>
        <v>-0.139410463005302</v>
      </c>
      <c r="P434" s="64" t="n">
        <f aca="false">Scenarios!$B$15+Scenarios!$B$16*$D434+Scenarios!$B$17*(Scenarios!K$22+SUM($G434:O434))+$E434+Scenarios!$B$18*Draws!M407</f>
        <v>-1.18496580006317</v>
      </c>
      <c r="Q434" s="64" t="n">
        <f aca="false">Scenarios!$B$15+Scenarios!$B$16*$D434+Scenarios!$B$17*(Scenarios!L$22+SUM($G434:P434))+$E434+Scenarios!$B$18*Draws!N407</f>
        <v>-0.768588741079564</v>
      </c>
      <c r="R434" s="64" t="n">
        <f aca="false">Scenarios!$B$15+Scenarios!$B$16*$D434+Scenarios!$B$17*(Scenarios!M$22+SUM($G434:Q434))+$E434+Scenarios!$B$18*Draws!O407</f>
        <v>-0.573220983392517</v>
      </c>
      <c r="S434" s="79" t="n">
        <f aca="false">SUM(G434:R434)</f>
        <v>-9.62449413132451</v>
      </c>
    </row>
    <row r="435" customFormat="false" ht="15" hidden="false" customHeight="false" outlineLevel="0" collapsed="false">
      <c r="A435" s="36" t="n">
        <v>404</v>
      </c>
      <c r="B435" s="36" t="n">
        <f aca="false">MATCH(Draws!B408,$B$16:$E$16,1)</f>
        <v>1</v>
      </c>
      <c r="C435" s="65" t="n">
        <f aca="false">MAX(-0.9,INDEX(Scenarios!$B$8:$E$8,B435)+INDEX(Scenarios!$B$9:$E$9,B435)*Draws!C408)</f>
        <v>-0.16814545</v>
      </c>
      <c r="D435" s="65" t="n">
        <f aca="false">(1+C435)^(1/12)-1</f>
        <v>-0.0152243918654673</v>
      </c>
      <c r="E435" s="64" t="n">
        <f aca="false">INDEX(Scenarios!$B$10:$E$10,B435)/12</f>
        <v>-1.25</v>
      </c>
      <c r="G435" s="64" t="n">
        <f aca="false">Scenarios!$B$15+Scenarios!$B$16*$D435+Scenarios!$B$17*(Scenarios!B$22)+$E435+Scenarios!$B$18*Draws!D408</f>
        <v>-3.4586980307269</v>
      </c>
      <c r="H435" s="64" t="n">
        <f aca="false">Scenarios!$B$15+Scenarios!$B$16*$D435+Scenarios!$B$17*(Scenarios!C$22+SUM($G435:G435))+$E435+Scenarios!$B$18*Draws!E408</f>
        <v>-5.86501506459172</v>
      </c>
      <c r="I435" s="64" t="n">
        <f aca="false">Scenarios!$B$15+Scenarios!$B$16*$D435+Scenarios!$B$17*(Scenarios!D$22+SUM($G435:H435))+$E435+Scenarios!$B$18*Draws!F408</f>
        <v>-6.72022361104264</v>
      </c>
      <c r="J435" s="64" t="n">
        <f aca="false">Scenarios!$B$15+Scenarios!$B$16*$D435+Scenarios!$B$17*(Scenarios!E$22+SUM($G435:I435))+$E435+Scenarios!$B$18*Draws!G408</f>
        <v>-4.09445891774334</v>
      </c>
      <c r="K435" s="64" t="n">
        <f aca="false">Scenarios!$B$15+Scenarios!$B$16*$D435+Scenarios!$B$17*(Scenarios!F$22+SUM($G435:J435))+$E435+Scenarios!$B$18*Draws!H408</f>
        <v>-0.880460642928854</v>
      </c>
      <c r="L435" s="64" t="n">
        <f aca="false">Scenarios!$B$15+Scenarios!$B$16*$D435+Scenarios!$B$17*(Scenarios!G$22+SUM($G435:K435))+$E435+Scenarios!$B$18*Draws!I408</f>
        <v>-2.38967285442523</v>
      </c>
      <c r="M435" s="64" t="n">
        <f aca="false">Scenarios!$B$15+Scenarios!$B$16*$D435+Scenarios!$B$17*(Scenarios!H$22+SUM($G435:L435))+$E435+Scenarios!$B$18*Draws!J408</f>
        <v>-5.12579679084574</v>
      </c>
      <c r="N435" s="64" t="n">
        <f aca="false">Scenarios!$B$15+Scenarios!$B$16*$D435+Scenarios!$B$17*(Scenarios!I$22+SUM($G435:M435))+$E435+Scenarios!$B$18*Draws!K408</f>
        <v>-0.377012931090594</v>
      </c>
      <c r="O435" s="64" t="n">
        <f aca="false">Scenarios!$B$15+Scenarios!$B$16*$D435+Scenarios!$B$17*(Scenarios!J$22+SUM($G435:N435))+$E435+Scenarios!$B$18*Draws!L408</f>
        <v>1.93544010603632</v>
      </c>
      <c r="P435" s="64" t="n">
        <f aca="false">Scenarios!$B$15+Scenarios!$B$16*$D435+Scenarios!$B$17*(Scenarios!K$22+SUM($G435:O435))+$E435+Scenarios!$B$18*Draws!M408</f>
        <v>-6.66579876029166</v>
      </c>
      <c r="Q435" s="64" t="n">
        <f aca="false">Scenarios!$B$15+Scenarios!$B$16*$D435+Scenarios!$B$17*(Scenarios!L$22+SUM($G435:P435))+$E435+Scenarios!$B$18*Draws!N408</f>
        <v>-7.18838199976916</v>
      </c>
      <c r="R435" s="64" t="n">
        <f aca="false">Scenarios!$B$15+Scenarios!$B$16*$D435+Scenarios!$B$17*(Scenarios!M$22+SUM($G435:Q435))+$E435+Scenarios!$B$18*Draws!O408</f>
        <v>1.44004987009888</v>
      </c>
      <c r="S435" s="79" t="n">
        <f aca="false">SUM(G435:R435)</f>
        <v>-39.3900296273206</v>
      </c>
    </row>
    <row r="436" customFormat="false" ht="15" hidden="false" customHeight="false" outlineLevel="0" collapsed="false">
      <c r="A436" s="36" t="n">
        <v>405</v>
      </c>
      <c r="B436" s="36" t="n">
        <f aca="false">MATCH(Draws!B409,$B$16:$E$16,1)</f>
        <v>1</v>
      </c>
      <c r="C436" s="65" t="n">
        <f aca="false">MAX(-0.9,INDEX(Scenarios!$B$8:$E$8,B436)+INDEX(Scenarios!$B$9:$E$9,B436)*Draws!C409)</f>
        <v>-0.04519255</v>
      </c>
      <c r="D436" s="65" t="n">
        <f aca="false">(1+C436)^(1/12)-1</f>
        <v>-0.00384638213759625</v>
      </c>
      <c r="E436" s="64" t="n">
        <f aca="false">INDEX(Scenarios!$B$10:$E$10,B436)/12</f>
        <v>-1.25</v>
      </c>
      <c r="G436" s="64" t="n">
        <f aca="false">Scenarios!$B$15+Scenarios!$B$16*$D436+Scenarios!$B$17*(Scenarios!B$22)+$E436+Scenarios!$B$18*Draws!D409</f>
        <v>-0.388335697800374</v>
      </c>
      <c r="H436" s="64" t="n">
        <f aca="false">Scenarios!$B$15+Scenarios!$B$16*$D436+Scenarios!$B$17*(Scenarios!C$22+SUM($G436:G436))+$E436+Scenarios!$B$18*Draws!E409</f>
        <v>-4.796125778936</v>
      </c>
      <c r="I436" s="64" t="n">
        <f aca="false">Scenarios!$B$15+Scenarios!$B$16*$D436+Scenarios!$B$17*(Scenarios!D$22+SUM($G436:H436))+$E436+Scenarios!$B$18*Draws!F409</f>
        <v>-1.86749868703343</v>
      </c>
      <c r="J436" s="64" t="n">
        <f aca="false">Scenarios!$B$15+Scenarios!$B$16*$D436+Scenarios!$B$17*(Scenarios!E$22+SUM($G436:I436))+$E436+Scenarios!$B$18*Draws!G409</f>
        <v>-0.939797976477541</v>
      </c>
      <c r="K436" s="64" t="n">
        <f aca="false">Scenarios!$B$15+Scenarios!$B$16*$D436+Scenarios!$B$17*(Scenarios!F$22+SUM($G436:J436))+$E436+Scenarios!$B$18*Draws!H409</f>
        <v>-6.69294158153103</v>
      </c>
      <c r="L436" s="64" t="n">
        <f aca="false">Scenarios!$B$15+Scenarios!$B$16*$D436+Scenarios!$B$17*(Scenarios!G$22+SUM($G436:K436))+$E436+Scenarios!$B$18*Draws!I409</f>
        <v>0.692185349503439</v>
      </c>
      <c r="M436" s="64" t="n">
        <f aca="false">Scenarios!$B$15+Scenarios!$B$16*$D436+Scenarios!$B$17*(Scenarios!H$22+SUM($G436:L436))+$E436+Scenarios!$B$18*Draws!J409</f>
        <v>-4.43226796998954</v>
      </c>
      <c r="N436" s="64" t="n">
        <f aca="false">Scenarios!$B$15+Scenarios!$B$16*$D436+Scenarios!$B$17*(Scenarios!I$22+SUM($G436:M436))+$E436+Scenarios!$B$18*Draws!K409</f>
        <v>-2.39856294922645</v>
      </c>
      <c r="O436" s="64" t="n">
        <f aca="false">Scenarios!$B$15+Scenarios!$B$16*$D436+Scenarios!$B$17*(Scenarios!J$22+SUM($G436:N436))+$E436+Scenarios!$B$18*Draws!L409</f>
        <v>-3.45549183949821</v>
      </c>
      <c r="P436" s="64" t="n">
        <f aca="false">Scenarios!$B$15+Scenarios!$B$16*$D436+Scenarios!$B$17*(Scenarios!K$22+SUM($G436:O436))+$E436+Scenarios!$B$18*Draws!M409</f>
        <v>-1.32820424522671</v>
      </c>
      <c r="Q436" s="64" t="n">
        <f aca="false">Scenarios!$B$15+Scenarios!$B$16*$D436+Scenarios!$B$17*(Scenarios!L$22+SUM($G436:P436))+$E436+Scenarios!$B$18*Draws!N409</f>
        <v>-1.21609347116367</v>
      </c>
      <c r="R436" s="64" t="n">
        <f aca="false">Scenarios!$B$15+Scenarios!$B$16*$D436+Scenarios!$B$17*(Scenarios!M$22+SUM($G436:Q436))+$E436+Scenarios!$B$18*Draws!O409</f>
        <v>-4.96278427745702</v>
      </c>
      <c r="S436" s="79" t="n">
        <f aca="false">SUM(G436:R436)</f>
        <v>-31.7859191248365</v>
      </c>
    </row>
    <row r="437" customFormat="false" ht="15" hidden="false" customHeight="false" outlineLevel="0" collapsed="false">
      <c r="A437" s="36" t="n">
        <v>406</v>
      </c>
      <c r="B437" s="36" t="n">
        <f aca="false">MATCH(Draws!B410,$B$16:$E$16,1)</f>
        <v>3</v>
      </c>
      <c r="C437" s="65" t="n">
        <f aca="false">MAX(-0.9,INDEX(Scenarios!$B$8:$E$8,B437)+INDEX(Scenarios!$B$9:$E$9,B437)*Draws!C410)</f>
        <v>0.34478396</v>
      </c>
      <c r="D437" s="65" t="n">
        <f aca="false">(1+C437)^(1/12)-1</f>
        <v>0.024993339617126</v>
      </c>
      <c r="E437" s="64" t="n">
        <f aca="false">INDEX(Scenarios!$B$10:$E$10,B437)/12</f>
        <v>0.416666666666667</v>
      </c>
      <c r="G437" s="64" t="n">
        <f aca="false">Scenarios!$B$15+Scenarios!$B$16*$D437+Scenarios!$B$17*(Scenarios!B$22)+$E437+Scenarios!$B$18*Draws!D410</f>
        <v>-1.28241446409303</v>
      </c>
      <c r="H437" s="64" t="n">
        <f aca="false">Scenarios!$B$15+Scenarios!$B$16*$D437+Scenarios!$B$17*(Scenarios!C$22+SUM($G437:G437))+$E437+Scenarios!$B$18*Draws!E410</f>
        <v>0.471722679489485</v>
      </c>
      <c r="I437" s="64" t="n">
        <f aca="false">Scenarios!$B$15+Scenarios!$B$16*$D437+Scenarios!$B$17*(Scenarios!D$22+SUM($G437:H437))+$E437+Scenarios!$B$18*Draws!F410</f>
        <v>1.35605019158136</v>
      </c>
      <c r="J437" s="64" t="n">
        <f aca="false">Scenarios!$B$15+Scenarios!$B$16*$D437+Scenarios!$B$17*(Scenarios!E$22+SUM($G437:I437))+$E437+Scenarios!$B$18*Draws!G410</f>
        <v>-1.20479604934133</v>
      </c>
      <c r="K437" s="64" t="n">
        <f aca="false">Scenarios!$B$15+Scenarios!$B$16*$D437+Scenarios!$B$17*(Scenarios!F$22+SUM($G437:J437))+$E437+Scenarios!$B$18*Draws!H410</f>
        <v>-0.389617353675252</v>
      </c>
      <c r="L437" s="64" t="n">
        <f aca="false">Scenarios!$B$15+Scenarios!$B$16*$D437+Scenarios!$B$17*(Scenarios!G$22+SUM($G437:K437))+$E437+Scenarios!$B$18*Draws!I410</f>
        <v>2.54481453219793</v>
      </c>
      <c r="M437" s="64" t="n">
        <f aca="false">Scenarios!$B$15+Scenarios!$B$16*$D437+Scenarios!$B$17*(Scenarios!H$22+SUM($G437:L437))+$E437+Scenarios!$B$18*Draws!J410</f>
        <v>-3.32125290880961</v>
      </c>
      <c r="N437" s="64" t="n">
        <f aca="false">Scenarios!$B$15+Scenarios!$B$16*$D437+Scenarios!$B$17*(Scenarios!I$22+SUM($G437:M437))+$E437+Scenarios!$B$18*Draws!K410</f>
        <v>-0.189598939337599</v>
      </c>
      <c r="O437" s="64" t="n">
        <f aca="false">Scenarios!$B$15+Scenarios!$B$16*$D437+Scenarios!$B$17*(Scenarios!J$22+SUM($G437:N437))+$E437+Scenarios!$B$18*Draws!L410</f>
        <v>6.57029714762425</v>
      </c>
      <c r="P437" s="64" t="n">
        <f aca="false">Scenarios!$B$15+Scenarios!$B$16*$D437+Scenarios!$B$17*(Scenarios!K$22+SUM($G437:O437))+$E437+Scenarios!$B$18*Draws!M410</f>
        <v>-0.686091247507713</v>
      </c>
      <c r="Q437" s="64" t="n">
        <f aca="false">Scenarios!$B$15+Scenarios!$B$16*$D437+Scenarios!$B$17*(Scenarios!L$22+SUM($G437:P437))+$E437+Scenarios!$B$18*Draws!N410</f>
        <v>5.2421187780874</v>
      </c>
      <c r="R437" s="64" t="n">
        <f aca="false">Scenarios!$B$15+Scenarios!$B$16*$D437+Scenarios!$B$17*(Scenarios!M$22+SUM($G437:Q437))+$E437+Scenarios!$B$18*Draws!O410</f>
        <v>4.60420020319678</v>
      </c>
      <c r="S437" s="79" t="n">
        <f aca="false">SUM(G437:R437)</f>
        <v>13.7154325694127</v>
      </c>
    </row>
    <row r="438" customFormat="false" ht="15" hidden="false" customHeight="false" outlineLevel="0" collapsed="false">
      <c r="A438" s="36" t="n">
        <v>407</v>
      </c>
      <c r="B438" s="36" t="n">
        <f aca="false">MATCH(Draws!B411,$B$16:$E$16,1)</f>
        <v>1</v>
      </c>
      <c r="C438" s="65" t="n">
        <f aca="false">MAX(-0.9,INDEX(Scenarios!$B$8:$E$8,B438)+INDEX(Scenarios!$B$9:$E$9,B438)*Draws!C411)</f>
        <v>0.23224775</v>
      </c>
      <c r="D438" s="65" t="n">
        <f aca="false">(1+C438)^(1/12)-1</f>
        <v>0.0175556486525055</v>
      </c>
      <c r="E438" s="64" t="n">
        <f aca="false">INDEX(Scenarios!$B$10:$E$10,B438)/12</f>
        <v>-1.25</v>
      </c>
      <c r="G438" s="64" t="n">
        <f aca="false">Scenarios!$B$15+Scenarios!$B$16*$D438+Scenarios!$B$17*(Scenarios!B$22)+$E438+Scenarios!$B$18*Draws!D411</f>
        <v>0.400401649439097</v>
      </c>
      <c r="H438" s="64" t="n">
        <f aca="false">Scenarios!$B$15+Scenarios!$B$16*$D438+Scenarios!$B$17*(Scenarios!C$22+SUM($G438:G438))+$E438+Scenarios!$B$18*Draws!E411</f>
        <v>-2.57613169906958</v>
      </c>
      <c r="I438" s="64" t="n">
        <f aca="false">Scenarios!$B$15+Scenarios!$B$16*$D438+Scenarios!$B$17*(Scenarios!D$22+SUM($G438:H438))+$E438+Scenarios!$B$18*Draws!F411</f>
        <v>-1.43567599162976</v>
      </c>
      <c r="J438" s="64" t="n">
        <f aca="false">Scenarios!$B$15+Scenarios!$B$16*$D438+Scenarios!$B$17*(Scenarios!E$22+SUM($G438:I438))+$E438+Scenarios!$B$18*Draws!G411</f>
        <v>2.16933359961436</v>
      </c>
      <c r="K438" s="64" t="n">
        <f aca="false">Scenarios!$B$15+Scenarios!$B$16*$D438+Scenarios!$B$17*(Scenarios!F$22+SUM($G438:J438))+$E438+Scenarios!$B$18*Draws!H411</f>
        <v>-6.28001151039827</v>
      </c>
      <c r="L438" s="64" t="n">
        <f aca="false">Scenarios!$B$15+Scenarios!$B$16*$D438+Scenarios!$B$17*(Scenarios!G$22+SUM($G438:K438))+$E438+Scenarios!$B$18*Draws!I411</f>
        <v>1.96502336843337</v>
      </c>
      <c r="M438" s="64" t="n">
        <f aca="false">Scenarios!$B$15+Scenarios!$B$16*$D438+Scenarios!$B$17*(Scenarios!H$22+SUM($G438:L438))+$E438+Scenarios!$B$18*Draws!J411</f>
        <v>-2.27488411566901</v>
      </c>
      <c r="N438" s="64" t="n">
        <f aca="false">Scenarios!$B$15+Scenarios!$B$16*$D438+Scenarios!$B$17*(Scenarios!I$22+SUM($G438:M438))+$E438+Scenarios!$B$18*Draws!K411</f>
        <v>3.31686544352078</v>
      </c>
      <c r="O438" s="64" t="n">
        <f aca="false">Scenarios!$B$15+Scenarios!$B$16*$D438+Scenarios!$B$17*(Scenarios!J$22+SUM($G438:N438))+$E438+Scenarios!$B$18*Draws!L411</f>
        <v>3.53214799712912</v>
      </c>
      <c r="P438" s="64" t="n">
        <f aca="false">Scenarios!$B$15+Scenarios!$B$16*$D438+Scenarios!$B$17*(Scenarios!K$22+SUM($G438:O438))+$E438+Scenarios!$B$18*Draws!M411</f>
        <v>1.12561968439541</v>
      </c>
      <c r="Q438" s="64" t="n">
        <f aca="false">Scenarios!$B$15+Scenarios!$B$16*$D438+Scenarios!$B$17*(Scenarios!L$22+SUM($G438:P438))+$E438+Scenarios!$B$18*Draws!N411</f>
        <v>1.73851300239506</v>
      </c>
      <c r="R438" s="64" t="n">
        <f aca="false">Scenarios!$B$15+Scenarios!$B$16*$D438+Scenarios!$B$17*(Scenarios!M$22+SUM($G438:Q438))+$E438+Scenarios!$B$18*Draws!O411</f>
        <v>-2.63604035477066</v>
      </c>
      <c r="S438" s="79" t="n">
        <f aca="false">SUM(G438:R438)</f>
        <v>-0.954838926610092</v>
      </c>
    </row>
    <row r="439" customFormat="false" ht="15" hidden="false" customHeight="false" outlineLevel="0" collapsed="false">
      <c r="A439" s="36" t="n">
        <v>408</v>
      </c>
      <c r="B439" s="36" t="n">
        <f aca="false">MATCH(Draws!B412,$B$16:$E$16,1)</f>
        <v>4</v>
      </c>
      <c r="C439" s="65" t="n">
        <f aca="false">MAX(-0.9,INDEX(Scenarios!$B$8:$E$8,B439)+INDEX(Scenarios!$B$9:$E$9,B439)*Draws!C412)</f>
        <v>0.24657756</v>
      </c>
      <c r="D439" s="65" t="n">
        <f aca="false">(1+C439)^(1/12)-1</f>
        <v>0.0185365278038603</v>
      </c>
      <c r="E439" s="64" t="n">
        <f aca="false">INDEX(Scenarios!$B$10:$E$10,B439)/12</f>
        <v>-1.25</v>
      </c>
      <c r="G439" s="64" t="n">
        <f aca="false">Scenarios!$B$15+Scenarios!$B$16*$D439+Scenarios!$B$17*(Scenarios!B$22)+$E439+Scenarios!$B$18*Draws!D412</f>
        <v>-0.969335311690898</v>
      </c>
      <c r="H439" s="64" t="n">
        <f aca="false">Scenarios!$B$15+Scenarios!$B$16*$D439+Scenarios!$B$17*(Scenarios!C$22+SUM($G439:G439))+$E439+Scenarios!$B$18*Draws!E412</f>
        <v>0.113642794349794</v>
      </c>
      <c r="I439" s="64" t="n">
        <f aca="false">Scenarios!$B$15+Scenarios!$B$16*$D439+Scenarios!$B$17*(Scenarios!D$22+SUM($G439:H439))+$E439+Scenarios!$B$18*Draws!F412</f>
        <v>2.18121253963276</v>
      </c>
      <c r="J439" s="64" t="n">
        <f aca="false">Scenarios!$B$15+Scenarios!$B$16*$D439+Scenarios!$B$17*(Scenarios!E$22+SUM($G439:I439))+$E439+Scenarios!$B$18*Draws!G412</f>
        <v>-2.01074450408506</v>
      </c>
      <c r="K439" s="64" t="n">
        <f aca="false">Scenarios!$B$15+Scenarios!$B$16*$D439+Scenarios!$B$17*(Scenarios!F$22+SUM($G439:J439))+$E439+Scenarios!$B$18*Draws!H412</f>
        <v>-3.93088759996445</v>
      </c>
      <c r="L439" s="64" t="n">
        <f aca="false">Scenarios!$B$15+Scenarios!$B$16*$D439+Scenarios!$B$17*(Scenarios!G$22+SUM($G439:K439))+$E439+Scenarios!$B$18*Draws!I412</f>
        <v>-1.88270448447069</v>
      </c>
      <c r="M439" s="64" t="n">
        <f aca="false">Scenarios!$B$15+Scenarios!$B$16*$D439+Scenarios!$B$17*(Scenarios!H$22+SUM($G439:L439))+$E439+Scenarios!$B$18*Draws!J412</f>
        <v>-0.825361572308761</v>
      </c>
      <c r="N439" s="64" t="n">
        <f aca="false">Scenarios!$B$15+Scenarios!$B$16*$D439+Scenarios!$B$17*(Scenarios!I$22+SUM($G439:M439))+$E439+Scenarios!$B$18*Draws!K412</f>
        <v>-2.48691086333433</v>
      </c>
      <c r="O439" s="64" t="n">
        <f aca="false">Scenarios!$B$15+Scenarios!$B$16*$D439+Scenarios!$B$17*(Scenarios!J$22+SUM($G439:N439))+$E439+Scenarios!$B$18*Draws!L412</f>
        <v>-0.105260901778021</v>
      </c>
      <c r="P439" s="64" t="n">
        <f aca="false">Scenarios!$B$15+Scenarios!$B$16*$D439+Scenarios!$B$17*(Scenarios!K$22+SUM($G439:O439))+$E439+Scenarios!$B$18*Draws!M412</f>
        <v>-0.178270443778065</v>
      </c>
      <c r="Q439" s="64" t="n">
        <f aca="false">Scenarios!$B$15+Scenarios!$B$16*$D439+Scenarios!$B$17*(Scenarios!L$22+SUM($G439:P439))+$E439+Scenarios!$B$18*Draws!N412</f>
        <v>-2.15726199759529</v>
      </c>
      <c r="R439" s="64" t="n">
        <f aca="false">Scenarios!$B$15+Scenarios!$B$16*$D439+Scenarios!$B$17*(Scenarios!M$22+SUM($G439:Q439))+$E439+Scenarios!$B$18*Draws!O412</f>
        <v>2.29330227453729</v>
      </c>
      <c r="S439" s="79" t="n">
        <f aca="false">SUM(G439:R439)</f>
        <v>-9.95858007048572</v>
      </c>
    </row>
    <row r="440" customFormat="false" ht="15" hidden="false" customHeight="false" outlineLevel="0" collapsed="false">
      <c r="A440" s="36" t="n">
        <v>409</v>
      </c>
      <c r="B440" s="36" t="n">
        <f aca="false">MATCH(Draws!B413,$B$16:$E$16,1)</f>
        <v>1</v>
      </c>
      <c r="C440" s="65" t="n">
        <f aca="false">MAX(-0.9,INDEX(Scenarios!$B$8:$E$8,B440)+INDEX(Scenarios!$B$9:$E$9,B440)*Draws!C413)</f>
        <v>-0.08447185</v>
      </c>
      <c r="D440" s="65" t="n">
        <f aca="false">(1+C440)^(1/12)-1</f>
        <v>-0.00732753566657007</v>
      </c>
      <c r="E440" s="64" t="n">
        <f aca="false">INDEX(Scenarios!$B$10:$E$10,B440)/12</f>
        <v>-1.25</v>
      </c>
      <c r="G440" s="64" t="n">
        <f aca="false">Scenarios!$B$15+Scenarios!$B$16*$D440+Scenarios!$B$17*(Scenarios!B$22)+$E440+Scenarios!$B$18*Draws!D413</f>
        <v>-0.708318005244285</v>
      </c>
      <c r="H440" s="64" t="n">
        <f aca="false">Scenarios!$B$15+Scenarios!$B$16*$D440+Scenarios!$B$17*(Scenarios!C$22+SUM($G440:G440))+$E440+Scenarios!$B$18*Draws!E413</f>
        <v>-1.72317786285598</v>
      </c>
      <c r="I440" s="64" t="n">
        <f aca="false">Scenarios!$B$15+Scenarios!$B$16*$D440+Scenarios!$B$17*(Scenarios!D$22+SUM($G440:H440))+$E440+Scenarios!$B$18*Draws!F413</f>
        <v>-3.76645867691227</v>
      </c>
      <c r="J440" s="64" t="n">
        <f aca="false">Scenarios!$B$15+Scenarios!$B$16*$D440+Scenarios!$B$17*(Scenarios!E$22+SUM($G440:I440))+$E440+Scenarios!$B$18*Draws!G413</f>
        <v>-1.25415840758775</v>
      </c>
      <c r="K440" s="64" t="n">
        <f aca="false">Scenarios!$B$15+Scenarios!$B$16*$D440+Scenarios!$B$17*(Scenarios!F$22+SUM($G440:J440))+$E440+Scenarios!$B$18*Draws!H413</f>
        <v>-8.87509498211106</v>
      </c>
      <c r="L440" s="64" t="n">
        <f aca="false">Scenarios!$B$15+Scenarios!$B$16*$D440+Scenarios!$B$17*(Scenarios!G$22+SUM($G440:K440))+$E440+Scenarios!$B$18*Draws!I413</f>
        <v>-1.75142797105132</v>
      </c>
      <c r="M440" s="64" t="n">
        <f aca="false">Scenarios!$B$15+Scenarios!$B$16*$D440+Scenarios!$B$17*(Scenarios!H$22+SUM($G440:L440))+$E440+Scenarios!$B$18*Draws!J413</f>
        <v>-1.1782490432967</v>
      </c>
      <c r="N440" s="64" t="n">
        <f aca="false">Scenarios!$B$15+Scenarios!$B$16*$D440+Scenarios!$B$17*(Scenarios!I$22+SUM($G440:M440))+$E440+Scenarios!$B$18*Draws!K413</f>
        <v>-2.69101941565133</v>
      </c>
      <c r="O440" s="64" t="n">
        <f aca="false">Scenarios!$B$15+Scenarios!$B$16*$D440+Scenarios!$B$17*(Scenarios!J$22+SUM($G440:N440))+$E440+Scenarios!$B$18*Draws!L413</f>
        <v>-2.43661765684161</v>
      </c>
      <c r="P440" s="64" t="n">
        <f aca="false">Scenarios!$B$15+Scenarios!$B$16*$D440+Scenarios!$B$17*(Scenarios!K$22+SUM($G440:O440))+$E440+Scenarios!$B$18*Draws!M413</f>
        <v>-5.17170552058639</v>
      </c>
      <c r="Q440" s="64" t="n">
        <f aca="false">Scenarios!$B$15+Scenarios!$B$16*$D440+Scenarios!$B$17*(Scenarios!L$22+SUM($G440:P440))+$E440+Scenarios!$B$18*Draws!N413</f>
        <v>-6.28003593688198</v>
      </c>
      <c r="R440" s="64" t="n">
        <f aca="false">Scenarios!$B$15+Scenarios!$B$16*$D440+Scenarios!$B$17*(Scenarios!M$22+SUM($G440:Q440))+$E440+Scenarios!$B$18*Draws!O413</f>
        <v>-6.24833924177834</v>
      </c>
      <c r="S440" s="79" t="n">
        <f aca="false">SUM(G440:R440)</f>
        <v>-42.084602720799</v>
      </c>
    </row>
    <row r="441" customFormat="false" ht="15" hidden="false" customHeight="false" outlineLevel="0" collapsed="false">
      <c r="A441" s="36" t="n">
        <v>410</v>
      </c>
      <c r="B441" s="36" t="n">
        <f aca="false">MATCH(Draws!B414,$B$16:$E$16,1)</f>
        <v>4</v>
      </c>
      <c r="C441" s="65" t="n">
        <f aca="false">MAX(-0.9,INDEX(Scenarios!$B$8:$E$8,B441)+INDEX(Scenarios!$B$9:$E$9,B441)*Draws!C414)</f>
        <v>0.1198674</v>
      </c>
      <c r="D441" s="65" t="n">
        <f aca="false">(1+C441)^(1/12)-1</f>
        <v>0.00947883270555816</v>
      </c>
      <c r="E441" s="64" t="n">
        <f aca="false">INDEX(Scenarios!$B$10:$E$10,B441)/12</f>
        <v>-1.25</v>
      </c>
      <c r="G441" s="64" t="n">
        <f aca="false">Scenarios!$B$15+Scenarios!$B$16*$D441+Scenarios!$B$17*(Scenarios!B$22)+$E441+Scenarios!$B$18*Draws!D414</f>
        <v>-7.1346882077904</v>
      </c>
      <c r="H441" s="64" t="n">
        <f aca="false">Scenarios!$B$15+Scenarios!$B$16*$D441+Scenarios!$B$17*(Scenarios!C$22+SUM($G441:G441))+$E441+Scenarios!$B$18*Draws!E414</f>
        <v>-4.92154950755805</v>
      </c>
      <c r="I441" s="64" t="n">
        <f aca="false">Scenarios!$B$15+Scenarios!$B$16*$D441+Scenarios!$B$17*(Scenarios!D$22+SUM($G441:H441))+$E441+Scenarios!$B$18*Draws!F414</f>
        <v>-0.437183863116183</v>
      </c>
      <c r="J441" s="64" t="n">
        <f aca="false">Scenarios!$B$15+Scenarios!$B$16*$D441+Scenarios!$B$17*(Scenarios!E$22+SUM($G441:I441))+$E441+Scenarios!$B$18*Draws!G414</f>
        <v>-3.8470589491899</v>
      </c>
      <c r="K441" s="64" t="n">
        <f aca="false">Scenarios!$B$15+Scenarios!$B$16*$D441+Scenarios!$B$17*(Scenarios!F$22+SUM($G441:J441))+$E441+Scenarios!$B$18*Draws!H414</f>
        <v>-6.74178934081202</v>
      </c>
      <c r="L441" s="64" t="n">
        <f aca="false">Scenarios!$B$15+Scenarios!$B$16*$D441+Scenarios!$B$17*(Scenarios!G$22+SUM($G441:K441))+$E441+Scenarios!$B$18*Draws!I414</f>
        <v>0.704873992175403</v>
      </c>
      <c r="M441" s="64" t="n">
        <f aca="false">Scenarios!$B$15+Scenarios!$B$16*$D441+Scenarios!$B$17*(Scenarios!H$22+SUM($G441:L441))+$E441+Scenarios!$B$18*Draws!J414</f>
        <v>-4.29563041519293</v>
      </c>
      <c r="N441" s="64" t="n">
        <f aca="false">Scenarios!$B$15+Scenarios!$B$16*$D441+Scenarios!$B$17*(Scenarios!I$22+SUM($G441:M441))+$E441+Scenarios!$B$18*Draws!K414</f>
        <v>-5.30438230359168</v>
      </c>
      <c r="O441" s="64" t="n">
        <f aca="false">Scenarios!$B$15+Scenarios!$B$16*$D441+Scenarios!$B$17*(Scenarios!J$22+SUM($G441:N441))+$E441+Scenarios!$B$18*Draws!L414</f>
        <v>-5.21666363190374</v>
      </c>
      <c r="P441" s="64" t="n">
        <f aca="false">Scenarios!$B$15+Scenarios!$B$16*$D441+Scenarios!$B$17*(Scenarios!K$22+SUM($G441:O441))+$E441+Scenarios!$B$18*Draws!M414</f>
        <v>0.0733649522346656</v>
      </c>
      <c r="Q441" s="64" t="n">
        <f aca="false">Scenarios!$B$15+Scenarios!$B$16*$D441+Scenarios!$B$17*(Scenarios!L$22+SUM($G441:P441))+$E441+Scenarios!$B$18*Draws!N414</f>
        <v>-2.93361174404406</v>
      </c>
      <c r="R441" s="64" t="n">
        <f aca="false">Scenarios!$B$15+Scenarios!$B$16*$D441+Scenarios!$B$17*(Scenarios!M$22+SUM($G441:Q441))+$E441+Scenarios!$B$18*Draws!O414</f>
        <v>-3.22897720880963</v>
      </c>
      <c r="S441" s="79" t="n">
        <f aca="false">SUM(G441:R441)</f>
        <v>-43.2832962275985</v>
      </c>
    </row>
    <row r="442" customFormat="false" ht="15" hidden="false" customHeight="false" outlineLevel="0" collapsed="false">
      <c r="A442" s="36" t="n">
        <v>411</v>
      </c>
      <c r="B442" s="36" t="n">
        <f aca="false">MATCH(Draws!B415,$B$16:$E$16,1)</f>
        <v>1</v>
      </c>
      <c r="C442" s="65" t="n">
        <f aca="false">MAX(-0.9,INDEX(Scenarios!$B$8:$E$8,B442)+INDEX(Scenarios!$B$9:$E$9,B442)*Draws!C415)</f>
        <v>0.1369016</v>
      </c>
      <c r="D442" s="65" t="n">
        <f aca="false">(1+C442)^(1/12)-1</f>
        <v>0.0107495883740627</v>
      </c>
      <c r="E442" s="64" t="n">
        <f aca="false">INDEX(Scenarios!$B$10:$E$10,B442)/12</f>
        <v>-1.25</v>
      </c>
      <c r="G442" s="64" t="n">
        <f aca="false">Scenarios!$B$15+Scenarios!$B$16*$D442+Scenarios!$B$17*(Scenarios!B$22)+$E442+Scenarios!$B$18*Draws!D415</f>
        <v>-2.75124532712199</v>
      </c>
      <c r="H442" s="64" t="n">
        <f aca="false">Scenarios!$B$15+Scenarios!$B$16*$D442+Scenarios!$B$17*(Scenarios!C$22+SUM($G442:G442))+$E442+Scenarios!$B$18*Draws!E415</f>
        <v>-2.08242297517653</v>
      </c>
      <c r="I442" s="64" t="n">
        <f aca="false">Scenarios!$B$15+Scenarios!$B$16*$D442+Scenarios!$B$17*(Scenarios!D$22+SUM($G442:H442))+$E442+Scenarios!$B$18*Draws!F415</f>
        <v>-4.99306200905044</v>
      </c>
      <c r="J442" s="64" t="n">
        <f aca="false">Scenarios!$B$15+Scenarios!$B$16*$D442+Scenarios!$B$17*(Scenarios!E$22+SUM($G442:I442))+$E442+Scenarios!$B$18*Draws!G415</f>
        <v>-1.68903180605922</v>
      </c>
      <c r="K442" s="64" t="n">
        <f aca="false">Scenarios!$B$15+Scenarios!$B$16*$D442+Scenarios!$B$17*(Scenarios!F$22+SUM($G442:J442))+$E442+Scenarios!$B$18*Draws!H415</f>
        <v>-5.5742580772819</v>
      </c>
      <c r="L442" s="64" t="n">
        <f aca="false">Scenarios!$B$15+Scenarios!$B$16*$D442+Scenarios!$B$17*(Scenarios!G$22+SUM($G442:K442))+$E442+Scenarios!$B$18*Draws!I415</f>
        <v>-2.30728777866178</v>
      </c>
      <c r="M442" s="64" t="n">
        <f aca="false">Scenarios!$B$15+Scenarios!$B$16*$D442+Scenarios!$B$17*(Scenarios!H$22+SUM($G442:L442))+$E442+Scenarios!$B$18*Draws!J415</f>
        <v>-6.90440651251438</v>
      </c>
      <c r="N442" s="64" t="n">
        <f aca="false">Scenarios!$B$15+Scenarios!$B$16*$D442+Scenarios!$B$17*(Scenarios!I$22+SUM($G442:M442))+$E442+Scenarios!$B$18*Draws!K415</f>
        <v>-1.89949642325332</v>
      </c>
      <c r="O442" s="64" t="n">
        <f aca="false">Scenarios!$B$15+Scenarios!$B$16*$D442+Scenarios!$B$17*(Scenarios!J$22+SUM($G442:N442))+$E442+Scenarios!$B$18*Draws!L415</f>
        <v>0.689584347866325</v>
      </c>
      <c r="P442" s="64" t="n">
        <f aca="false">Scenarios!$B$15+Scenarios!$B$16*$D442+Scenarios!$B$17*(Scenarios!K$22+SUM($G442:O442))+$E442+Scenarios!$B$18*Draws!M415</f>
        <v>-1.26736105888394</v>
      </c>
      <c r="Q442" s="64" t="n">
        <f aca="false">Scenarios!$B$15+Scenarios!$B$16*$D442+Scenarios!$B$17*(Scenarios!L$22+SUM($G442:P442))+$E442+Scenarios!$B$18*Draws!N415</f>
        <v>-2.73781326427602</v>
      </c>
      <c r="R442" s="64" t="n">
        <f aca="false">Scenarios!$B$15+Scenarios!$B$16*$D442+Scenarios!$B$17*(Scenarios!M$22+SUM($G442:Q442))+$E442+Scenarios!$B$18*Draws!O415</f>
        <v>-2.68073463436002</v>
      </c>
      <c r="S442" s="79" t="n">
        <f aca="false">SUM(G442:R442)</f>
        <v>-34.1975355187732</v>
      </c>
    </row>
    <row r="443" customFormat="false" ht="15" hidden="false" customHeight="false" outlineLevel="0" collapsed="false">
      <c r="A443" s="36" t="n">
        <v>412</v>
      </c>
      <c r="B443" s="36" t="n">
        <f aca="false">MATCH(Draws!B416,$B$16:$E$16,1)</f>
        <v>4</v>
      </c>
      <c r="C443" s="65" t="n">
        <f aca="false">MAX(-0.9,INDEX(Scenarios!$B$8:$E$8,B443)+INDEX(Scenarios!$B$9:$E$9,B443)*Draws!C416)</f>
        <v>0.11521524</v>
      </c>
      <c r="D443" s="65" t="n">
        <f aca="false">(1+C443)^(1/12)-1</f>
        <v>0.00912870028688873</v>
      </c>
      <c r="E443" s="64" t="n">
        <f aca="false">INDEX(Scenarios!$B$10:$E$10,B443)/12</f>
        <v>-1.25</v>
      </c>
      <c r="G443" s="64" t="n">
        <f aca="false">Scenarios!$B$15+Scenarios!$B$16*$D443+Scenarios!$B$17*(Scenarios!B$22)+$E443+Scenarios!$B$18*Draws!D416</f>
        <v>-9.09749430354581</v>
      </c>
      <c r="H443" s="64" t="n">
        <f aca="false">Scenarios!$B$15+Scenarios!$B$16*$D443+Scenarios!$B$17*(Scenarios!C$22+SUM($G443:G443))+$E443+Scenarios!$B$18*Draws!E416</f>
        <v>-0.436781985668116</v>
      </c>
      <c r="I443" s="64" t="n">
        <f aca="false">Scenarios!$B$15+Scenarios!$B$16*$D443+Scenarios!$B$17*(Scenarios!D$22+SUM($G443:H443))+$E443+Scenarios!$B$18*Draws!F416</f>
        <v>-1.47537936796947</v>
      </c>
      <c r="J443" s="64" t="n">
        <f aca="false">Scenarios!$B$15+Scenarios!$B$16*$D443+Scenarios!$B$17*(Scenarios!E$22+SUM($G443:I443))+$E443+Scenarios!$B$18*Draws!G416</f>
        <v>-5.32996100154865</v>
      </c>
      <c r="K443" s="64" t="n">
        <f aca="false">Scenarios!$B$15+Scenarios!$B$16*$D443+Scenarios!$B$17*(Scenarios!F$22+SUM($G443:J443))+$E443+Scenarios!$B$18*Draws!H416</f>
        <v>-3.27030397893583</v>
      </c>
      <c r="L443" s="64" t="n">
        <f aca="false">Scenarios!$B$15+Scenarios!$B$16*$D443+Scenarios!$B$17*(Scenarios!G$22+SUM($G443:K443))+$E443+Scenarios!$B$18*Draws!I416</f>
        <v>0.600045166551364</v>
      </c>
      <c r="M443" s="64" t="n">
        <f aca="false">Scenarios!$B$15+Scenarios!$B$16*$D443+Scenarios!$B$17*(Scenarios!H$22+SUM($G443:L443))+$E443+Scenarios!$B$18*Draws!J416</f>
        <v>-5.72033322442134</v>
      </c>
      <c r="N443" s="64" t="n">
        <f aca="false">Scenarios!$B$15+Scenarios!$B$16*$D443+Scenarios!$B$17*(Scenarios!I$22+SUM($G443:M443))+$E443+Scenarios!$B$18*Draws!K416</f>
        <v>-2.41125300522472</v>
      </c>
      <c r="O443" s="64" t="n">
        <f aca="false">Scenarios!$B$15+Scenarios!$B$16*$D443+Scenarios!$B$17*(Scenarios!J$22+SUM($G443:N443))+$E443+Scenarios!$B$18*Draws!L416</f>
        <v>-0.707664867636021</v>
      </c>
      <c r="P443" s="64" t="n">
        <f aca="false">Scenarios!$B$15+Scenarios!$B$16*$D443+Scenarios!$B$17*(Scenarios!K$22+SUM($G443:O443))+$E443+Scenarios!$B$18*Draws!M416</f>
        <v>-4.5091166807483</v>
      </c>
      <c r="Q443" s="64" t="n">
        <f aca="false">Scenarios!$B$15+Scenarios!$B$16*$D443+Scenarios!$B$17*(Scenarios!L$22+SUM($G443:P443))+$E443+Scenarios!$B$18*Draws!N416</f>
        <v>-1.2518870942176</v>
      </c>
      <c r="R443" s="64" t="n">
        <f aca="false">Scenarios!$B$15+Scenarios!$B$16*$D443+Scenarios!$B$17*(Scenarios!M$22+SUM($G443:Q443))+$E443+Scenarios!$B$18*Draws!O416</f>
        <v>-5.11616953977486</v>
      </c>
      <c r="S443" s="79" t="n">
        <f aca="false">SUM(G443:R443)</f>
        <v>-38.7262998831394</v>
      </c>
    </row>
    <row r="444" customFormat="false" ht="15" hidden="false" customHeight="false" outlineLevel="0" collapsed="false">
      <c r="A444" s="36" t="n">
        <v>413</v>
      </c>
      <c r="B444" s="36" t="n">
        <f aca="false">MATCH(Draws!B417,$B$16:$E$16,1)</f>
        <v>4</v>
      </c>
      <c r="C444" s="65" t="n">
        <f aca="false">MAX(-0.9,INDEX(Scenarios!$B$8:$E$8,B444)+INDEX(Scenarios!$B$9:$E$9,B444)*Draws!C417)</f>
        <v>0.28894308</v>
      </c>
      <c r="D444" s="65" t="n">
        <f aca="false">(1+C444)^(1/12)-1</f>
        <v>0.021377167023592</v>
      </c>
      <c r="E444" s="64" t="n">
        <f aca="false">INDEX(Scenarios!$B$10:$E$10,B444)/12</f>
        <v>-1.25</v>
      </c>
      <c r="G444" s="64" t="n">
        <f aca="false">Scenarios!$B$15+Scenarios!$B$16*$D444+Scenarios!$B$17*(Scenarios!B$22)+$E444+Scenarios!$B$18*Draws!D417</f>
        <v>-3.38902356052074</v>
      </c>
      <c r="H444" s="64" t="n">
        <f aca="false">Scenarios!$B$15+Scenarios!$B$16*$D444+Scenarios!$B$17*(Scenarios!C$22+SUM($G444:G444))+$E444+Scenarios!$B$18*Draws!E417</f>
        <v>-4.76179826143701</v>
      </c>
      <c r="I444" s="64" t="n">
        <f aca="false">Scenarios!$B$15+Scenarios!$B$16*$D444+Scenarios!$B$17*(Scenarios!D$22+SUM($G444:H444))+$E444+Scenarios!$B$18*Draws!F417</f>
        <v>-1.71193780210516</v>
      </c>
      <c r="J444" s="64" t="n">
        <f aca="false">Scenarios!$B$15+Scenarios!$B$16*$D444+Scenarios!$B$17*(Scenarios!E$22+SUM($G444:I444))+$E444+Scenarios!$B$18*Draws!G417</f>
        <v>-7.3136019154525</v>
      </c>
      <c r="K444" s="64" t="n">
        <f aca="false">Scenarios!$B$15+Scenarios!$B$16*$D444+Scenarios!$B$17*(Scenarios!F$22+SUM($G444:J444))+$E444+Scenarios!$B$18*Draws!H417</f>
        <v>-3.37904015662923</v>
      </c>
      <c r="L444" s="64" t="n">
        <f aca="false">Scenarios!$B$15+Scenarios!$B$16*$D444+Scenarios!$B$17*(Scenarios!G$22+SUM($G444:K444))+$E444+Scenarios!$B$18*Draws!I417</f>
        <v>-2.97191697252443</v>
      </c>
      <c r="M444" s="64" t="n">
        <f aca="false">Scenarios!$B$15+Scenarios!$B$16*$D444+Scenarios!$B$17*(Scenarios!H$22+SUM($G444:L444))+$E444+Scenarios!$B$18*Draws!J417</f>
        <v>3.09573048495372</v>
      </c>
      <c r="N444" s="64" t="n">
        <f aca="false">Scenarios!$B$15+Scenarios!$B$16*$D444+Scenarios!$B$17*(Scenarios!I$22+SUM($G444:M444))+$E444+Scenarios!$B$18*Draws!K417</f>
        <v>-0.388061966371424</v>
      </c>
      <c r="O444" s="64" t="n">
        <f aca="false">Scenarios!$B$15+Scenarios!$B$16*$D444+Scenarios!$B$17*(Scenarios!J$22+SUM($G444:N444))+$E444+Scenarios!$B$18*Draws!L417</f>
        <v>1.21003965196307</v>
      </c>
      <c r="P444" s="64" t="n">
        <f aca="false">Scenarios!$B$15+Scenarios!$B$16*$D444+Scenarios!$B$17*(Scenarios!K$22+SUM($G444:O444))+$E444+Scenarios!$B$18*Draws!M417</f>
        <v>-3.92594346263677</v>
      </c>
      <c r="Q444" s="64" t="n">
        <f aca="false">Scenarios!$B$15+Scenarios!$B$16*$D444+Scenarios!$B$17*(Scenarios!L$22+SUM($G444:P444))+$E444+Scenarios!$B$18*Draws!N417</f>
        <v>-5.26561670571951</v>
      </c>
      <c r="R444" s="64" t="n">
        <f aca="false">Scenarios!$B$15+Scenarios!$B$16*$D444+Scenarios!$B$17*(Scenarios!M$22+SUM($G444:Q444))+$E444+Scenarios!$B$18*Draws!O417</f>
        <v>-6.35327776284624</v>
      </c>
      <c r="S444" s="79" t="n">
        <f aca="false">SUM(G444:R444)</f>
        <v>-35.1544484293262</v>
      </c>
    </row>
    <row r="445" customFormat="false" ht="15" hidden="false" customHeight="false" outlineLevel="0" collapsed="false">
      <c r="A445" s="36" t="n">
        <v>414</v>
      </c>
      <c r="B445" s="36" t="n">
        <f aca="false">MATCH(Draws!B418,$B$16:$E$16,1)</f>
        <v>3</v>
      </c>
      <c r="C445" s="65" t="n">
        <f aca="false">MAX(-0.9,INDEX(Scenarios!$B$8:$E$8,B445)+INDEX(Scenarios!$B$9:$E$9,B445)*Draws!C418)</f>
        <v>0.2812802</v>
      </c>
      <c r="D445" s="65" t="n">
        <f aca="false">(1+C445)^(1/12)-1</f>
        <v>0.0208697681994212</v>
      </c>
      <c r="E445" s="64" t="n">
        <f aca="false">INDEX(Scenarios!$B$10:$E$10,B445)/12</f>
        <v>0.416666666666667</v>
      </c>
      <c r="G445" s="64" t="n">
        <f aca="false">Scenarios!$B$15+Scenarios!$B$16*$D445+Scenarios!$B$17*(Scenarios!B$22)+$E445+Scenarios!$B$18*Draws!D418</f>
        <v>-3.31202862420359</v>
      </c>
      <c r="H445" s="64" t="n">
        <f aca="false">Scenarios!$B$15+Scenarios!$B$16*$D445+Scenarios!$B$17*(Scenarios!C$22+SUM($G445:G445))+$E445+Scenarios!$B$18*Draws!E418</f>
        <v>-4.34963254002491</v>
      </c>
      <c r="I445" s="64" t="n">
        <f aca="false">Scenarios!$B$15+Scenarios!$B$16*$D445+Scenarios!$B$17*(Scenarios!D$22+SUM($G445:H445))+$E445+Scenarios!$B$18*Draws!F418</f>
        <v>1.9783827563897</v>
      </c>
      <c r="J445" s="64" t="n">
        <f aca="false">Scenarios!$B$15+Scenarios!$B$16*$D445+Scenarios!$B$17*(Scenarios!E$22+SUM($G445:I445))+$E445+Scenarios!$B$18*Draws!G418</f>
        <v>1.98009383658539</v>
      </c>
      <c r="K445" s="64" t="n">
        <f aca="false">Scenarios!$B$15+Scenarios!$B$16*$D445+Scenarios!$B$17*(Scenarios!F$22+SUM($G445:J445))+$E445+Scenarios!$B$18*Draws!H418</f>
        <v>-1.84348088684989</v>
      </c>
      <c r="L445" s="64" t="n">
        <f aca="false">Scenarios!$B$15+Scenarios!$B$16*$D445+Scenarios!$B$17*(Scenarios!G$22+SUM($G445:K445))+$E445+Scenarios!$B$18*Draws!I418</f>
        <v>-1.17242605088208</v>
      </c>
      <c r="M445" s="64" t="n">
        <f aca="false">Scenarios!$B$15+Scenarios!$B$16*$D445+Scenarios!$B$17*(Scenarios!H$22+SUM($G445:L445))+$E445+Scenarios!$B$18*Draws!J418</f>
        <v>-0.372239080518175</v>
      </c>
      <c r="N445" s="64" t="n">
        <f aca="false">Scenarios!$B$15+Scenarios!$B$16*$D445+Scenarios!$B$17*(Scenarios!I$22+SUM($G445:M445))+$E445+Scenarios!$B$18*Draws!K418</f>
        <v>-2.00865813422187</v>
      </c>
      <c r="O445" s="64" t="n">
        <f aca="false">Scenarios!$B$15+Scenarios!$B$16*$D445+Scenarios!$B$17*(Scenarios!J$22+SUM($G445:N445))+$E445+Scenarios!$B$18*Draws!L418</f>
        <v>-2.26578566133992</v>
      </c>
      <c r="P445" s="64" t="n">
        <f aca="false">Scenarios!$B$15+Scenarios!$B$16*$D445+Scenarios!$B$17*(Scenarios!K$22+SUM($G445:O445))+$E445+Scenarios!$B$18*Draws!M418</f>
        <v>0.573397400736404</v>
      </c>
      <c r="Q445" s="64" t="n">
        <f aca="false">Scenarios!$B$15+Scenarios!$B$16*$D445+Scenarios!$B$17*(Scenarios!L$22+SUM($G445:P445))+$E445+Scenarios!$B$18*Draws!N418</f>
        <v>0.00545458991646581</v>
      </c>
      <c r="R445" s="64" t="n">
        <f aca="false">Scenarios!$B$15+Scenarios!$B$16*$D445+Scenarios!$B$17*(Scenarios!M$22+SUM($G445:Q445))+$E445+Scenarios!$B$18*Draws!O418</f>
        <v>-2.21122842493185</v>
      </c>
      <c r="S445" s="79" t="n">
        <f aca="false">SUM(G445:R445)</f>
        <v>-12.9981508193443</v>
      </c>
    </row>
    <row r="446" customFormat="false" ht="15" hidden="false" customHeight="false" outlineLevel="0" collapsed="false">
      <c r="A446" s="36" t="n">
        <v>415</v>
      </c>
      <c r="B446" s="36" t="n">
        <f aca="false">MATCH(Draws!B419,$B$16:$E$16,1)</f>
        <v>2</v>
      </c>
      <c r="C446" s="65" t="n">
        <f aca="false">MAX(-0.9,INDEX(Scenarios!$B$8:$E$8,B446)+INDEX(Scenarios!$B$9:$E$9,B446)*Draws!C419)</f>
        <v>-0.13605088</v>
      </c>
      <c r="D446" s="65" t="n">
        <f aca="false">(1+C446)^(1/12)-1</f>
        <v>-0.0121128252972541</v>
      </c>
      <c r="E446" s="64" t="n">
        <f aca="false">INDEX(Scenarios!$B$10:$E$10,B446)/12</f>
        <v>0.416666666666667</v>
      </c>
      <c r="G446" s="64" t="n">
        <f aca="false">Scenarios!$B$15+Scenarios!$B$16*$D446+Scenarios!$B$17*(Scenarios!B$22)+$E446+Scenarios!$B$18*Draws!D419</f>
        <v>4.26050741342339</v>
      </c>
      <c r="H446" s="64" t="n">
        <f aca="false">Scenarios!$B$15+Scenarios!$B$16*$D446+Scenarios!$B$17*(Scenarios!C$22+SUM($G446:G446))+$E446+Scenarios!$B$18*Draws!E419</f>
        <v>-3.69325250648839</v>
      </c>
      <c r="I446" s="64" t="n">
        <f aca="false">Scenarios!$B$15+Scenarios!$B$16*$D446+Scenarios!$B$17*(Scenarios!D$22+SUM($G446:H446))+$E446+Scenarios!$B$18*Draws!F419</f>
        <v>-1.89759121485748</v>
      </c>
      <c r="J446" s="64" t="n">
        <f aca="false">Scenarios!$B$15+Scenarios!$B$16*$D446+Scenarios!$B$17*(Scenarios!E$22+SUM($G446:I446))+$E446+Scenarios!$B$18*Draws!G419</f>
        <v>-7.0331256521926</v>
      </c>
      <c r="K446" s="64" t="n">
        <f aca="false">Scenarios!$B$15+Scenarios!$B$16*$D446+Scenarios!$B$17*(Scenarios!F$22+SUM($G446:J446))+$E446+Scenarios!$B$18*Draws!H419</f>
        <v>1.34539892880971</v>
      </c>
      <c r="L446" s="64" t="n">
        <f aca="false">Scenarios!$B$15+Scenarios!$B$16*$D446+Scenarios!$B$17*(Scenarios!G$22+SUM($G446:K446))+$E446+Scenarios!$B$18*Draws!I419</f>
        <v>-4.68054166813138</v>
      </c>
      <c r="M446" s="64" t="n">
        <f aca="false">Scenarios!$B$15+Scenarios!$B$16*$D446+Scenarios!$B$17*(Scenarios!H$22+SUM($G446:L446))+$E446+Scenarios!$B$18*Draws!J419</f>
        <v>-0.852605412339694</v>
      </c>
      <c r="N446" s="64" t="n">
        <f aca="false">Scenarios!$B$15+Scenarios!$B$16*$D446+Scenarios!$B$17*(Scenarios!I$22+SUM($G446:M446))+$E446+Scenarios!$B$18*Draws!K419</f>
        <v>0.898532743764156</v>
      </c>
      <c r="O446" s="64" t="n">
        <f aca="false">Scenarios!$B$15+Scenarios!$B$16*$D446+Scenarios!$B$17*(Scenarios!J$22+SUM($G446:N446))+$E446+Scenarios!$B$18*Draws!L419</f>
        <v>1.70356725306572</v>
      </c>
      <c r="P446" s="64" t="n">
        <f aca="false">Scenarios!$B$15+Scenarios!$B$16*$D446+Scenarios!$B$17*(Scenarios!K$22+SUM($G446:O446))+$E446+Scenarios!$B$18*Draws!M419</f>
        <v>-3.73544216466627</v>
      </c>
      <c r="Q446" s="64" t="n">
        <f aca="false">Scenarios!$B$15+Scenarios!$B$16*$D446+Scenarios!$B$17*(Scenarios!L$22+SUM($G446:P446))+$E446+Scenarios!$B$18*Draws!N419</f>
        <v>-2.87469990378253</v>
      </c>
      <c r="R446" s="64" t="n">
        <f aca="false">Scenarios!$B$15+Scenarios!$B$16*$D446+Scenarios!$B$17*(Scenarios!M$22+SUM($G446:Q446))+$E446+Scenarios!$B$18*Draws!O419</f>
        <v>-1.51340366484756</v>
      </c>
      <c r="S446" s="79" t="n">
        <f aca="false">SUM(G446:R446)</f>
        <v>-18.0726558482429</v>
      </c>
    </row>
    <row r="447" customFormat="false" ht="15" hidden="false" customHeight="false" outlineLevel="0" collapsed="false">
      <c r="A447" s="36" t="n">
        <v>416</v>
      </c>
      <c r="B447" s="36" t="n">
        <f aca="false">MATCH(Draws!B420,$B$16:$E$16,1)</f>
        <v>1</v>
      </c>
      <c r="C447" s="65" t="n">
        <f aca="false">MAX(-0.9,INDEX(Scenarios!$B$8:$E$8,B447)+INDEX(Scenarios!$B$9:$E$9,B447)*Draws!C420)</f>
        <v>-0.2017129</v>
      </c>
      <c r="D447" s="65" t="n">
        <f aca="false">(1+C447)^(1/12)-1</f>
        <v>-0.0185987820723192</v>
      </c>
      <c r="E447" s="64" t="n">
        <f aca="false">INDEX(Scenarios!$B$10:$E$10,B447)/12</f>
        <v>-1.25</v>
      </c>
      <c r="G447" s="64" t="n">
        <f aca="false">Scenarios!$B$15+Scenarios!$B$16*$D447+Scenarios!$B$17*(Scenarios!B$22)+$E447+Scenarios!$B$18*Draws!D420</f>
        <v>-5.0441237769024</v>
      </c>
      <c r="H447" s="64" t="n">
        <f aca="false">Scenarios!$B$15+Scenarios!$B$16*$D447+Scenarios!$B$17*(Scenarios!C$22+SUM($G447:G447))+$E447+Scenarios!$B$18*Draws!E420</f>
        <v>-1.82482745897561</v>
      </c>
      <c r="I447" s="64" t="n">
        <f aca="false">Scenarios!$B$15+Scenarios!$B$16*$D447+Scenarios!$B$17*(Scenarios!D$22+SUM($G447:H447))+$E447+Scenarios!$B$18*Draws!F420</f>
        <v>-0.624477879509432</v>
      </c>
      <c r="J447" s="64" t="n">
        <f aca="false">Scenarios!$B$15+Scenarios!$B$16*$D447+Scenarios!$B$17*(Scenarios!E$22+SUM($G447:I447))+$E447+Scenarios!$B$18*Draws!G420</f>
        <v>-6.70677058855529</v>
      </c>
      <c r="K447" s="64" t="n">
        <f aca="false">Scenarios!$B$15+Scenarios!$B$16*$D447+Scenarios!$B$17*(Scenarios!F$22+SUM($G447:J447))+$E447+Scenarios!$B$18*Draws!H420</f>
        <v>-6.10396507869535</v>
      </c>
      <c r="L447" s="64" t="n">
        <f aca="false">Scenarios!$B$15+Scenarios!$B$16*$D447+Scenarios!$B$17*(Scenarios!G$22+SUM($G447:K447))+$E447+Scenarios!$B$18*Draws!I420</f>
        <v>-5.39960712877833</v>
      </c>
      <c r="M447" s="64" t="n">
        <f aca="false">Scenarios!$B$15+Scenarios!$B$16*$D447+Scenarios!$B$17*(Scenarios!H$22+SUM($G447:L447))+$E447+Scenarios!$B$18*Draws!J420</f>
        <v>0.221851204773942</v>
      </c>
      <c r="N447" s="64" t="n">
        <f aca="false">Scenarios!$B$15+Scenarios!$B$16*$D447+Scenarios!$B$17*(Scenarios!I$22+SUM($G447:M447))+$E447+Scenarios!$B$18*Draws!K420</f>
        <v>-4.82910530895907</v>
      </c>
      <c r="O447" s="64" t="n">
        <f aca="false">Scenarios!$B$15+Scenarios!$B$16*$D447+Scenarios!$B$17*(Scenarios!J$22+SUM($G447:N447))+$E447+Scenarios!$B$18*Draws!L420</f>
        <v>-2.81274138384563</v>
      </c>
      <c r="P447" s="64" t="n">
        <f aca="false">Scenarios!$B$15+Scenarios!$B$16*$D447+Scenarios!$B$17*(Scenarios!K$22+SUM($G447:O447))+$E447+Scenarios!$B$18*Draws!M420</f>
        <v>-0.269492314987715</v>
      </c>
      <c r="Q447" s="64" t="n">
        <f aca="false">Scenarios!$B$15+Scenarios!$B$16*$D447+Scenarios!$B$17*(Scenarios!L$22+SUM($G447:P447))+$E447+Scenarios!$B$18*Draws!N420</f>
        <v>-1.62474074807784</v>
      </c>
      <c r="R447" s="64" t="n">
        <f aca="false">Scenarios!$B$15+Scenarios!$B$16*$D447+Scenarios!$B$17*(Scenarios!M$22+SUM($G447:Q447))+$E447+Scenarios!$B$18*Draws!O420</f>
        <v>-1.46015080455436</v>
      </c>
      <c r="S447" s="79" t="n">
        <f aca="false">SUM(G447:R447)</f>
        <v>-36.4781512670671</v>
      </c>
    </row>
    <row r="448" customFormat="false" ht="15" hidden="false" customHeight="false" outlineLevel="0" collapsed="false">
      <c r="A448" s="36" t="n">
        <v>417</v>
      </c>
      <c r="B448" s="36" t="n">
        <f aca="false">MATCH(Draws!B421,$B$16:$E$16,1)</f>
        <v>4</v>
      </c>
      <c r="C448" s="65" t="n">
        <f aca="false">MAX(-0.9,INDEX(Scenarios!$B$8:$E$8,B448)+INDEX(Scenarios!$B$9:$E$9,B448)*Draws!C421)</f>
        <v>0.29045904</v>
      </c>
      <c r="D448" s="65" t="n">
        <f aca="false">(1+C448)^(1/12)-1</f>
        <v>0.0214772188232206</v>
      </c>
      <c r="E448" s="64" t="n">
        <f aca="false">INDEX(Scenarios!$B$10:$E$10,B448)/12</f>
        <v>-1.25</v>
      </c>
      <c r="G448" s="64" t="n">
        <f aca="false">Scenarios!$B$15+Scenarios!$B$16*$D448+Scenarios!$B$17*(Scenarios!B$22)+$E448+Scenarios!$B$18*Draws!D421</f>
        <v>-7.1263084771051</v>
      </c>
      <c r="H448" s="64" t="n">
        <f aca="false">Scenarios!$B$15+Scenarios!$B$16*$D448+Scenarios!$B$17*(Scenarios!C$22+SUM($G448:G448))+$E448+Scenarios!$B$18*Draws!E421</f>
        <v>-1.80293036519553</v>
      </c>
      <c r="I448" s="64" t="n">
        <f aca="false">Scenarios!$B$15+Scenarios!$B$16*$D448+Scenarios!$B$17*(Scenarios!D$22+SUM($G448:H448))+$E448+Scenarios!$B$18*Draws!F421</f>
        <v>-2.1311455531307</v>
      </c>
      <c r="J448" s="64" t="n">
        <f aca="false">Scenarios!$B$15+Scenarios!$B$16*$D448+Scenarios!$B$17*(Scenarios!E$22+SUM($G448:I448))+$E448+Scenarios!$B$18*Draws!G421</f>
        <v>-4.34053973608026</v>
      </c>
      <c r="K448" s="64" t="n">
        <f aca="false">Scenarios!$B$15+Scenarios!$B$16*$D448+Scenarios!$B$17*(Scenarios!F$22+SUM($G448:J448))+$E448+Scenarios!$B$18*Draws!H421</f>
        <v>-0.113856293838922</v>
      </c>
      <c r="L448" s="64" t="n">
        <f aca="false">Scenarios!$B$15+Scenarios!$B$16*$D448+Scenarios!$B$17*(Scenarios!G$22+SUM($G448:K448))+$E448+Scenarios!$B$18*Draws!I421</f>
        <v>1.00139434972835</v>
      </c>
      <c r="M448" s="64" t="n">
        <f aca="false">Scenarios!$B$15+Scenarios!$B$16*$D448+Scenarios!$B$17*(Scenarios!H$22+SUM($G448:L448))+$E448+Scenarios!$B$18*Draws!J421</f>
        <v>-3.61706159150373</v>
      </c>
      <c r="N448" s="64" t="n">
        <f aca="false">Scenarios!$B$15+Scenarios!$B$16*$D448+Scenarios!$B$17*(Scenarios!I$22+SUM($G448:M448))+$E448+Scenarios!$B$18*Draws!K421</f>
        <v>-6.08761948507778</v>
      </c>
      <c r="O448" s="64" t="n">
        <f aca="false">Scenarios!$B$15+Scenarios!$B$16*$D448+Scenarios!$B$17*(Scenarios!J$22+SUM($G448:N448))+$E448+Scenarios!$B$18*Draws!L421</f>
        <v>-9.65050535872297</v>
      </c>
      <c r="P448" s="64" t="n">
        <f aca="false">Scenarios!$B$15+Scenarios!$B$16*$D448+Scenarios!$B$17*(Scenarios!K$22+SUM($G448:O448))+$E448+Scenarios!$B$18*Draws!M421</f>
        <v>2.9224061279005</v>
      </c>
      <c r="Q448" s="64" t="n">
        <f aca="false">Scenarios!$B$15+Scenarios!$B$16*$D448+Scenarios!$B$17*(Scenarios!L$22+SUM($G448:P448))+$E448+Scenarios!$B$18*Draws!N421</f>
        <v>-4.12602823164284</v>
      </c>
      <c r="R448" s="64" t="n">
        <f aca="false">Scenarios!$B$15+Scenarios!$B$16*$D448+Scenarios!$B$17*(Scenarios!M$22+SUM($G448:Q448))+$E448+Scenarios!$B$18*Draws!O421</f>
        <v>-1.77616414260936</v>
      </c>
      <c r="S448" s="79" t="n">
        <f aca="false">SUM(G448:R448)</f>
        <v>-36.8483587572783</v>
      </c>
    </row>
    <row r="449" customFormat="false" ht="15" hidden="false" customHeight="false" outlineLevel="0" collapsed="false">
      <c r="A449" s="36" t="n">
        <v>418</v>
      </c>
      <c r="B449" s="36" t="n">
        <f aca="false">MATCH(Draws!B422,$B$16:$E$16,1)</f>
        <v>3</v>
      </c>
      <c r="C449" s="65" t="n">
        <f aca="false">MAX(-0.9,INDEX(Scenarios!$B$8:$E$8,B449)+INDEX(Scenarios!$B$9:$E$9,B449)*Draws!C422)</f>
        <v>0.2007662</v>
      </c>
      <c r="D449" s="65" t="n">
        <f aca="false">(1+C449)^(1/12)-1</f>
        <v>0.0153634776213365</v>
      </c>
      <c r="E449" s="64" t="n">
        <f aca="false">INDEX(Scenarios!$B$10:$E$10,B449)/12</f>
        <v>0.416666666666667</v>
      </c>
      <c r="G449" s="64" t="n">
        <f aca="false">Scenarios!$B$15+Scenarios!$B$16*$D449+Scenarios!$B$17*(Scenarios!B$22)+$E449+Scenarios!$B$18*Draws!D422</f>
        <v>3.36152260921894</v>
      </c>
      <c r="H449" s="64" t="n">
        <f aca="false">Scenarios!$B$15+Scenarios!$B$16*$D449+Scenarios!$B$17*(Scenarios!C$22+SUM($G449:G449))+$E449+Scenarios!$B$18*Draws!E422</f>
        <v>-4.56918656471618</v>
      </c>
      <c r="I449" s="64" t="n">
        <f aca="false">Scenarios!$B$15+Scenarios!$B$16*$D449+Scenarios!$B$17*(Scenarios!D$22+SUM($G449:H449))+$E449+Scenarios!$B$18*Draws!F422</f>
        <v>-1.39626201867228</v>
      </c>
      <c r="J449" s="64" t="n">
        <f aca="false">Scenarios!$B$15+Scenarios!$B$16*$D449+Scenarios!$B$17*(Scenarios!E$22+SUM($G449:I449))+$E449+Scenarios!$B$18*Draws!G422</f>
        <v>-2.90887928374431</v>
      </c>
      <c r="K449" s="64" t="n">
        <f aca="false">Scenarios!$B$15+Scenarios!$B$16*$D449+Scenarios!$B$17*(Scenarios!F$22+SUM($G449:J449))+$E449+Scenarios!$B$18*Draws!H422</f>
        <v>-2.18083601671001</v>
      </c>
      <c r="L449" s="64" t="n">
        <f aca="false">Scenarios!$B$15+Scenarios!$B$16*$D449+Scenarios!$B$17*(Scenarios!G$22+SUM($G449:K449))+$E449+Scenarios!$B$18*Draws!I422</f>
        <v>-3.44369548275445</v>
      </c>
      <c r="M449" s="64" t="n">
        <f aca="false">Scenarios!$B$15+Scenarios!$B$16*$D449+Scenarios!$B$17*(Scenarios!H$22+SUM($G449:L449))+$E449+Scenarios!$B$18*Draws!J422</f>
        <v>-3.18474712984677</v>
      </c>
      <c r="N449" s="64" t="n">
        <f aca="false">Scenarios!$B$15+Scenarios!$B$16*$D449+Scenarios!$B$17*(Scenarios!I$22+SUM($G449:M449))+$E449+Scenarios!$B$18*Draws!K422</f>
        <v>0.275697825659902</v>
      </c>
      <c r="O449" s="64" t="n">
        <f aca="false">Scenarios!$B$15+Scenarios!$B$16*$D449+Scenarios!$B$17*(Scenarios!J$22+SUM($G449:N449))+$E449+Scenarios!$B$18*Draws!L422</f>
        <v>0.343925902700957</v>
      </c>
      <c r="P449" s="64" t="n">
        <f aca="false">Scenarios!$B$15+Scenarios!$B$16*$D449+Scenarios!$B$17*(Scenarios!K$22+SUM($G449:O449))+$E449+Scenarios!$B$18*Draws!M422</f>
        <v>-3.41887538851669</v>
      </c>
      <c r="Q449" s="64" t="n">
        <f aca="false">Scenarios!$B$15+Scenarios!$B$16*$D449+Scenarios!$B$17*(Scenarios!L$22+SUM($G449:P449))+$E449+Scenarios!$B$18*Draws!N422</f>
        <v>-0.902431707424842</v>
      </c>
      <c r="R449" s="64" t="n">
        <f aca="false">Scenarios!$B$15+Scenarios!$B$16*$D449+Scenarios!$B$17*(Scenarios!M$22+SUM($G449:Q449))+$E449+Scenarios!$B$18*Draws!O422</f>
        <v>-3.18273534600695</v>
      </c>
      <c r="S449" s="79" t="n">
        <f aca="false">SUM(G449:R449)</f>
        <v>-21.2065026008127</v>
      </c>
    </row>
    <row r="450" customFormat="false" ht="15" hidden="false" customHeight="false" outlineLevel="0" collapsed="false">
      <c r="A450" s="36" t="n">
        <v>419</v>
      </c>
      <c r="B450" s="36" t="n">
        <f aca="false">MATCH(Draws!B423,$B$16:$E$16,1)</f>
        <v>1</v>
      </c>
      <c r="C450" s="65" t="n">
        <f aca="false">MAX(-0.9,INDEX(Scenarios!$B$8:$E$8,B450)+INDEX(Scenarios!$B$9:$E$9,B450)*Draws!C423)</f>
        <v>0.1531634</v>
      </c>
      <c r="D450" s="65" t="n">
        <f aca="false">(1+C450)^(1/12)-1</f>
        <v>0.0119465423535903</v>
      </c>
      <c r="E450" s="64" t="n">
        <f aca="false">INDEX(Scenarios!$B$10:$E$10,B450)/12</f>
        <v>-1.25</v>
      </c>
      <c r="G450" s="64" t="n">
        <f aca="false">Scenarios!$B$15+Scenarios!$B$16*$D450+Scenarios!$B$17*(Scenarios!B$22)+$E450+Scenarios!$B$18*Draws!D423</f>
        <v>-0.391381228371885</v>
      </c>
      <c r="H450" s="64" t="n">
        <f aca="false">Scenarios!$B$15+Scenarios!$B$16*$D450+Scenarios!$B$17*(Scenarios!C$22+SUM($G450:G450))+$E450+Scenarios!$B$18*Draws!E423</f>
        <v>0.536606626073755</v>
      </c>
      <c r="I450" s="64" t="n">
        <f aca="false">Scenarios!$B$15+Scenarios!$B$16*$D450+Scenarios!$B$17*(Scenarios!D$22+SUM($G450:H450))+$E450+Scenarios!$B$18*Draws!F423</f>
        <v>-3.1642652088643</v>
      </c>
      <c r="J450" s="64" t="n">
        <f aca="false">Scenarios!$B$15+Scenarios!$B$16*$D450+Scenarios!$B$17*(Scenarios!E$22+SUM($G450:I450))+$E450+Scenarios!$B$18*Draws!G423</f>
        <v>-3.99868485816978</v>
      </c>
      <c r="K450" s="64" t="n">
        <f aca="false">Scenarios!$B$15+Scenarios!$B$16*$D450+Scenarios!$B$17*(Scenarios!F$22+SUM($G450:J450))+$E450+Scenarios!$B$18*Draws!H423</f>
        <v>-2.67542834800767</v>
      </c>
      <c r="L450" s="64" t="n">
        <f aca="false">Scenarios!$B$15+Scenarios!$B$16*$D450+Scenarios!$B$17*(Scenarios!G$22+SUM($G450:K450))+$E450+Scenarios!$B$18*Draws!I423</f>
        <v>-3.62283512009202</v>
      </c>
      <c r="M450" s="64" t="n">
        <f aca="false">Scenarios!$B$15+Scenarios!$B$16*$D450+Scenarios!$B$17*(Scenarios!H$22+SUM($G450:L450))+$E450+Scenarios!$B$18*Draws!J423</f>
        <v>-2.07222593991805</v>
      </c>
      <c r="N450" s="64" t="n">
        <f aca="false">Scenarios!$B$15+Scenarios!$B$16*$D450+Scenarios!$B$17*(Scenarios!I$22+SUM($G450:M450))+$E450+Scenarios!$B$18*Draws!K423</f>
        <v>-3.4388480279203</v>
      </c>
      <c r="O450" s="64" t="n">
        <f aca="false">Scenarios!$B$15+Scenarios!$B$16*$D450+Scenarios!$B$17*(Scenarios!J$22+SUM($G450:N450))+$E450+Scenarios!$B$18*Draws!L423</f>
        <v>-5.17568030930719</v>
      </c>
      <c r="P450" s="64" t="n">
        <f aca="false">Scenarios!$B$15+Scenarios!$B$16*$D450+Scenarios!$B$17*(Scenarios!K$22+SUM($G450:O450))+$E450+Scenarios!$B$18*Draws!M423</f>
        <v>-1.55247500804431</v>
      </c>
      <c r="Q450" s="64" t="n">
        <f aca="false">Scenarios!$B$15+Scenarios!$B$16*$D450+Scenarios!$B$17*(Scenarios!L$22+SUM($G450:P450))+$E450+Scenarios!$B$18*Draws!N423</f>
        <v>-0.163673439258162</v>
      </c>
      <c r="R450" s="64" t="n">
        <f aca="false">Scenarios!$B$15+Scenarios!$B$16*$D450+Scenarios!$B$17*(Scenarios!M$22+SUM($G450:Q450))+$E450+Scenarios!$B$18*Draws!O423</f>
        <v>-0.486654155954171</v>
      </c>
      <c r="S450" s="79" t="n">
        <f aca="false">SUM(G450:R450)</f>
        <v>-26.2055450178341</v>
      </c>
    </row>
    <row r="451" customFormat="false" ht="15" hidden="false" customHeight="false" outlineLevel="0" collapsed="false">
      <c r="A451" s="36" t="n">
        <v>420</v>
      </c>
      <c r="B451" s="36" t="n">
        <f aca="false">MATCH(Draws!B424,$B$16:$E$16,1)</f>
        <v>3</v>
      </c>
      <c r="C451" s="65" t="n">
        <f aca="false">MAX(-0.9,INDEX(Scenarios!$B$8:$E$8,B451)+INDEX(Scenarios!$B$9:$E$9,B451)*Draws!C424)</f>
        <v>0.05512448</v>
      </c>
      <c r="D451" s="65" t="n">
        <f aca="false">(1+C451)^(1/12)-1</f>
        <v>0.00448157489458922</v>
      </c>
      <c r="E451" s="64" t="n">
        <f aca="false">INDEX(Scenarios!$B$10:$E$10,B451)/12</f>
        <v>0.416666666666667</v>
      </c>
      <c r="G451" s="64" t="n">
        <f aca="false">Scenarios!$B$15+Scenarios!$B$16*$D451+Scenarios!$B$17*(Scenarios!B$22)+$E451+Scenarios!$B$18*Draws!D424</f>
        <v>2.62863478283948</v>
      </c>
      <c r="H451" s="64" t="n">
        <f aca="false">Scenarios!$B$15+Scenarios!$B$16*$D451+Scenarios!$B$17*(Scenarios!C$22+SUM($G451:G451))+$E451+Scenarios!$B$18*Draws!E424</f>
        <v>-5.49520640247155</v>
      </c>
      <c r="I451" s="64" t="n">
        <f aca="false">Scenarios!$B$15+Scenarios!$B$16*$D451+Scenarios!$B$17*(Scenarios!D$22+SUM($G451:H451))+$E451+Scenarios!$B$18*Draws!F424</f>
        <v>-2.80162380962295</v>
      </c>
      <c r="J451" s="64" t="n">
        <f aca="false">Scenarios!$B$15+Scenarios!$B$16*$D451+Scenarios!$B$17*(Scenarios!E$22+SUM($G451:I451))+$E451+Scenarios!$B$18*Draws!G424</f>
        <v>-0.624306814856554</v>
      </c>
      <c r="K451" s="64" t="n">
        <f aca="false">Scenarios!$B$15+Scenarios!$B$16*$D451+Scenarios!$B$17*(Scenarios!F$22+SUM($G451:J451))+$E451+Scenarios!$B$18*Draws!H424</f>
        <v>-0.92113888449453</v>
      </c>
      <c r="L451" s="64" t="n">
        <f aca="false">Scenarios!$B$15+Scenarios!$B$16*$D451+Scenarios!$B$17*(Scenarios!G$22+SUM($G451:K451))+$E451+Scenarios!$B$18*Draws!I424</f>
        <v>-1.3507772621163</v>
      </c>
      <c r="M451" s="64" t="n">
        <f aca="false">Scenarios!$B$15+Scenarios!$B$16*$D451+Scenarios!$B$17*(Scenarios!H$22+SUM($G451:L451))+$E451+Scenarios!$B$18*Draws!J424</f>
        <v>-1.65142712457823</v>
      </c>
      <c r="N451" s="64" t="n">
        <f aca="false">Scenarios!$B$15+Scenarios!$B$16*$D451+Scenarios!$B$17*(Scenarios!I$22+SUM($G451:M451))+$E451+Scenarios!$B$18*Draws!K424</f>
        <v>-1.30588026338387</v>
      </c>
      <c r="O451" s="64" t="n">
        <f aca="false">Scenarios!$B$15+Scenarios!$B$16*$D451+Scenarios!$B$17*(Scenarios!J$22+SUM($G451:N451))+$E451+Scenarios!$B$18*Draws!L424</f>
        <v>2.70065816184246</v>
      </c>
      <c r="P451" s="64" t="n">
        <f aca="false">Scenarios!$B$15+Scenarios!$B$16*$D451+Scenarios!$B$17*(Scenarios!K$22+SUM($G451:O451))+$E451+Scenarios!$B$18*Draws!M424</f>
        <v>2.90061905744408</v>
      </c>
      <c r="Q451" s="64" t="n">
        <f aca="false">Scenarios!$B$15+Scenarios!$B$16*$D451+Scenarios!$B$17*(Scenarios!L$22+SUM($G451:P451))+$E451+Scenarios!$B$18*Draws!N424</f>
        <v>0.253318441447208</v>
      </c>
      <c r="R451" s="64" t="n">
        <f aca="false">Scenarios!$B$15+Scenarios!$B$16*$D451+Scenarios!$B$17*(Scenarios!M$22+SUM($G451:Q451))+$E451+Scenarios!$B$18*Draws!O424</f>
        <v>-2.63940785358376</v>
      </c>
      <c r="S451" s="79" t="n">
        <f aca="false">SUM(G451:R451)</f>
        <v>-8.3065379715345</v>
      </c>
    </row>
    <row r="452" customFormat="false" ht="15" hidden="false" customHeight="false" outlineLevel="0" collapsed="false">
      <c r="A452" s="36" t="n">
        <v>421</v>
      </c>
      <c r="B452" s="36" t="n">
        <f aca="false">MATCH(Draws!B425,$B$16:$E$16,1)</f>
        <v>1</v>
      </c>
      <c r="C452" s="65" t="n">
        <f aca="false">MAX(-0.9,INDEX(Scenarios!$B$8:$E$8,B452)+INDEX(Scenarios!$B$9:$E$9,B452)*Draws!C425)</f>
        <v>0.14378945</v>
      </c>
      <c r="D452" s="65" t="n">
        <f aca="false">(1+C452)^(1/12)-1</f>
        <v>0.0112584739843151</v>
      </c>
      <c r="E452" s="64" t="n">
        <f aca="false">INDEX(Scenarios!$B$10:$E$10,B452)/12</f>
        <v>-1.25</v>
      </c>
      <c r="G452" s="64" t="n">
        <f aca="false">Scenarios!$B$15+Scenarios!$B$16*$D452+Scenarios!$B$17*(Scenarios!B$22)+$E452+Scenarios!$B$18*Draws!D425</f>
        <v>1.41300224391935</v>
      </c>
      <c r="H452" s="64" t="n">
        <f aca="false">Scenarios!$B$15+Scenarios!$B$16*$D452+Scenarios!$B$17*(Scenarios!C$22+SUM($G452:G452))+$E452+Scenarios!$B$18*Draws!E425</f>
        <v>-0.44730659503298</v>
      </c>
      <c r="I452" s="64" t="n">
        <f aca="false">Scenarios!$B$15+Scenarios!$B$16*$D452+Scenarios!$B$17*(Scenarios!D$22+SUM($G452:H452))+$E452+Scenarios!$B$18*Draws!F425</f>
        <v>-4.11935340841362</v>
      </c>
      <c r="J452" s="64" t="n">
        <f aca="false">Scenarios!$B$15+Scenarios!$B$16*$D452+Scenarios!$B$17*(Scenarios!E$22+SUM($G452:I452))+$E452+Scenarios!$B$18*Draws!G425</f>
        <v>-3.34496538012982</v>
      </c>
      <c r="K452" s="64" t="n">
        <f aca="false">Scenarios!$B$15+Scenarios!$B$16*$D452+Scenarios!$B$17*(Scenarios!F$22+SUM($G452:J452))+$E452+Scenarios!$B$18*Draws!H425</f>
        <v>1.13739811357813</v>
      </c>
      <c r="L452" s="64" t="n">
        <f aca="false">Scenarios!$B$15+Scenarios!$B$16*$D452+Scenarios!$B$17*(Scenarios!G$22+SUM($G452:K452))+$E452+Scenarios!$B$18*Draws!I425</f>
        <v>-1.15101062250663</v>
      </c>
      <c r="M452" s="64" t="n">
        <f aca="false">Scenarios!$B$15+Scenarios!$B$16*$D452+Scenarios!$B$17*(Scenarios!H$22+SUM($G452:L452))+$E452+Scenarios!$B$18*Draws!J425</f>
        <v>-4.50182475359289</v>
      </c>
      <c r="N452" s="64" t="n">
        <f aca="false">Scenarios!$B$15+Scenarios!$B$16*$D452+Scenarios!$B$17*(Scenarios!I$22+SUM($G452:M452))+$E452+Scenarios!$B$18*Draws!K425</f>
        <v>1.66039980955795</v>
      </c>
      <c r="O452" s="64" t="n">
        <f aca="false">Scenarios!$B$15+Scenarios!$B$16*$D452+Scenarios!$B$17*(Scenarios!J$22+SUM($G452:N452))+$E452+Scenarios!$B$18*Draws!L425</f>
        <v>-2.87740353909665</v>
      </c>
      <c r="P452" s="64" t="n">
        <f aca="false">Scenarios!$B$15+Scenarios!$B$16*$D452+Scenarios!$B$17*(Scenarios!K$22+SUM($G452:O452))+$E452+Scenarios!$B$18*Draws!M425</f>
        <v>2.95631401713112</v>
      </c>
      <c r="Q452" s="64" t="n">
        <f aca="false">Scenarios!$B$15+Scenarios!$B$16*$D452+Scenarios!$B$17*(Scenarios!L$22+SUM($G452:P452))+$E452+Scenarios!$B$18*Draws!N425</f>
        <v>4.97120414760393</v>
      </c>
      <c r="R452" s="64" t="n">
        <f aca="false">Scenarios!$B$15+Scenarios!$B$16*$D452+Scenarios!$B$17*(Scenarios!M$22+SUM($G452:Q452))+$E452+Scenarios!$B$18*Draws!O425</f>
        <v>2.98047017452549</v>
      </c>
      <c r="S452" s="79" t="n">
        <f aca="false">SUM(G452:R452)</f>
        <v>-1.32307579245662</v>
      </c>
    </row>
    <row r="453" customFormat="false" ht="15" hidden="false" customHeight="false" outlineLevel="0" collapsed="false">
      <c r="A453" s="36" t="n">
        <v>422</v>
      </c>
      <c r="B453" s="36" t="n">
        <f aca="false">MATCH(Draws!B426,$B$16:$E$16,1)</f>
        <v>2</v>
      </c>
      <c r="C453" s="65" t="n">
        <f aca="false">MAX(-0.9,INDEX(Scenarios!$B$8:$E$8,B453)+INDEX(Scenarios!$B$9:$E$9,B453)*Draws!C426)</f>
        <v>-0.15022372</v>
      </c>
      <c r="D453" s="65" t="n">
        <f aca="false">(1+C453)^(1/12)-1</f>
        <v>-0.0134735879099022</v>
      </c>
      <c r="E453" s="64" t="n">
        <f aca="false">INDEX(Scenarios!$B$10:$E$10,B453)/12</f>
        <v>0.416666666666667</v>
      </c>
      <c r="G453" s="64" t="n">
        <f aca="false">Scenarios!$B$15+Scenarios!$B$16*$D453+Scenarios!$B$17*(Scenarios!B$22)+$E453+Scenarios!$B$18*Draws!D426</f>
        <v>-1.02030532607692</v>
      </c>
      <c r="H453" s="64" t="n">
        <f aca="false">Scenarios!$B$15+Scenarios!$B$16*$D453+Scenarios!$B$17*(Scenarios!C$22+SUM($G453:G453))+$E453+Scenarios!$B$18*Draws!E426</f>
        <v>-4.99691007382105</v>
      </c>
      <c r="I453" s="64" t="n">
        <f aca="false">Scenarios!$B$15+Scenarios!$B$16*$D453+Scenarios!$B$17*(Scenarios!D$22+SUM($G453:H453))+$E453+Scenarios!$B$18*Draws!F426</f>
        <v>-3.18683323371083</v>
      </c>
      <c r="J453" s="64" t="n">
        <f aca="false">Scenarios!$B$15+Scenarios!$B$16*$D453+Scenarios!$B$17*(Scenarios!E$22+SUM($G453:I453))+$E453+Scenarios!$B$18*Draws!G426</f>
        <v>-4.32461681618922</v>
      </c>
      <c r="K453" s="64" t="n">
        <f aca="false">Scenarios!$B$15+Scenarios!$B$16*$D453+Scenarios!$B$17*(Scenarios!F$22+SUM($G453:J453))+$E453+Scenarios!$B$18*Draws!H426</f>
        <v>-3.07244527254346</v>
      </c>
      <c r="L453" s="64" t="n">
        <f aca="false">Scenarios!$B$15+Scenarios!$B$16*$D453+Scenarios!$B$17*(Scenarios!G$22+SUM($G453:K453))+$E453+Scenarios!$B$18*Draws!I426</f>
        <v>-0.248019181200362</v>
      </c>
      <c r="M453" s="64" t="n">
        <f aca="false">Scenarios!$B$15+Scenarios!$B$16*$D453+Scenarios!$B$17*(Scenarios!H$22+SUM($G453:L453))+$E453+Scenarios!$B$18*Draws!J426</f>
        <v>-2.31284267088696</v>
      </c>
      <c r="N453" s="64" t="n">
        <f aca="false">Scenarios!$B$15+Scenarios!$B$16*$D453+Scenarios!$B$17*(Scenarios!I$22+SUM($G453:M453))+$E453+Scenarios!$B$18*Draws!K426</f>
        <v>1.51770519304914</v>
      </c>
      <c r="O453" s="64" t="n">
        <f aca="false">Scenarios!$B$15+Scenarios!$B$16*$D453+Scenarios!$B$17*(Scenarios!J$22+SUM($G453:N453))+$E453+Scenarios!$B$18*Draws!L426</f>
        <v>-2.73380568496592</v>
      </c>
      <c r="P453" s="64" t="n">
        <f aca="false">Scenarios!$B$15+Scenarios!$B$16*$D453+Scenarios!$B$17*(Scenarios!K$22+SUM($G453:O453))+$E453+Scenarios!$B$18*Draws!M426</f>
        <v>0.530154524878821</v>
      </c>
      <c r="Q453" s="64" t="n">
        <f aca="false">Scenarios!$B$15+Scenarios!$B$16*$D453+Scenarios!$B$17*(Scenarios!L$22+SUM($G453:P453))+$E453+Scenarios!$B$18*Draws!N426</f>
        <v>2.25435563170613</v>
      </c>
      <c r="R453" s="64" t="n">
        <f aca="false">Scenarios!$B$15+Scenarios!$B$16*$D453+Scenarios!$B$17*(Scenarios!M$22+SUM($G453:Q453))+$E453+Scenarios!$B$18*Draws!O426</f>
        <v>-2.57749080858286</v>
      </c>
      <c r="S453" s="79" t="n">
        <f aca="false">SUM(G453:R453)</f>
        <v>-20.1710537183435</v>
      </c>
    </row>
    <row r="454" customFormat="false" ht="15" hidden="false" customHeight="false" outlineLevel="0" collapsed="false">
      <c r="A454" s="36" t="n">
        <v>423</v>
      </c>
      <c r="B454" s="36" t="n">
        <f aca="false">MATCH(Draws!B427,$B$16:$E$16,1)</f>
        <v>3</v>
      </c>
      <c r="C454" s="65" t="n">
        <f aca="false">MAX(-0.9,INDEX(Scenarios!$B$8:$E$8,B454)+INDEX(Scenarios!$B$9:$E$9,B454)*Draws!C427)</f>
        <v>0.1851152</v>
      </c>
      <c r="D454" s="65" t="n">
        <f aca="false">(1+C454)^(1/12)-1</f>
        <v>0.014253964693997</v>
      </c>
      <c r="E454" s="64" t="n">
        <f aca="false">INDEX(Scenarios!$B$10:$E$10,B454)/12</f>
        <v>0.416666666666667</v>
      </c>
      <c r="G454" s="64" t="n">
        <f aca="false">Scenarios!$B$15+Scenarios!$B$16*$D454+Scenarios!$B$17*(Scenarios!B$22)+$E454+Scenarios!$B$18*Draws!D427</f>
        <v>-3.40000111046975</v>
      </c>
      <c r="H454" s="64" t="n">
        <f aca="false">Scenarios!$B$15+Scenarios!$B$16*$D454+Scenarios!$B$17*(Scenarios!C$22+SUM($G454:G454))+$E454+Scenarios!$B$18*Draws!E427</f>
        <v>-2.8525704667381</v>
      </c>
      <c r="I454" s="64" t="n">
        <f aca="false">Scenarios!$B$15+Scenarios!$B$16*$D454+Scenarios!$B$17*(Scenarios!D$22+SUM($G454:H454))+$E454+Scenarios!$B$18*Draws!F427</f>
        <v>-0.30538461151122</v>
      </c>
      <c r="J454" s="64" t="n">
        <f aca="false">Scenarios!$B$15+Scenarios!$B$16*$D454+Scenarios!$B$17*(Scenarios!E$22+SUM($G454:I454))+$E454+Scenarios!$B$18*Draws!G427</f>
        <v>-0.165797084558785</v>
      </c>
      <c r="K454" s="64" t="n">
        <f aca="false">Scenarios!$B$15+Scenarios!$B$16*$D454+Scenarios!$B$17*(Scenarios!F$22+SUM($G454:J454))+$E454+Scenarios!$B$18*Draws!H427</f>
        <v>1.40840817899312</v>
      </c>
      <c r="L454" s="64" t="n">
        <f aca="false">Scenarios!$B$15+Scenarios!$B$16*$D454+Scenarios!$B$17*(Scenarios!G$22+SUM($G454:K454))+$E454+Scenarios!$B$18*Draws!I427</f>
        <v>-2.26663420358537</v>
      </c>
      <c r="M454" s="64" t="n">
        <f aca="false">Scenarios!$B$15+Scenarios!$B$16*$D454+Scenarios!$B$17*(Scenarios!H$22+SUM($G454:L454))+$E454+Scenarios!$B$18*Draws!J427</f>
        <v>0.491384340432392</v>
      </c>
      <c r="N454" s="64" t="n">
        <f aca="false">Scenarios!$B$15+Scenarios!$B$16*$D454+Scenarios!$B$17*(Scenarios!I$22+SUM($G454:M454))+$E454+Scenarios!$B$18*Draws!K427</f>
        <v>1.92642880525872</v>
      </c>
      <c r="O454" s="64" t="n">
        <f aca="false">Scenarios!$B$15+Scenarios!$B$16*$D454+Scenarios!$B$17*(Scenarios!J$22+SUM($G454:N454))+$E454+Scenarios!$B$18*Draws!L427</f>
        <v>0.0900073011081145</v>
      </c>
      <c r="P454" s="64" t="n">
        <f aca="false">Scenarios!$B$15+Scenarios!$B$16*$D454+Scenarios!$B$17*(Scenarios!K$22+SUM($G454:O454))+$E454+Scenarios!$B$18*Draws!M427</f>
        <v>1.02917855284368</v>
      </c>
      <c r="Q454" s="64" t="n">
        <f aca="false">Scenarios!$B$15+Scenarios!$B$16*$D454+Scenarios!$B$17*(Scenarios!L$22+SUM($G454:P454))+$E454+Scenarios!$B$18*Draws!N427</f>
        <v>-3.87485667187126</v>
      </c>
      <c r="R454" s="64" t="n">
        <f aca="false">Scenarios!$B$15+Scenarios!$B$16*$D454+Scenarios!$B$17*(Scenarios!M$22+SUM($G454:Q454))+$E454+Scenarios!$B$18*Draws!O427</f>
        <v>-2.36758891412946</v>
      </c>
      <c r="S454" s="79" t="n">
        <f aca="false">SUM(G454:R454)</f>
        <v>-10.2874258842279</v>
      </c>
    </row>
    <row r="455" customFormat="false" ht="15" hidden="false" customHeight="false" outlineLevel="0" collapsed="false">
      <c r="A455" s="36" t="n">
        <v>424</v>
      </c>
      <c r="B455" s="36" t="n">
        <f aca="false">MATCH(Draws!B428,$B$16:$E$16,1)</f>
        <v>4</v>
      </c>
      <c r="C455" s="65" t="n">
        <f aca="false">MAX(-0.9,INDEX(Scenarios!$B$8:$E$8,B455)+INDEX(Scenarios!$B$9:$E$9,B455)*Draws!C428)</f>
        <v>0.28865652</v>
      </c>
      <c r="D455" s="65" t="n">
        <f aca="false">(1+C455)^(1/12)-1</f>
        <v>0.0213582422372238</v>
      </c>
      <c r="E455" s="64" t="n">
        <f aca="false">INDEX(Scenarios!$B$10:$E$10,B455)/12</f>
        <v>-1.25</v>
      </c>
      <c r="G455" s="64" t="n">
        <f aca="false">Scenarios!$B$15+Scenarios!$B$16*$D455+Scenarios!$B$17*(Scenarios!B$22)+$E455+Scenarios!$B$18*Draws!D428</f>
        <v>-7.06735943562861</v>
      </c>
      <c r="H455" s="64" t="n">
        <f aca="false">Scenarios!$B$15+Scenarios!$B$16*$D455+Scenarios!$B$17*(Scenarios!C$22+SUM($G455:G455))+$E455+Scenarios!$B$18*Draws!E428</f>
        <v>-7.64944341700632</v>
      </c>
      <c r="I455" s="64" t="n">
        <f aca="false">Scenarios!$B$15+Scenarios!$B$16*$D455+Scenarios!$B$17*(Scenarios!D$22+SUM($G455:H455))+$E455+Scenarios!$B$18*Draws!F428</f>
        <v>-2.49066983818372</v>
      </c>
      <c r="J455" s="64" t="n">
        <f aca="false">Scenarios!$B$15+Scenarios!$B$16*$D455+Scenarios!$B$17*(Scenarios!E$22+SUM($G455:I455))+$E455+Scenarios!$B$18*Draws!G428</f>
        <v>-6.96432542082215</v>
      </c>
      <c r="K455" s="64" t="n">
        <f aca="false">Scenarios!$B$15+Scenarios!$B$16*$D455+Scenarios!$B$17*(Scenarios!F$22+SUM($G455:J455))+$E455+Scenarios!$B$18*Draws!H428</f>
        <v>0.928315988290244</v>
      </c>
      <c r="L455" s="64" t="n">
        <f aca="false">Scenarios!$B$15+Scenarios!$B$16*$D455+Scenarios!$B$17*(Scenarios!G$22+SUM($G455:K455))+$E455+Scenarios!$B$18*Draws!I428</f>
        <v>0.863170649759716</v>
      </c>
      <c r="M455" s="64" t="n">
        <f aca="false">Scenarios!$B$15+Scenarios!$B$16*$D455+Scenarios!$B$17*(Scenarios!H$22+SUM($G455:L455))+$E455+Scenarios!$B$18*Draws!J428</f>
        <v>-4.25933285164085</v>
      </c>
      <c r="N455" s="64" t="n">
        <f aca="false">Scenarios!$B$15+Scenarios!$B$16*$D455+Scenarios!$B$17*(Scenarios!I$22+SUM($G455:M455))+$E455+Scenarios!$B$18*Draws!K428</f>
        <v>-1.99256940141953</v>
      </c>
      <c r="O455" s="64" t="n">
        <f aca="false">Scenarios!$B$15+Scenarios!$B$16*$D455+Scenarios!$B$17*(Scenarios!J$22+SUM($G455:N455))+$E455+Scenarios!$B$18*Draws!L428</f>
        <v>-4.72088696041128</v>
      </c>
      <c r="P455" s="64" t="n">
        <f aca="false">Scenarios!$B$15+Scenarios!$B$16*$D455+Scenarios!$B$17*(Scenarios!K$22+SUM($G455:O455))+$E455+Scenarios!$B$18*Draws!M428</f>
        <v>-7.90937237197985</v>
      </c>
      <c r="Q455" s="64" t="n">
        <f aca="false">Scenarios!$B$15+Scenarios!$B$16*$D455+Scenarios!$B$17*(Scenarios!L$22+SUM($G455:P455))+$E455+Scenarios!$B$18*Draws!N428</f>
        <v>-2.22172270206021</v>
      </c>
      <c r="R455" s="64" t="n">
        <f aca="false">Scenarios!$B$15+Scenarios!$B$16*$D455+Scenarios!$B$17*(Scenarios!M$22+SUM($G455:Q455))+$E455+Scenarios!$B$18*Draws!O428</f>
        <v>-7.04564840043538</v>
      </c>
      <c r="S455" s="79" t="n">
        <f aca="false">SUM(G455:R455)</f>
        <v>-50.5298441615379</v>
      </c>
    </row>
    <row r="456" customFormat="false" ht="15" hidden="false" customHeight="false" outlineLevel="0" collapsed="false">
      <c r="A456" s="36" t="n">
        <v>425</v>
      </c>
      <c r="B456" s="36" t="n">
        <f aca="false">MATCH(Draws!B429,$B$16:$E$16,1)</f>
        <v>1</v>
      </c>
      <c r="C456" s="65" t="n">
        <f aca="false">MAX(-0.9,INDEX(Scenarios!$B$8:$E$8,B456)+INDEX(Scenarios!$B$9:$E$9,B456)*Draws!C429)</f>
        <v>0.13922555</v>
      </c>
      <c r="D456" s="65" t="n">
        <f aca="false">(1+C456)^(1/12)-1</f>
        <v>0.0109216007468194</v>
      </c>
      <c r="E456" s="64" t="n">
        <f aca="false">INDEX(Scenarios!$B$10:$E$10,B456)/12</f>
        <v>-1.25</v>
      </c>
      <c r="G456" s="64" t="n">
        <f aca="false">Scenarios!$B$15+Scenarios!$B$16*$D456+Scenarios!$B$17*(Scenarios!B$22)+$E456+Scenarios!$B$18*Draws!D429</f>
        <v>1.49299419185262</v>
      </c>
      <c r="H456" s="64" t="n">
        <f aca="false">Scenarios!$B$15+Scenarios!$B$16*$D456+Scenarios!$B$17*(Scenarios!C$22+SUM($G456:G456))+$E456+Scenarios!$B$18*Draws!E429</f>
        <v>-1.54042208707037</v>
      </c>
      <c r="I456" s="64" t="n">
        <f aca="false">Scenarios!$B$15+Scenarios!$B$16*$D456+Scenarios!$B$17*(Scenarios!D$22+SUM($G456:H456))+$E456+Scenarios!$B$18*Draws!F429</f>
        <v>1.58394361197052</v>
      </c>
      <c r="J456" s="64" t="n">
        <f aca="false">Scenarios!$B$15+Scenarios!$B$16*$D456+Scenarios!$B$17*(Scenarios!E$22+SUM($G456:I456))+$E456+Scenarios!$B$18*Draws!G429</f>
        <v>-2.43033444764136</v>
      </c>
      <c r="K456" s="64" t="n">
        <f aca="false">Scenarios!$B$15+Scenarios!$B$16*$D456+Scenarios!$B$17*(Scenarios!F$22+SUM($G456:J456))+$E456+Scenarios!$B$18*Draws!H429</f>
        <v>-0.144768471033336</v>
      </c>
      <c r="L456" s="64" t="n">
        <f aca="false">Scenarios!$B$15+Scenarios!$B$16*$D456+Scenarios!$B$17*(Scenarios!G$22+SUM($G456:K456))+$E456+Scenarios!$B$18*Draws!I429</f>
        <v>0.692578666463651</v>
      </c>
      <c r="M456" s="64" t="n">
        <f aca="false">Scenarios!$B$15+Scenarios!$B$16*$D456+Scenarios!$B$17*(Scenarios!H$22+SUM($G456:L456))+$E456+Scenarios!$B$18*Draws!J429</f>
        <v>-2.63247719467592</v>
      </c>
      <c r="N456" s="64" t="n">
        <f aca="false">Scenarios!$B$15+Scenarios!$B$16*$D456+Scenarios!$B$17*(Scenarios!I$22+SUM($G456:M456))+$E456+Scenarios!$B$18*Draws!K429</f>
        <v>0.0792584670761851</v>
      </c>
      <c r="O456" s="64" t="n">
        <f aca="false">Scenarios!$B$15+Scenarios!$B$16*$D456+Scenarios!$B$17*(Scenarios!J$22+SUM($G456:N456))+$E456+Scenarios!$B$18*Draws!L429</f>
        <v>-0.864654921533453</v>
      </c>
      <c r="P456" s="64" t="n">
        <f aca="false">Scenarios!$B$15+Scenarios!$B$16*$D456+Scenarios!$B$17*(Scenarios!K$22+SUM($G456:O456))+$E456+Scenarios!$B$18*Draws!M429</f>
        <v>-5.60608037158355</v>
      </c>
      <c r="Q456" s="64" t="n">
        <f aca="false">Scenarios!$B$15+Scenarios!$B$16*$D456+Scenarios!$B$17*(Scenarios!L$22+SUM($G456:P456))+$E456+Scenarios!$B$18*Draws!N429</f>
        <v>-3.89001851136576</v>
      </c>
      <c r="R456" s="64" t="n">
        <f aca="false">Scenarios!$B$15+Scenarios!$B$16*$D456+Scenarios!$B$17*(Scenarios!M$22+SUM($G456:Q456))+$E456+Scenarios!$B$18*Draws!O429</f>
        <v>-3.70012065941106</v>
      </c>
      <c r="S456" s="79" t="n">
        <f aca="false">SUM(G456:R456)</f>
        <v>-16.9601017269518</v>
      </c>
    </row>
    <row r="457" customFormat="false" ht="15" hidden="false" customHeight="false" outlineLevel="0" collapsed="false">
      <c r="A457" s="36" t="n">
        <v>426</v>
      </c>
      <c r="B457" s="36" t="n">
        <f aca="false">MATCH(Draws!B430,$B$16:$E$16,1)</f>
        <v>1</v>
      </c>
      <c r="C457" s="65" t="n">
        <f aca="false">MAX(-0.9,INDEX(Scenarios!$B$8:$E$8,B457)+INDEX(Scenarios!$B$9:$E$9,B457)*Draws!C430)</f>
        <v>-0.09703075</v>
      </c>
      <c r="D457" s="65" t="n">
        <f aca="false">(1+C457)^(1/12)-1</f>
        <v>-0.00846949496190019</v>
      </c>
      <c r="E457" s="64" t="n">
        <f aca="false">INDEX(Scenarios!$B$10:$E$10,B457)/12</f>
        <v>-1.25</v>
      </c>
      <c r="G457" s="64" t="n">
        <f aca="false">Scenarios!$B$15+Scenarios!$B$16*$D457+Scenarios!$B$17*(Scenarios!B$22)+$E457+Scenarios!$B$18*Draws!D430</f>
        <v>-4.99058512651171</v>
      </c>
      <c r="H457" s="64" t="n">
        <f aca="false">Scenarios!$B$15+Scenarios!$B$16*$D457+Scenarios!$B$17*(Scenarios!C$22+SUM($G457:G457))+$E457+Scenarios!$B$18*Draws!E430</f>
        <v>0.216115063213576</v>
      </c>
      <c r="I457" s="64" t="n">
        <f aca="false">Scenarios!$B$15+Scenarios!$B$16*$D457+Scenarios!$B$17*(Scenarios!D$22+SUM($G457:H457))+$E457+Scenarios!$B$18*Draws!F430</f>
        <v>-4.7809179593426</v>
      </c>
      <c r="J457" s="64" t="n">
        <f aca="false">Scenarios!$B$15+Scenarios!$B$16*$D457+Scenarios!$B$17*(Scenarios!E$22+SUM($G457:I457))+$E457+Scenarios!$B$18*Draws!G430</f>
        <v>-1.64533811818144</v>
      </c>
      <c r="K457" s="64" t="n">
        <f aca="false">Scenarios!$B$15+Scenarios!$B$16*$D457+Scenarios!$B$17*(Scenarios!F$22+SUM($G457:J457))+$E457+Scenarios!$B$18*Draws!H430</f>
        <v>1.47332751340207</v>
      </c>
      <c r="L457" s="64" t="n">
        <f aca="false">Scenarios!$B$15+Scenarios!$B$16*$D457+Scenarios!$B$17*(Scenarios!G$22+SUM($G457:K457))+$E457+Scenarios!$B$18*Draws!I430</f>
        <v>-2.81670397495473</v>
      </c>
      <c r="M457" s="64" t="n">
        <f aca="false">Scenarios!$B$15+Scenarios!$B$16*$D457+Scenarios!$B$17*(Scenarios!H$22+SUM($G457:L457))+$E457+Scenarios!$B$18*Draws!J430</f>
        <v>-3.73241933339124</v>
      </c>
      <c r="N457" s="64" t="n">
        <f aca="false">Scenarios!$B$15+Scenarios!$B$16*$D457+Scenarios!$B$17*(Scenarios!I$22+SUM($G457:M457))+$E457+Scenarios!$B$18*Draws!K430</f>
        <v>-1.49701985087706</v>
      </c>
      <c r="O457" s="64" t="n">
        <f aca="false">Scenarios!$B$15+Scenarios!$B$16*$D457+Scenarios!$B$17*(Scenarios!J$22+SUM($G457:N457))+$E457+Scenarios!$B$18*Draws!L430</f>
        <v>-7.1119208399316</v>
      </c>
      <c r="P457" s="64" t="n">
        <f aca="false">Scenarios!$B$15+Scenarios!$B$16*$D457+Scenarios!$B$17*(Scenarios!K$22+SUM($G457:O457))+$E457+Scenarios!$B$18*Draws!M430</f>
        <v>-4.85586282393032</v>
      </c>
      <c r="Q457" s="64" t="n">
        <f aca="false">Scenarios!$B$15+Scenarios!$B$16*$D457+Scenarios!$B$17*(Scenarios!L$22+SUM($G457:P457))+$E457+Scenarios!$B$18*Draws!N430</f>
        <v>-2.61274624701666</v>
      </c>
      <c r="R457" s="64" t="n">
        <f aca="false">Scenarios!$B$15+Scenarios!$B$16*$D457+Scenarios!$B$17*(Scenarios!M$22+SUM($G457:Q457))+$E457+Scenarios!$B$18*Draws!O430</f>
        <v>-8.91965519685879</v>
      </c>
      <c r="S457" s="79" t="n">
        <f aca="false">SUM(G457:R457)</f>
        <v>-41.2737268943805</v>
      </c>
    </row>
    <row r="458" customFormat="false" ht="15" hidden="false" customHeight="false" outlineLevel="0" collapsed="false">
      <c r="A458" s="36" t="n">
        <v>427</v>
      </c>
      <c r="B458" s="36" t="n">
        <f aca="false">MATCH(Draws!B431,$B$16:$E$16,1)</f>
        <v>1</v>
      </c>
      <c r="C458" s="65" t="n">
        <f aca="false">MAX(-0.9,INDEX(Scenarios!$B$8:$E$8,B458)+INDEX(Scenarios!$B$9:$E$9,B458)*Draws!C431)</f>
        <v>0.23757545</v>
      </c>
      <c r="D458" s="65" t="n">
        <f aca="false">(1+C458)^(1/12)-1</f>
        <v>0.0179215462518014</v>
      </c>
      <c r="E458" s="64" t="n">
        <f aca="false">INDEX(Scenarios!$B$10:$E$10,B458)/12</f>
        <v>-1.25</v>
      </c>
      <c r="G458" s="64" t="n">
        <f aca="false">Scenarios!$B$15+Scenarios!$B$16*$D458+Scenarios!$B$17*(Scenarios!B$22)+$E458+Scenarios!$B$18*Draws!D431</f>
        <v>-0.853752024678016</v>
      </c>
      <c r="H458" s="64" t="n">
        <f aca="false">Scenarios!$B$15+Scenarios!$B$16*$D458+Scenarios!$B$17*(Scenarios!C$22+SUM($G458:G458))+$E458+Scenarios!$B$18*Draws!E431</f>
        <v>1.07724827353614</v>
      </c>
      <c r="I458" s="64" t="n">
        <f aca="false">Scenarios!$B$15+Scenarios!$B$16*$D458+Scenarios!$B$17*(Scenarios!D$22+SUM($G458:H458))+$E458+Scenarios!$B$18*Draws!F431</f>
        <v>-3.47897841527038</v>
      </c>
      <c r="J458" s="64" t="n">
        <f aca="false">Scenarios!$B$15+Scenarios!$B$16*$D458+Scenarios!$B$17*(Scenarios!E$22+SUM($G458:I458))+$E458+Scenarios!$B$18*Draws!G431</f>
        <v>-2.39132174403567</v>
      </c>
      <c r="K458" s="64" t="n">
        <f aca="false">Scenarios!$B$15+Scenarios!$B$16*$D458+Scenarios!$B$17*(Scenarios!F$22+SUM($G458:J458))+$E458+Scenarios!$B$18*Draws!H431</f>
        <v>0.130209410250787</v>
      </c>
      <c r="L458" s="64" t="n">
        <f aca="false">Scenarios!$B$15+Scenarios!$B$16*$D458+Scenarios!$B$17*(Scenarios!G$22+SUM($G458:K458))+$E458+Scenarios!$B$18*Draws!I431</f>
        <v>3.17189912812755</v>
      </c>
      <c r="M458" s="64" t="n">
        <f aca="false">Scenarios!$B$15+Scenarios!$B$16*$D458+Scenarios!$B$17*(Scenarios!H$22+SUM($G458:L458))+$E458+Scenarios!$B$18*Draws!J431</f>
        <v>1.02731621092728</v>
      </c>
      <c r="N458" s="64" t="n">
        <f aca="false">Scenarios!$B$15+Scenarios!$B$16*$D458+Scenarios!$B$17*(Scenarios!I$22+SUM($G458:M458))+$E458+Scenarios!$B$18*Draws!K431</f>
        <v>0.157082372521117</v>
      </c>
      <c r="O458" s="64" t="n">
        <f aca="false">Scenarios!$B$15+Scenarios!$B$16*$D458+Scenarios!$B$17*(Scenarios!J$22+SUM($G458:N458))+$E458+Scenarios!$B$18*Draws!L431</f>
        <v>3.66779868804877</v>
      </c>
      <c r="P458" s="64" t="n">
        <f aca="false">Scenarios!$B$15+Scenarios!$B$16*$D458+Scenarios!$B$17*(Scenarios!K$22+SUM($G458:O458))+$E458+Scenarios!$B$18*Draws!M431</f>
        <v>1.48224616675781</v>
      </c>
      <c r="Q458" s="64" t="n">
        <f aca="false">Scenarios!$B$15+Scenarios!$B$16*$D458+Scenarios!$B$17*(Scenarios!L$22+SUM($G458:P458))+$E458+Scenarios!$B$18*Draws!N431</f>
        <v>-6.63172905226041</v>
      </c>
      <c r="R458" s="64" t="n">
        <f aca="false">Scenarios!$B$15+Scenarios!$B$16*$D458+Scenarios!$B$17*(Scenarios!M$22+SUM($G458:Q458))+$E458+Scenarios!$B$18*Draws!O431</f>
        <v>-0.251832563909001</v>
      </c>
      <c r="S458" s="79" t="n">
        <f aca="false">SUM(G458:R458)</f>
        <v>-2.89381354998403</v>
      </c>
    </row>
    <row r="459" customFormat="false" ht="15" hidden="false" customHeight="false" outlineLevel="0" collapsed="false">
      <c r="A459" s="36" t="n">
        <v>428</v>
      </c>
      <c r="B459" s="36" t="n">
        <f aca="false">MATCH(Draws!B432,$B$16:$E$16,1)</f>
        <v>1</v>
      </c>
      <c r="C459" s="65" t="n">
        <f aca="false">MAX(-0.9,INDEX(Scenarios!$B$8:$E$8,B459)+INDEX(Scenarios!$B$9:$E$9,B459)*Draws!C432)</f>
        <v>0.07286135</v>
      </c>
      <c r="D459" s="65" t="n">
        <f aca="false">(1+C459)^(1/12)-1</f>
        <v>0.00587797775830001</v>
      </c>
      <c r="E459" s="64" t="n">
        <f aca="false">INDEX(Scenarios!$B$10:$E$10,B459)/12</f>
        <v>-1.25</v>
      </c>
      <c r="G459" s="64" t="n">
        <f aca="false">Scenarios!$B$15+Scenarios!$B$16*$D459+Scenarios!$B$17*(Scenarios!B$22)+$E459+Scenarios!$B$18*Draws!D432</f>
        <v>-0.787732425758215</v>
      </c>
      <c r="H459" s="64" t="n">
        <f aca="false">Scenarios!$B$15+Scenarios!$B$16*$D459+Scenarios!$B$17*(Scenarios!C$22+SUM($G459:G459))+$E459+Scenarios!$B$18*Draws!E432</f>
        <v>-0.851527356844565</v>
      </c>
      <c r="I459" s="64" t="n">
        <f aca="false">Scenarios!$B$15+Scenarios!$B$16*$D459+Scenarios!$B$17*(Scenarios!D$22+SUM($G459:H459))+$E459+Scenarios!$B$18*Draws!F432</f>
        <v>-3.21442557573718</v>
      </c>
      <c r="J459" s="64" t="n">
        <f aca="false">Scenarios!$B$15+Scenarios!$B$16*$D459+Scenarios!$B$17*(Scenarios!E$22+SUM($G459:I459))+$E459+Scenarios!$B$18*Draws!G432</f>
        <v>-2.05855378172081</v>
      </c>
      <c r="K459" s="64" t="n">
        <f aca="false">Scenarios!$B$15+Scenarios!$B$16*$D459+Scenarios!$B$17*(Scenarios!F$22+SUM($G459:J459))+$E459+Scenarios!$B$18*Draws!H432</f>
        <v>-5.29881888577616</v>
      </c>
      <c r="L459" s="64" t="n">
        <f aca="false">Scenarios!$B$15+Scenarios!$B$16*$D459+Scenarios!$B$17*(Scenarios!G$22+SUM($G459:K459))+$E459+Scenarios!$B$18*Draws!I432</f>
        <v>-0.398148221558343</v>
      </c>
      <c r="M459" s="64" t="n">
        <f aca="false">Scenarios!$B$15+Scenarios!$B$16*$D459+Scenarios!$B$17*(Scenarios!H$22+SUM($G459:L459))+$E459+Scenarios!$B$18*Draws!J432</f>
        <v>-2.03008988977809</v>
      </c>
      <c r="N459" s="64" t="n">
        <f aca="false">Scenarios!$B$15+Scenarios!$B$16*$D459+Scenarios!$B$17*(Scenarios!I$22+SUM($G459:M459))+$E459+Scenarios!$B$18*Draws!K432</f>
        <v>-2.28627673546892</v>
      </c>
      <c r="O459" s="64" t="n">
        <f aca="false">Scenarios!$B$15+Scenarios!$B$16*$D459+Scenarios!$B$17*(Scenarios!J$22+SUM($G459:N459))+$E459+Scenarios!$B$18*Draws!L432</f>
        <v>1.74073379127513</v>
      </c>
      <c r="P459" s="64" t="n">
        <f aca="false">Scenarios!$B$15+Scenarios!$B$16*$D459+Scenarios!$B$17*(Scenarios!K$22+SUM($G459:O459))+$E459+Scenarios!$B$18*Draws!M432</f>
        <v>-0.38852784086697</v>
      </c>
      <c r="Q459" s="64" t="n">
        <f aca="false">Scenarios!$B$15+Scenarios!$B$16*$D459+Scenarios!$B$17*(Scenarios!L$22+SUM($G459:P459))+$E459+Scenarios!$B$18*Draws!N432</f>
        <v>0.0502309161575396</v>
      </c>
      <c r="R459" s="64" t="n">
        <f aca="false">Scenarios!$B$15+Scenarios!$B$16*$D459+Scenarios!$B$17*(Scenarios!M$22+SUM($G459:Q459))+$E459+Scenarios!$B$18*Draws!O432</f>
        <v>-2.17897291060637</v>
      </c>
      <c r="S459" s="79" t="n">
        <f aca="false">SUM(G459:R459)</f>
        <v>-17.702108916683</v>
      </c>
    </row>
    <row r="460" customFormat="false" ht="15" hidden="false" customHeight="false" outlineLevel="0" collapsed="false">
      <c r="A460" s="36" t="n">
        <v>429</v>
      </c>
      <c r="B460" s="36" t="n">
        <f aca="false">MATCH(Draws!B433,$B$16:$E$16,1)</f>
        <v>4</v>
      </c>
      <c r="C460" s="65" t="n">
        <f aca="false">MAX(-0.9,INDEX(Scenarios!$B$8:$E$8,B460)+INDEX(Scenarios!$B$9:$E$9,B460)*Draws!C433)</f>
        <v>0.09936408</v>
      </c>
      <c r="D460" s="65" t="n">
        <f aca="false">(1+C460)^(1/12)-1</f>
        <v>0.00792556763955798</v>
      </c>
      <c r="E460" s="64" t="n">
        <f aca="false">INDEX(Scenarios!$B$10:$E$10,B460)/12</f>
        <v>-1.25</v>
      </c>
      <c r="G460" s="64" t="n">
        <f aca="false">Scenarios!$B$15+Scenarios!$B$16*$D460+Scenarios!$B$17*(Scenarios!B$22)+$E460+Scenarios!$B$18*Draws!D433</f>
        <v>-2.15663432622385</v>
      </c>
      <c r="H460" s="64" t="n">
        <f aca="false">Scenarios!$B$15+Scenarios!$B$16*$D460+Scenarios!$B$17*(Scenarios!C$22+SUM($G460:G460))+$E460+Scenarios!$B$18*Draws!E433</f>
        <v>-1.80131005645642</v>
      </c>
      <c r="I460" s="64" t="n">
        <f aca="false">Scenarios!$B$15+Scenarios!$B$16*$D460+Scenarios!$B$17*(Scenarios!D$22+SUM($G460:H460))+$E460+Scenarios!$B$18*Draws!F433</f>
        <v>-2.28451519335831</v>
      </c>
      <c r="J460" s="64" t="n">
        <f aca="false">Scenarios!$B$15+Scenarios!$B$16*$D460+Scenarios!$B$17*(Scenarios!E$22+SUM($G460:I460))+$E460+Scenarios!$B$18*Draws!G433</f>
        <v>-1.89503735805668</v>
      </c>
      <c r="K460" s="64" t="n">
        <f aca="false">Scenarios!$B$15+Scenarios!$B$16*$D460+Scenarios!$B$17*(Scenarios!F$22+SUM($G460:J460))+$E460+Scenarios!$B$18*Draws!H433</f>
        <v>-1.26874984484665</v>
      </c>
      <c r="L460" s="64" t="n">
        <f aca="false">Scenarios!$B$15+Scenarios!$B$16*$D460+Scenarios!$B$17*(Scenarios!G$22+SUM($G460:K460))+$E460+Scenarios!$B$18*Draws!I433</f>
        <v>0.852649606350085</v>
      </c>
      <c r="M460" s="64" t="n">
        <f aca="false">Scenarios!$B$15+Scenarios!$B$16*$D460+Scenarios!$B$17*(Scenarios!H$22+SUM($G460:L460))+$E460+Scenarios!$B$18*Draws!J433</f>
        <v>-4.73629107318263</v>
      </c>
      <c r="N460" s="64" t="n">
        <f aca="false">Scenarios!$B$15+Scenarios!$B$16*$D460+Scenarios!$B$17*(Scenarios!I$22+SUM($G460:M460))+$E460+Scenarios!$B$18*Draws!K433</f>
        <v>-4.34151757504973</v>
      </c>
      <c r="O460" s="64" t="n">
        <f aca="false">Scenarios!$B$15+Scenarios!$B$16*$D460+Scenarios!$B$17*(Scenarios!J$22+SUM($G460:N460))+$E460+Scenarios!$B$18*Draws!L433</f>
        <v>-9.77422193106931</v>
      </c>
      <c r="P460" s="64" t="n">
        <f aca="false">Scenarios!$B$15+Scenarios!$B$16*$D460+Scenarios!$B$17*(Scenarios!K$22+SUM($G460:O460))+$E460+Scenarios!$B$18*Draws!M433</f>
        <v>-2.10212737968873</v>
      </c>
      <c r="Q460" s="64" t="n">
        <f aca="false">Scenarios!$B$15+Scenarios!$B$16*$D460+Scenarios!$B$17*(Scenarios!L$22+SUM($G460:P460))+$E460+Scenarios!$B$18*Draws!N433</f>
        <v>-5.95278735708875</v>
      </c>
      <c r="R460" s="64" t="n">
        <f aca="false">Scenarios!$B$15+Scenarios!$B$16*$D460+Scenarios!$B$17*(Scenarios!M$22+SUM($G460:Q460))+$E460+Scenarios!$B$18*Draws!O433</f>
        <v>-7.95472014455568</v>
      </c>
      <c r="S460" s="79" t="n">
        <f aca="false">SUM(G460:R460)</f>
        <v>-43.4152626332267</v>
      </c>
    </row>
    <row r="461" customFormat="false" ht="15" hidden="false" customHeight="false" outlineLevel="0" collapsed="false">
      <c r="A461" s="36" t="n">
        <v>430</v>
      </c>
      <c r="B461" s="36" t="n">
        <f aca="false">MATCH(Draws!B434,$B$16:$E$16,1)</f>
        <v>4</v>
      </c>
      <c r="C461" s="65" t="n">
        <f aca="false">MAX(-0.9,INDEX(Scenarios!$B$8:$E$8,B461)+INDEX(Scenarios!$B$9:$E$9,B461)*Draws!C434)</f>
        <v>0.130785</v>
      </c>
      <c r="D461" s="65" t="n">
        <f aca="false">(1+C461)^(1/12)-1</f>
        <v>0.0102953092204499</v>
      </c>
      <c r="E461" s="64" t="n">
        <f aca="false">INDEX(Scenarios!$B$10:$E$10,B461)/12</f>
        <v>-1.25</v>
      </c>
      <c r="G461" s="64" t="n">
        <f aca="false">Scenarios!$B$15+Scenarios!$B$16*$D461+Scenarios!$B$17*(Scenarios!B$22)+$E461+Scenarios!$B$18*Draws!D434</f>
        <v>-5.11560235344604</v>
      </c>
      <c r="H461" s="64" t="n">
        <f aca="false">Scenarios!$B$15+Scenarios!$B$16*$D461+Scenarios!$B$17*(Scenarios!C$22+SUM($G461:G461))+$E461+Scenarios!$B$18*Draws!E434</f>
        <v>-0.00464027441724912</v>
      </c>
      <c r="I461" s="64" t="n">
        <f aca="false">Scenarios!$B$15+Scenarios!$B$16*$D461+Scenarios!$B$17*(Scenarios!D$22+SUM($G461:H461))+$E461+Scenarios!$B$18*Draws!F434</f>
        <v>0.839546686857788</v>
      </c>
      <c r="J461" s="64" t="n">
        <f aca="false">Scenarios!$B$15+Scenarios!$B$16*$D461+Scenarios!$B$17*(Scenarios!E$22+SUM($G461:I461))+$E461+Scenarios!$B$18*Draws!G434</f>
        <v>-0.640931250470828</v>
      </c>
      <c r="K461" s="64" t="n">
        <f aca="false">Scenarios!$B$15+Scenarios!$B$16*$D461+Scenarios!$B$17*(Scenarios!F$22+SUM($G461:J461))+$E461+Scenarios!$B$18*Draws!H434</f>
        <v>-3.65989045848462</v>
      </c>
      <c r="L461" s="64" t="n">
        <f aca="false">Scenarios!$B$15+Scenarios!$B$16*$D461+Scenarios!$B$17*(Scenarios!G$22+SUM($G461:K461))+$E461+Scenarios!$B$18*Draws!I434</f>
        <v>-5.92973553207183</v>
      </c>
      <c r="M461" s="64" t="n">
        <f aca="false">Scenarios!$B$15+Scenarios!$B$16*$D461+Scenarios!$B$17*(Scenarios!H$22+SUM($G461:L461))+$E461+Scenarios!$B$18*Draws!J434</f>
        <v>-4.56621172575284</v>
      </c>
      <c r="N461" s="64" t="n">
        <f aca="false">Scenarios!$B$15+Scenarios!$B$16*$D461+Scenarios!$B$17*(Scenarios!I$22+SUM($G461:M461))+$E461+Scenarios!$B$18*Draws!K434</f>
        <v>-4.80443761423169</v>
      </c>
      <c r="O461" s="64" t="n">
        <f aca="false">Scenarios!$B$15+Scenarios!$B$16*$D461+Scenarios!$B$17*(Scenarios!J$22+SUM($G461:N461))+$E461+Scenarios!$B$18*Draws!L434</f>
        <v>-3.24213256039603</v>
      </c>
      <c r="P461" s="64" t="n">
        <f aca="false">Scenarios!$B$15+Scenarios!$B$16*$D461+Scenarios!$B$17*(Scenarios!K$22+SUM($G461:O461))+$E461+Scenarios!$B$18*Draws!M434</f>
        <v>-3.26424353582229</v>
      </c>
      <c r="Q461" s="64" t="n">
        <f aca="false">Scenarios!$B$15+Scenarios!$B$16*$D461+Scenarios!$B$17*(Scenarios!L$22+SUM($G461:P461))+$E461+Scenarios!$B$18*Draws!N434</f>
        <v>2.09364188983531</v>
      </c>
      <c r="R461" s="64" t="n">
        <f aca="false">Scenarios!$B$15+Scenarios!$B$16*$D461+Scenarios!$B$17*(Scenarios!M$22+SUM($G461:Q461))+$E461+Scenarios!$B$18*Draws!O434</f>
        <v>-0.144270689427502</v>
      </c>
      <c r="S461" s="79" t="n">
        <f aca="false">SUM(G461:R461)</f>
        <v>-28.4389074178278</v>
      </c>
    </row>
    <row r="462" customFormat="false" ht="15" hidden="false" customHeight="false" outlineLevel="0" collapsed="false">
      <c r="A462" s="36" t="n">
        <v>431</v>
      </c>
      <c r="B462" s="36" t="n">
        <f aca="false">MATCH(Draws!B435,$B$16:$E$16,1)</f>
        <v>3</v>
      </c>
      <c r="C462" s="65" t="n">
        <f aca="false">MAX(-0.9,INDEX(Scenarios!$B$8:$E$8,B462)+INDEX(Scenarios!$B$9:$E$9,B462)*Draws!C435)</f>
        <v>0.42584108</v>
      </c>
      <c r="D462" s="65" t="n">
        <f aca="false">(1+C462)^(1/12)-1</f>
        <v>0.0300048276455942</v>
      </c>
      <c r="E462" s="64" t="n">
        <f aca="false">INDEX(Scenarios!$B$10:$E$10,B462)/12</f>
        <v>0.416666666666667</v>
      </c>
      <c r="G462" s="64" t="n">
        <f aca="false">Scenarios!$B$15+Scenarios!$B$16*$D462+Scenarios!$B$17*(Scenarios!B$22)+$E462+Scenarios!$B$18*Draws!D435</f>
        <v>0.167033010678885</v>
      </c>
      <c r="H462" s="64" t="n">
        <f aca="false">Scenarios!$B$15+Scenarios!$B$16*$D462+Scenarios!$B$17*(Scenarios!C$22+SUM($G462:G462))+$E462+Scenarios!$B$18*Draws!E435</f>
        <v>-2.82496389146791</v>
      </c>
      <c r="I462" s="64" t="n">
        <f aca="false">Scenarios!$B$15+Scenarios!$B$16*$D462+Scenarios!$B$17*(Scenarios!D$22+SUM($G462:H462))+$E462+Scenarios!$B$18*Draws!F435</f>
        <v>-2.19170939291974</v>
      </c>
      <c r="J462" s="64" t="n">
        <f aca="false">Scenarios!$B$15+Scenarios!$B$16*$D462+Scenarios!$B$17*(Scenarios!E$22+SUM($G462:I462))+$E462+Scenarios!$B$18*Draws!G435</f>
        <v>-0.468807523402928</v>
      </c>
      <c r="K462" s="64" t="n">
        <f aca="false">Scenarios!$B$15+Scenarios!$B$16*$D462+Scenarios!$B$17*(Scenarios!F$22+SUM($G462:J462))+$E462+Scenarios!$B$18*Draws!H435</f>
        <v>0.548227240060109</v>
      </c>
      <c r="L462" s="64" t="n">
        <f aca="false">Scenarios!$B$15+Scenarios!$B$16*$D462+Scenarios!$B$17*(Scenarios!G$22+SUM($G462:K462))+$E462+Scenarios!$B$18*Draws!I435</f>
        <v>3.18894409074378</v>
      </c>
      <c r="M462" s="64" t="n">
        <f aca="false">Scenarios!$B$15+Scenarios!$B$16*$D462+Scenarios!$B$17*(Scenarios!H$22+SUM($G462:L462))+$E462+Scenarios!$B$18*Draws!J435</f>
        <v>-1.10061410658206</v>
      </c>
      <c r="N462" s="64" t="n">
        <f aca="false">Scenarios!$B$15+Scenarios!$B$16*$D462+Scenarios!$B$17*(Scenarios!I$22+SUM($G462:M462))+$E462+Scenarios!$B$18*Draws!K435</f>
        <v>-0.463147587069941</v>
      </c>
      <c r="O462" s="64" t="n">
        <f aca="false">Scenarios!$B$15+Scenarios!$B$16*$D462+Scenarios!$B$17*(Scenarios!J$22+SUM($G462:N462))+$E462+Scenarios!$B$18*Draws!L435</f>
        <v>1.28634046030227</v>
      </c>
      <c r="P462" s="64" t="n">
        <f aca="false">Scenarios!$B$15+Scenarios!$B$16*$D462+Scenarios!$B$17*(Scenarios!K$22+SUM($G462:O462))+$E462+Scenarios!$B$18*Draws!M435</f>
        <v>4.35224278646494</v>
      </c>
      <c r="Q462" s="64" t="n">
        <f aca="false">Scenarios!$B$15+Scenarios!$B$16*$D462+Scenarios!$B$17*(Scenarios!L$22+SUM($G462:P462))+$E462+Scenarios!$B$18*Draws!N435</f>
        <v>-0.389580235589921</v>
      </c>
      <c r="R462" s="64" t="n">
        <f aca="false">Scenarios!$B$15+Scenarios!$B$16*$D462+Scenarios!$B$17*(Scenarios!M$22+SUM($G462:Q462))+$E462+Scenarios!$B$18*Draws!O435</f>
        <v>2.3379445371505</v>
      </c>
      <c r="S462" s="79" t="n">
        <f aca="false">SUM(G462:R462)</f>
        <v>4.44190938836798</v>
      </c>
    </row>
    <row r="463" customFormat="false" ht="15" hidden="false" customHeight="false" outlineLevel="0" collapsed="false">
      <c r="A463" s="36" t="n">
        <v>432</v>
      </c>
      <c r="B463" s="36" t="n">
        <f aca="false">MATCH(Draws!B436,$B$16:$E$16,1)</f>
        <v>1</v>
      </c>
      <c r="C463" s="65" t="n">
        <f aca="false">MAX(-0.9,INDEX(Scenarios!$B$8:$E$8,B463)+INDEX(Scenarios!$B$9:$E$9,B463)*Draws!C436)</f>
        <v>-0.11501755</v>
      </c>
      <c r="D463" s="65" t="n">
        <f aca="false">(1+C463)^(1/12)-1</f>
        <v>-0.0101306247227335</v>
      </c>
      <c r="E463" s="64" t="n">
        <f aca="false">INDEX(Scenarios!$B$10:$E$10,B463)/12</f>
        <v>-1.25</v>
      </c>
      <c r="G463" s="64" t="n">
        <f aca="false">Scenarios!$B$15+Scenarios!$B$16*$D463+Scenarios!$B$17*(Scenarios!B$22)+$E463+Scenarios!$B$18*Draws!D436</f>
        <v>-1.77862439896252</v>
      </c>
      <c r="H463" s="64" t="n">
        <f aca="false">Scenarios!$B$15+Scenarios!$B$16*$D463+Scenarios!$B$17*(Scenarios!C$22+SUM($G463:G463))+$E463+Scenarios!$B$18*Draws!E436</f>
        <v>-1.62303691113662</v>
      </c>
      <c r="I463" s="64" t="n">
        <f aca="false">Scenarios!$B$15+Scenarios!$B$16*$D463+Scenarios!$B$17*(Scenarios!D$22+SUM($G463:H463))+$E463+Scenarios!$B$18*Draws!F436</f>
        <v>-1.33860596590494</v>
      </c>
      <c r="J463" s="64" t="n">
        <f aca="false">Scenarios!$B$15+Scenarios!$B$16*$D463+Scenarios!$B$17*(Scenarios!E$22+SUM($G463:I463))+$E463+Scenarios!$B$18*Draws!G436</f>
        <v>0.793438531710549</v>
      </c>
      <c r="K463" s="64" t="n">
        <f aca="false">Scenarios!$B$15+Scenarios!$B$16*$D463+Scenarios!$B$17*(Scenarios!F$22+SUM($G463:J463))+$E463+Scenarios!$B$18*Draws!H436</f>
        <v>-3.02005214621924</v>
      </c>
      <c r="L463" s="64" t="n">
        <f aca="false">Scenarios!$B$15+Scenarios!$B$16*$D463+Scenarios!$B$17*(Scenarios!G$22+SUM($G463:K463))+$E463+Scenarios!$B$18*Draws!I436</f>
        <v>-0.650865220785396</v>
      </c>
      <c r="M463" s="64" t="n">
        <f aca="false">Scenarios!$B$15+Scenarios!$B$16*$D463+Scenarios!$B$17*(Scenarios!H$22+SUM($G463:L463))+$E463+Scenarios!$B$18*Draws!J436</f>
        <v>-4.62095582161556</v>
      </c>
      <c r="N463" s="64" t="n">
        <f aca="false">Scenarios!$B$15+Scenarios!$B$16*$D463+Scenarios!$B$17*(Scenarios!I$22+SUM($G463:M463))+$E463+Scenarios!$B$18*Draws!K436</f>
        <v>-5.46850323833866</v>
      </c>
      <c r="O463" s="64" t="n">
        <f aca="false">Scenarios!$B$15+Scenarios!$B$16*$D463+Scenarios!$B$17*(Scenarios!J$22+SUM($G463:N463))+$E463+Scenarios!$B$18*Draws!L436</f>
        <v>-2.41110870645012</v>
      </c>
      <c r="P463" s="64" t="n">
        <f aca="false">Scenarios!$B$15+Scenarios!$B$16*$D463+Scenarios!$B$17*(Scenarios!K$22+SUM($G463:O463))+$E463+Scenarios!$B$18*Draws!M436</f>
        <v>-3.1526632409701</v>
      </c>
      <c r="Q463" s="64" t="n">
        <f aca="false">Scenarios!$B$15+Scenarios!$B$16*$D463+Scenarios!$B$17*(Scenarios!L$22+SUM($G463:P463))+$E463+Scenarios!$B$18*Draws!N436</f>
        <v>1.89620441087177</v>
      </c>
      <c r="R463" s="64" t="n">
        <f aca="false">Scenarios!$B$15+Scenarios!$B$16*$D463+Scenarios!$B$17*(Scenarios!M$22+SUM($G463:Q463))+$E463+Scenarios!$B$18*Draws!O436</f>
        <v>-0.588209626061595</v>
      </c>
      <c r="S463" s="79" t="n">
        <f aca="false">SUM(G463:R463)</f>
        <v>-21.9629823338624</v>
      </c>
    </row>
    <row r="464" customFormat="false" ht="15" hidden="false" customHeight="false" outlineLevel="0" collapsed="false">
      <c r="A464" s="36" t="n">
        <v>433</v>
      </c>
      <c r="B464" s="36" t="n">
        <f aca="false">MATCH(Draws!B437,$B$16:$E$16,1)</f>
        <v>1</v>
      </c>
      <c r="C464" s="65" t="n">
        <f aca="false">MAX(-0.9,INDEX(Scenarios!$B$8:$E$8,B464)+INDEX(Scenarios!$B$9:$E$9,B464)*Draws!C437)</f>
        <v>0.26028815</v>
      </c>
      <c r="D464" s="65" t="n">
        <f aca="false">(1+C464)^(1/12)-1</f>
        <v>0.0194653930571365</v>
      </c>
      <c r="E464" s="64" t="n">
        <f aca="false">INDEX(Scenarios!$B$10:$E$10,B464)/12</f>
        <v>-1.25</v>
      </c>
      <c r="G464" s="64" t="n">
        <f aca="false">Scenarios!$B$15+Scenarios!$B$16*$D464+Scenarios!$B$17*(Scenarios!B$22)+$E464+Scenarios!$B$18*Draws!D437</f>
        <v>-1.267161954229</v>
      </c>
      <c r="H464" s="64" t="n">
        <f aca="false">Scenarios!$B$15+Scenarios!$B$16*$D464+Scenarios!$B$17*(Scenarios!C$22+SUM($G464:G464))+$E464+Scenarios!$B$18*Draws!E437</f>
        <v>-0.0847537146418351</v>
      </c>
      <c r="I464" s="64" t="n">
        <f aca="false">Scenarios!$B$15+Scenarios!$B$16*$D464+Scenarios!$B$17*(Scenarios!D$22+SUM($G464:H464))+$E464+Scenarios!$B$18*Draws!F437</f>
        <v>-3.01426318187833</v>
      </c>
      <c r="J464" s="64" t="n">
        <f aca="false">Scenarios!$B$15+Scenarios!$B$16*$D464+Scenarios!$B$17*(Scenarios!E$22+SUM($G464:I464))+$E464+Scenarios!$B$18*Draws!G437</f>
        <v>-0.38821214403422</v>
      </c>
      <c r="K464" s="64" t="n">
        <f aca="false">Scenarios!$B$15+Scenarios!$B$16*$D464+Scenarios!$B$17*(Scenarios!F$22+SUM($G464:J464))+$E464+Scenarios!$B$18*Draws!H437</f>
        <v>-3.75725611993038</v>
      </c>
      <c r="L464" s="64" t="n">
        <f aca="false">Scenarios!$B$15+Scenarios!$B$16*$D464+Scenarios!$B$17*(Scenarios!G$22+SUM($G464:K464))+$E464+Scenarios!$B$18*Draws!I437</f>
        <v>-3.30487244540424</v>
      </c>
      <c r="M464" s="64" t="n">
        <f aca="false">Scenarios!$B$15+Scenarios!$B$16*$D464+Scenarios!$B$17*(Scenarios!H$22+SUM($G464:L464))+$E464+Scenarios!$B$18*Draws!J437</f>
        <v>-8.19984826859014</v>
      </c>
      <c r="N464" s="64" t="n">
        <f aca="false">Scenarios!$B$15+Scenarios!$B$16*$D464+Scenarios!$B$17*(Scenarios!I$22+SUM($G464:M464))+$E464+Scenarios!$B$18*Draws!K437</f>
        <v>-0.985744521554625</v>
      </c>
      <c r="O464" s="64" t="n">
        <f aca="false">Scenarios!$B$15+Scenarios!$B$16*$D464+Scenarios!$B$17*(Scenarios!J$22+SUM($G464:N464))+$E464+Scenarios!$B$18*Draws!L437</f>
        <v>0.597792285837392</v>
      </c>
      <c r="P464" s="64" t="n">
        <f aca="false">Scenarios!$B$15+Scenarios!$B$16*$D464+Scenarios!$B$17*(Scenarios!K$22+SUM($G464:O464))+$E464+Scenarios!$B$18*Draws!M437</f>
        <v>-0.0862703434178185</v>
      </c>
      <c r="Q464" s="64" t="n">
        <f aca="false">Scenarios!$B$15+Scenarios!$B$16*$D464+Scenarios!$B$17*(Scenarios!L$22+SUM($G464:P464))+$E464+Scenarios!$B$18*Draws!N437</f>
        <v>-1.32892639649062</v>
      </c>
      <c r="R464" s="64" t="n">
        <f aca="false">Scenarios!$B$15+Scenarios!$B$16*$D464+Scenarios!$B$17*(Scenarios!M$22+SUM($G464:Q464))+$E464+Scenarios!$B$18*Draws!O437</f>
        <v>-3.14041298058838</v>
      </c>
      <c r="S464" s="79" t="n">
        <f aca="false">SUM(G464:R464)</f>
        <v>-24.9599297849222</v>
      </c>
    </row>
    <row r="465" customFormat="false" ht="15" hidden="false" customHeight="false" outlineLevel="0" collapsed="false">
      <c r="A465" s="36" t="n">
        <v>434</v>
      </c>
      <c r="B465" s="36" t="n">
        <f aca="false">MATCH(Draws!B438,$B$16:$E$16,1)</f>
        <v>4</v>
      </c>
      <c r="C465" s="65" t="n">
        <f aca="false">MAX(-0.9,INDEX(Scenarios!$B$8:$E$8,B465)+INDEX(Scenarios!$B$9:$E$9,B465)*Draws!C438)</f>
        <v>-0.12937224</v>
      </c>
      <c r="D465" s="65" t="n">
        <f aca="false">(1+C465)^(1/12)-1</f>
        <v>-0.0114786751773782</v>
      </c>
      <c r="E465" s="64" t="n">
        <f aca="false">INDEX(Scenarios!$B$10:$E$10,B465)/12</f>
        <v>-1.25</v>
      </c>
      <c r="G465" s="64" t="n">
        <f aca="false">Scenarios!$B$15+Scenarios!$B$16*$D465+Scenarios!$B$17*(Scenarios!B$22)+$E465+Scenarios!$B$18*Draws!D438</f>
        <v>-6.07636957713446</v>
      </c>
      <c r="H465" s="64" t="n">
        <f aca="false">Scenarios!$B$15+Scenarios!$B$16*$D465+Scenarios!$B$17*(Scenarios!C$22+SUM($G465:G465))+$E465+Scenarios!$B$18*Draws!E438</f>
        <v>-3.5061653779117</v>
      </c>
      <c r="I465" s="64" t="n">
        <f aca="false">Scenarios!$B$15+Scenarios!$B$16*$D465+Scenarios!$B$17*(Scenarios!D$22+SUM($G465:H465))+$E465+Scenarios!$B$18*Draws!F438</f>
        <v>-1.29309946133791</v>
      </c>
      <c r="J465" s="64" t="n">
        <f aca="false">Scenarios!$B$15+Scenarios!$B$16*$D465+Scenarios!$B$17*(Scenarios!E$22+SUM($G465:I465))+$E465+Scenarios!$B$18*Draws!G438</f>
        <v>0.208775940993233</v>
      </c>
      <c r="K465" s="64" t="n">
        <f aca="false">Scenarios!$B$15+Scenarios!$B$16*$D465+Scenarios!$B$17*(Scenarios!F$22+SUM($G465:J465))+$E465+Scenarios!$B$18*Draws!H438</f>
        <v>-0.0873499438352865</v>
      </c>
      <c r="L465" s="64" t="n">
        <f aca="false">Scenarios!$B$15+Scenarios!$B$16*$D465+Scenarios!$B$17*(Scenarios!G$22+SUM($G465:K465))+$E465+Scenarios!$B$18*Draws!I438</f>
        <v>-4.42014806039042</v>
      </c>
      <c r="M465" s="64" t="n">
        <f aca="false">Scenarios!$B$15+Scenarios!$B$16*$D465+Scenarios!$B$17*(Scenarios!H$22+SUM($G465:L465))+$E465+Scenarios!$B$18*Draws!J438</f>
        <v>-3.11325683427481</v>
      </c>
      <c r="N465" s="64" t="n">
        <f aca="false">Scenarios!$B$15+Scenarios!$B$16*$D465+Scenarios!$B$17*(Scenarios!I$22+SUM($G465:M465))+$E465+Scenarios!$B$18*Draws!K438</f>
        <v>-6.01625417989819</v>
      </c>
      <c r="O465" s="64" t="n">
        <f aca="false">Scenarios!$B$15+Scenarios!$B$16*$D465+Scenarios!$B$17*(Scenarios!J$22+SUM($G465:N465))+$E465+Scenarios!$B$18*Draws!L438</f>
        <v>-7.58489470468242</v>
      </c>
      <c r="P465" s="64" t="n">
        <f aca="false">Scenarios!$B$15+Scenarios!$B$16*$D465+Scenarios!$B$17*(Scenarios!K$22+SUM($G465:O465))+$E465+Scenarios!$B$18*Draws!M438</f>
        <v>-5.29962932805084</v>
      </c>
      <c r="Q465" s="64" t="n">
        <f aca="false">Scenarios!$B$15+Scenarios!$B$16*$D465+Scenarios!$B$17*(Scenarios!L$22+SUM($G465:P465))+$E465+Scenarios!$B$18*Draws!N438</f>
        <v>-5.50473297097616</v>
      </c>
      <c r="R465" s="64" t="n">
        <f aca="false">Scenarios!$B$15+Scenarios!$B$16*$D465+Scenarios!$B$17*(Scenarios!M$22+SUM($G465:Q465))+$E465+Scenarios!$B$18*Draws!O438</f>
        <v>-5.86162950362508</v>
      </c>
      <c r="S465" s="79" t="n">
        <f aca="false">SUM(G465:R465)</f>
        <v>-48.554754001124</v>
      </c>
    </row>
    <row r="466" customFormat="false" ht="15" hidden="false" customHeight="false" outlineLevel="0" collapsed="false">
      <c r="A466" s="36" t="n">
        <v>435</v>
      </c>
      <c r="B466" s="36" t="n">
        <f aca="false">MATCH(Draws!B439,$B$16:$E$16,1)</f>
        <v>1</v>
      </c>
      <c r="C466" s="65" t="n">
        <f aca="false">MAX(-0.9,INDEX(Scenarios!$B$8:$E$8,B466)+INDEX(Scenarios!$B$9:$E$9,B466)*Draws!C439)</f>
        <v>0.16939955</v>
      </c>
      <c r="D466" s="65" t="n">
        <f aca="false">(1+C466)^(1/12)-1</f>
        <v>0.0131262706159896</v>
      </c>
      <c r="E466" s="64" t="n">
        <f aca="false">INDEX(Scenarios!$B$10:$E$10,B466)/12</f>
        <v>-1.25</v>
      </c>
      <c r="G466" s="64" t="n">
        <f aca="false">Scenarios!$B$15+Scenarios!$B$16*$D466+Scenarios!$B$17*(Scenarios!B$22)+$E466+Scenarios!$B$18*Draws!D439</f>
        <v>1.5861217204051</v>
      </c>
      <c r="H466" s="64" t="n">
        <f aca="false">Scenarios!$B$15+Scenarios!$B$16*$D466+Scenarios!$B$17*(Scenarios!C$22+SUM($G466:G466))+$E466+Scenarios!$B$18*Draws!E439</f>
        <v>-4.55062380890408</v>
      </c>
      <c r="I466" s="64" t="n">
        <f aca="false">Scenarios!$B$15+Scenarios!$B$16*$D466+Scenarios!$B$17*(Scenarios!D$22+SUM($G466:H466))+$E466+Scenarios!$B$18*Draws!F439</f>
        <v>2.14432394383074</v>
      </c>
      <c r="J466" s="64" t="n">
        <f aca="false">Scenarios!$B$15+Scenarios!$B$16*$D466+Scenarios!$B$17*(Scenarios!E$22+SUM($G466:I466))+$E466+Scenarios!$B$18*Draws!G439</f>
        <v>-6.80545232909795</v>
      </c>
      <c r="K466" s="64" t="n">
        <f aca="false">Scenarios!$B$15+Scenarios!$B$16*$D466+Scenarios!$B$17*(Scenarios!F$22+SUM($G466:J466))+$E466+Scenarios!$B$18*Draws!H439</f>
        <v>-1.42954937593193</v>
      </c>
      <c r="L466" s="64" t="n">
        <f aca="false">Scenarios!$B$15+Scenarios!$B$16*$D466+Scenarios!$B$17*(Scenarios!G$22+SUM($G466:K466))+$E466+Scenarios!$B$18*Draws!I439</f>
        <v>-0.511244697126728</v>
      </c>
      <c r="M466" s="64" t="n">
        <f aca="false">Scenarios!$B$15+Scenarios!$B$16*$D466+Scenarios!$B$17*(Scenarios!H$22+SUM($G466:L466))+$E466+Scenarios!$B$18*Draws!J439</f>
        <v>-5.63656311507815</v>
      </c>
      <c r="N466" s="64" t="n">
        <f aca="false">Scenarios!$B$15+Scenarios!$B$16*$D466+Scenarios!$B$17*(Scenarios!I$22+SUM($G466:M466))+$E466+Scenarios!$B$18*Draws!K439</f>
        <v>0.754306363379556</v>
      </c>
      <c r="O466" s="64" t="n">
        <f aca="false">Scenarios!$B$15+Scenarios!$B$16*$D466+Scenarios!$B$17*(Scenarios!J$22+SUM($G466:N466))+$E466+Scenarios!$B$18*Draws!L439</f>
        <v>-2.71156421359982</v>
      </c>
      <c r="P466" s="64" t="n">
        <f aca="false">Scenarios!$B$15+Scenarios!$B$16*$D466+Scenarios!$B$17*(Scenarios!K$22+SUM($G466:O466))+$E466+Scenarios!$B$18*Draws!M439</f>
        <v>-1.1666254384152</v>
      </c>
      <c r="Q466" s="64" t="n">
        <f aca="false">Scenarios!$B$15+Scenarios!$B$16*$D466+Scenarios!$B$17*(Scenarios!L$22+SUM($G466:P466))+$E466+Scenarios!$B$18*Draws!N439</f>
        <v>1.02499739865742</v>
      </c>
      <c r="R466" s="64" t="n">
        <f aca="false">Scenarios!$B$15+Scenarios!$B$16*$D466+Scenarios!$B$17*(Scenarios!M$22+SUM($G466:Q466))+$E466+Scenarios!$B$18*Draws!O439</f>
        <v>-0.0338897734645194</v>
      </c>
      <c r="S466" s="79" t="n">
        <f aca="false">SUM(G466:R466)</f>
        <v>-17.3357633253456</v>
      </c>
    </row>
    <row r="467" customFormat="false" ht="15" hidden="false" customHeight="false" outlineLevel="0" collapsed="false">
      <c r="A467" s="36" t="n">
        <v>436</v>
      </c>
      <c r="B467" s="36" t="n">
        <f aca="false">MATCH(Draws!B440,$B$16:$E$16,1)</f>
        <v>1</v>
      </c>
      <c r="C467" s="65" t="n">
        <f aca="false">MAX(-0.9,INDEX(Scenarios!$B$8:$E$8,B467)+INDEX(Scenarios!$B$9:$E$9,B467)*Draws!C440)</f>
        <v>-0.0174709</v>
      </c>
      <c r="D467" s="65" t="n">
        <f aca="false">(1+C467)^(1/12)-1</f>
        <v>-0.00146769832217464</v>
      </c>
      <c r="E467" s="64" t="n">
        <f aca="false">INDEX(Scenarios!$B$10:$E$10,B467)/12</f>
        <v>-1.25</v>
      </c>
      <c r="G467" s="64" t="n">
        <f aca="false">Scenarios!$B$15+Scenarios!$B$16*$D467+Scenarios!$B$17*(Scenarios!B$22)+$E467+Scenarios!$B$18*Draws!D440</f>
        <v>-2.86833335000978</v>
      </c>
      <c r="H467" s="64" t="n">
        <f aca="false">Scenarios!$B$15+Scenarios!$B$16*$D467+Scenarios!$B$17*(Scenarios!C$22+SUM($G467:G467))+$E467+Scenarios!$B$18*Draws!E440</f>
        <v>1.90655862214689</v>
      </c>
      <c r="I467" s="64" t="n">
        <f aca="false">Scenarios!$B$15+Scenarios!$B$16*$D467+Scenarios!$B$17*(Scenarios!D$22+SUM($G467:H467))+$E467+Scenarios!$B$18*Draws!F440</f>
        <v>-7.3321420778942</v>
      </c>
      <c r="J467" s="64" t="n">
        <f aca="false">Scenarios!$B$15+Scenarios!$B$16*$D467+Scenarios!$B$17*(Scenarios!E$22+SUM($G467:I467))+$E467+Scenarios!$B$18*Draws!G440</f>
        <v>-0.201824652223359</v>
      </c>
      <c r="K467" s="64" t="n">
        <f aca="false">Scenarios!$B$15+Scenarios!$B$16*$D467+Scenarios!$B$17*(Scenarios!F$22+SUM($G467:J467))+$E467+Scenarios!$B$18*Draws!H440</f>
        <v>-0.283827832303104</v>
      </c>
      <c r="L467" s="64" t="n">
        <f aca="false">Scenarios!$B$15+Scenarios!$B$16*$D467+Scenarios!$B$17*(Scenarios!G$22+SUM($G467:K467))+$E467+Scenarios!$B$18*Draws!I440</f>
        <v>2.77143291540889</v>
      </c>
      <c r="M467" s="64" t="n">
        <f aca="false">Scenarios!$B$15+Scenarios!$B$16*$D467+Scenarios!$B$17*(Scenarios!H$22+SUM($G467:L467))+$E467+Scenarios!$B$18*Draws!J440</f>
        <v>1.68403396054942</v>
      </c>
      <c r="N467" s="64" t="n">
        <f aca="false">Scenarios!$B$15+Scenarios!$B$16*$D467+Scenarios!$B$17*(Scenarios!I$22+SUM($G467:M467))+$E467+Scenarios!$B$18*Draws!K440</f>
        <v>-5.89824631532193</v>
      </c>
      <c r="O467" s="64" t="n">
        <f aca="false">Scenarios!$B$15+Scenarios!$B$16*$D467+Scenarios!$B$17*(Scenarios!J$22+SUM($G467:N467))+$E467+Scenarios!$B$18*Draws!L440</f>
        <v>-0.136475850914192</v>
      </c>
      <c r="P467" s="64" t="n">
        <f aca="false">Scenarios!$B$15+Scenarios!$B$16*$D467+Scenarios!$B$17*(Scenarios!K$22+SUM($G467:O467))+$E467+Scenarios!$B$18*Draws!M440</f>
        <v>-0.865797161108231</v>
      </c>
      <c r="Q467" s="64" t="n">
        <f aca="false">Scenarios!$B$15+Scenarios!$B$16*$D467+Scenarios!$B$17*(Scenarios!L$22+SUM($G467:P467))+$E467+Scenarios!$B$18*Draws!N440</f>
        <v>0.280321750999026</v>
      </c>
      <c r="R467" s="64" t="n">
        <f aca="false">Scenarios!$B$15+Scenarios!$B$16*$D467+Scenarios!$B$17*(Scenarios!M$22+SUM($G467:Q467))+$E467+Scenarios!$B$18*Draws!O440</f>
        <v>3.11694101551194</v>
      </c>
      <c r="S467" s="79" t="n">
        <f aca="false">SUM(G467:R467)</f>
        <v>-7.82735897515864</v>
      </c>
    </row>
    <row r="468" customFormat="false" ht="15" hidden="false" customHeight="false" outlineLevel="0" collapsed="false">
      <c r="A468" s="36" t="n">
        <v>437</v>
      </c>
      <c r="B468" s="36" t="n">
        <f aca="false">MATCH(Draws!B441,$B$16:$E$16,1)</f>
        <v>4</v>
      </c>
      <c r="C468" s="65" t="n">
        <f aca="false">MAX(-0.9,INDEX(Scenarios!$B$8:$E$8,B468)+INDEX(Scenarios!$B$9:$E$9,B468)*Draws!C441)</f>
        <v>0.193413</v>
      </c>
      <c r="D468" s="65" t="n">
        <f aca="false">(1+C468)^(1/12)-1</f>
        <v>0.0148438643567832</v>
      </c>
      <c r="E468" s="64" t="n">
        <f aca="false">INDEX(Scenarios!$B$10:$E$10,B468)/12</f>
        <v>-1.25</v>
      </c>
      <c r="G468" s="64" t="n">
        <f aca="false">Scenarios!$B$15+Scenarios!$B$16*$D468+Scenarios!$B$17*(Scenarios!B$22)+$E468+Scenarios!$B$18*Draws!D441</f>
        <v>-2.92590390475358</v>
      </c>
      <c r="H468" s="64" t="n">
        <f aca="false">Scenarios!$B$15+Scenarios!$B$16*$D468+Scenarios!$B$17*(Scenarios!C$22+SUM($G468:G468))+$E468+Scenarios!$B$18*Draws!E441</f>
        <v>-3.07313358718012</v>
      </c>
      <c r="I468" s="64" t="n">
        <f aca="false">Scenarios!$B$15+Scenarios!$B$16*$D468+Scenarios!$B$17*(Scenarios!D$22+SUM($G468:H468))+$E468+Scenarios!$B$18*Draws!F441</f>
        <v>0.432406912212574</v>
      </c>
      <c r="J468" s="64" t="n">
        <f aca="false">Scenarios!$B$15+Scenarios!$B$16*$D468+Scenarios!$B$17*(Scenarios!E$22+SUM($G468:I468))+$E468+Scenarios!$B$18*Draws!G441</f>
        <v>-5.19082885631985</v>
      </c>
      <c r="K468" s="64" t="n">
        <f aca="false">Scenarios!$B$15+Scenarios!$B$16*$D468+Scenarios!$B$17*(Scenarios!F$22+SUM($G468:J468))+$E468+Scenarios!$B$18*Draws!H441</f>
        <v>-0.857578571810312</v>
      </c>
      <c r="L468" s="64" t="n">
        <f aca="false">Scenarios!$B$15+Scenarios!$B$16*$D468+Scenarios!$B$17*(Scenarios!G$22+SUM($G468:K468))+$E468+Scenarios!$B$18*Draws!I441</f>
        <v>-1.16313097924904</v>
      </c>
      <c r="M468" s="64" t="n">
        <f aca="false">Scenarios!$B$15+Scenarios!$B$16*$D468+Scenarios!$B$17*(Scenarios!H$22+SUM($G468:L468))+$E468+Scenarios!$B$18*Draws!J441</f>
        <v>-6.83276201184434</v>
      </c>
      <c r="N468" s="64" t="n">
        <f aca="false">Scenarios!$B$15+Scenarios!$B$16*$D468+Scenarios!$B$17*(Scenarios!I$22+SUM($G468:M468))+$E468+Scenarios!$B$18*Draws!K441</f>
        <v>-0.729669796418383</v>
      </c>
      <c r="O468" s="64" t="n">
        <f aca="false">Scenarios!$B$15+Scenarios!$B$16*$D468+Scenarios!$B$17*(Scenarios!J$22+SUM($G468:N468))+$E468+Scenarios!$B$18*Draws!L441</f>
        <v>-4.90179583469489</v>
      </c>
      <c r="P468" s="64" t="n">
        <f aca="false">Scenarios!$B$15+Scenarios!$B$16*$D468+Scenarios!$B$17*(Scenarios!K$22+SUM($G468:O468))+$E468+Scenarios!$B$18*Draws!M441</f>
        <v>3.23847967241215</v>
      </c>
      <c r="Q468" s="64" t="n">
        <f aca="false">Scenarios!$B$15+Scenarios!$B$16*$D468+Scenarios!$B$17*(Scenarios!L$22+SUM($G468:P468))+$E468+Scenarios!$B$18*Draws!N441</f>
        <v>-4.70159391142344</v>
      </c>
      <c r="R468" s="64" t="n">
        <f aca="false">Scenarios!$B$15+Scenarios!$B$16*$D468+Scenarios!$B$17*(Scenarios!M$22+SUM($G468:Q468))+$E468+Scenarios!$B$18*Draws!O441</f>
        <v>0.439820659501164</v>
      </c>
      <c r="S468" s="79" t="n">
        <f aca="false">SUM(G468:R468)</f>
        <v>-26.2656902095681</v>
      </c>
    </row>
    <row r="469" customFormat="false" ht="15" hidden="false" customHeight="false" outlineLevel="0" collapsed="false">
      <c r="A469" s="36" t="n">
        <v>438</v>
      </c>
      <c r="B469" s="36" t="n">
        <f aca="false">MATCH(Draws!B442,$B$16:$E$16,1)</f>
        <v>1</v>
      </c>
      <c r="C469" s="65" t="n">
        <f aca="false">MAX(-0.9,INDEX(Scenarios!$B$8:$E$8,B469)+INDEX(Scenarios!$B$9:$E$9,B469)*Draws!C442)</f>
        <v>0.0134447</v>
      </c>
      <c r="D469" s="65" t="n">
        <f aca="false">(1+C469)^(1/12)-1</f>
        <v>0.00111354636847283</v>
      </c>
      <c r="E469" s="64" t="n">
        <f aca="false">INDEX(Scenarios!$B$10:$E$10,B469)/12</f>
        <v>-1.25</v>
      </c>
      <c r="G469" s="64" t="n">
        <f aca="false">Scenarios!$B$15+Scenarios!$B$16*$D469+Scenarios!$B$17*(Scenarios!B$22)+$E469+Scenarios!$B$18*Draws!D442</f>
        <v>-5.50836280751093</v>
      </c>
      <c r="H469" s="64" t="n">
        <f aca="false">Scenarios!$B$15+Scenarios!$B$16*$D469+Scenarios!$B$17*(Scenarios!C$22+SUM($G469:G469))+$E469+Scenarios!$B$18*Draws!E442</f>
        <v>-1.67642857935497</v>
      </c>
      <c r="I469" s="64" t="n">
        <f aca="false">Scenarios!$B$15+Scenarios!$B$16*$D469+Scenarios!$B$17*(Scenarios!D$22+SUM($G469:H469))+$E469+Scenarios!$B$18*Draws!F442</f>
        <v>-6.41314368809923</v>
      </c>
      <c r="J469" s="64" t="n">
        <f aca="false">Scenarios!$B$15+Scenarios!$B$16*$D469+Scenarios!$B$17*(Scenarios!E$22+SUM($G469:I469))+$E469+Scenarios!$B$18*Draws!G442</f>
        <v>-3.4994282737117</v>
      </c>
      <c r="K469" s="64" t="n">
        <f aca="false">Scenarios!$B$15+Scenarios!$B$16*$D469+Scenarios!$B$17*(Scenarios!F$22+SUM($G469:J469))+$E469+Scenarios!$B$18*Draws!H442</f>
        <v>0.651612963924998</v>
      </c>
      <c r="L469" s="64" t="n">
        <f aca="false">Scenarios!$B$15+Scenarios!$B$16*$D469+Scenarios!$B$17*(Scenarios!G$22+SUM($G469:K469))+$E469+Scenarios!$B$18*Draws!I442</f>
        <v>-3.55617702960793</v>
      </c>
      <c r="M469" s="64" t="n">
        <f aca="false">Scenarios!$B$15+Scenarios!$B$16*$D469+Scenarios!$B$17*(Scenarios!H$22+SUM($G469:L469))+$E469+Scenarios!$B$18*Draws!J442</f>
        <v>3.53811932605325</v>
      </c>
      <c r="N469" s="64" t="n">
        <f aca="false">Scenarios!$B$15+Scenarios!$B$16*$D469+Scenarios!$B$17*(Scenarios!I$22+SUM($G469:M469))+$E469+Scenarios!$B$18*Draws!K442</f>
        <v>0.702346862856528</v>
      </c>
      <c r="O469" s="64" t="n">
        <f aca="false">Scenarios!$B$15+Scenarios!$B$16*$D469+Scenarios!$B$17*(Scenarios!J$22+SUM($G469:N469))+$E469+Scenarios!$B$18*Draws!L442</f>
        <v>-6.07724761148855</v>
      </c>
      <c r="P469" s="64" t="n">
        <f aca="false">Scenarios!$B$15+Scenarios!$B$16*$D469+Scenarios!$B$17*(Scenarios!K$22+SUM($G469:O469))+$E469+Scenarios!$B$18*Draws!M442</f>
        <v>3.69902671944867</v>
      </c>
      <c r="Q469" s="64" t="n">
        <f aca="false">Scenarios!$B$15+Scenarios!$B$16*$D469+Scenarios!$B$17*(Scenarios!L$22+SUM($G469:P469))+$E469+Scenarios!$B$18*Draws!N442</f>
        <v>2.36898710798123</v>
      </c>
      <c r="R469" s="64" t="n">
        <f aca="false">Scenarios!$B$15+Scenarios!$B$16*$D469+Scenarios!$B$17*(Scenarios!M$22+SUM($G469:Q469))+$E469+Scenarios!$B$18*Draws!O442</f>
        <v>-7.35109786382836</v>
      </c>
      <c r="S469" s="79" t="n">
        <f aca="false">SUM(G469:R469)</f>
        <v>-23.121792873337</v>
      </c>
    </row>
    <row r="470" customFormat="false" ht="15" hidden="false" customHeight="false" outlineLevel="0" collapsed="false">
      <c r="A470" s="36" t="n">
        <v>439</v>
      </c>
      <c r="B470" s="36" t="n">
        <f aca="false">MATCH(Draws!B443,$B$16:$E$16,1)</f>
        <v>2</v>
      </c>
      <c r="C470" s="65" t="n">
        <f aca="false">MAX(-0.9,INDEX(Scenarios!$B$8:$E$8,B470)+INDEX(Scenarios!$B$9:$E$9,B470)*Draws!C443)</f>
        <v>-0.28476316</v>
      </c>
      <c r="D470" s="65" t="n">
        <f aca="false">(1+C470)^(1/12)-1</f>
        <v>-0.0275420681845792</v>
      </c>
      <c r="E470" s="64" t="n">
        <f aca="false">INDEX(Scenarios!$B$10:$E$10,B470)/12</f>
        <v>0.416666666666667</v>
      </c>
      <c r="G470" s="64" t="n">
        <f aca="false">Scenarios!$B$15+Scenarios!$B$16*$D470+Scenarios!$B$17*(Scenarios!B$22)+$E470+Scenarios!$B$18*Draws!D443</f>
        <v>3.49313851455266</v>
      </c>
      <c r="H470" s="64" t="n">
        <f aca="false">Scenarios!$B$15+Scenarios!$B$16*$D470+Scenarios!$B$17*(Scenarios!C$22+SUM($G470:G470))+$E470+Scenarios!$B$18*Draws!E443</f>
        <v>-1.57892532903677</v>
      </c>
      <c r="I470" s="64" t="n">
        <f aca="false">Scenarios!$B$15+Scenarios!$B$16*$D470+Scenarios!$B$17*(Scenarios!D$22+SUM($G470:H470))+$E470+Scenarios!$B$18*Draws!F443</f>
        <v>-1.21204974641949</v>
      </c>
      <c r="J470" s="64" t="n">
        <f aca="false">Scenarios!$B$15+Scenarios!$B$16*$D470+Scenarios!$B$17*(Scenarios!E$22+SUM($G470:I470))+$E470+Scenarios!$B$18*Draws!G443</f>
        <v>-3.662911544765</v>
      </c>
      <c r="K470" s="64" t="n">
        <f aca="false">Scenarios!$B$15+Scenarios!$B$16*$D470+Scenarios!$B$17*(Scenarios!F$22+SUM($G470:J470))+$E470+Scenarios!$B$18*Draws!H443</f>
        <v>-1.34306470249275</v>
      </c>
      <c r="L470" s="64" t="n">
        <f aca="false">Scenarios!$B$15+Scenarios!$B$16*$D470+Scenarios!$B$17*(Scenarios!G$22+SUM($G470:K470))+$E470+Scenarios!$B$18*Draws!I443</f>
        <v>0.456633913462448</v>
      </c>
      <c r="M470" s="64" t="n">
        <f aca="false">Scenarios!$B$15+Scenarios!$B$16*$D470+Scenarios!$B$17*(Scenarios!H$22+SUM($G470:L470))+$E470+Scenarios!$B$18*Draws!J443</f>
        <v>4.55009173068785</v>
      </c>
      <c r="N470" s="64" t="n">
        <f aca="false">Scenarios!$B$15+Scenarios!$B$16*$D470+Scenarios!$B$17*(Scenarios!I$22+SUM($G470:M470))+$E470+Scenarios!$B$18*Draws!K443</f>
        <v>-2.15363574961861</v>
      </c>
      <c r="O470" s="64" t="n">
        <f aca="false">Scenarios!$B$15+Scenarios!$B$16*$D470+Scenarios!$B$17*(Scenarios!J$22+SUM($G470:N470))+$E470+Scenarios!$B$18*Draws!L443</f>
        <v>0.205849214765435</v>
      </c>
      <c r="P470" s="64" t="n">
        <f aca="false">Scenarios!$B$15+Scenarios!$B$16*$D470+Scenarios!$B$17*(Scenarios!K$22+SUM($G470:O470))+$E470+Scenarios!$B$18*Draws!M443</f>
        <v>4.40989669255013</v>
      </c>
      <c r="Q470" s="64" t="n">
        <f aca="false">Scenarios!$B$15+Scenarios!$B$16*$D470+Scenarios!$B$17*(Scenarios!L$22+SUM($G470:P470))+$E470+Scenarios!$B$18*Draws!N443</f>
        <v>1.35684757680569</v>
      </c>
      <c r="R470" s="64" t="n">
        <f aca="false">Scenarios!$B$15+Scenarios!$B$16*$D470+Scenarios!$B$17*(Scenarios!M$22+SUM($G470:Q470))+$E470+Scenarios!$B$18*Draws!O443</f>
        <v>-3.41530758666715</v>
      </c>
      <c r="S470" s="79" t="n">
        <f aca="false">SUM(G470:R470)</f>
        <v>1.10656298382444</v>
      </c>
    </row>
    <row r="471" customFormat="false" ht="15" hidden="false" customHeight="false" outlineLevel="0" collapsed="false">
      <c r="A471" s="36" t="n">
        <v>440</v>
      </c>
      <c r="B471" s="36" t="n">
        <f aca="false">MATCH(Draws!B444,$B$16:$E$16,1)</f>
        <v>2</v>
      </c>
      <c r="C471" s="65" t="n">
        <f aca="false">MAX(-0.9,INDEX(Scenarios!$B$8:$E$8,B471)+INDEX(Scenarios!$B$9:$E$9,B471)*Draws!C444)</f>
        <v>-0.1453768</v>
      </c>
      <c r="D471" s="65" t="n">
        <f aca="false">(1+C471)^(1/12)-1</f>
        <v>-0.0130059001329366</v>
      </c>
      <c r="E471" s="64" t="n">
        <f aca="false">INDEX(Scenarios!$B$10:$E$10,B471)/12</f>
        <v>0.416666666666667</v>
      </c>
      <c r="G471" s="64" t="n">
        <f aca="false">Scenarios!$B$15+Scenarios!$B$16*$D471+Scenarios!$B$17*(Scenarios!B$22)+$E471+Scenarios!$B$18*Draws!D444</f>
        <v>-0.11401926420398</v>
      </c>
      <c r="H471" s="64" t="n">
        <f aca="false">Scenarios!$B$15+Scenarios!$B$16*$D471+Scenarios!$B$17*(Scenarios!C$22+SUM($G471:G471))+$E471+Scenarios!$B$18*Draws!E444</f>
        <v>-5.83848752106689</v>
      </c>
      <c r="I471" s="64" t="n">
        <f aca="false">Scenarios!$B$15+Scenarios!$B$16*$D471+Scenarios!$B$17*(Scenarios!D$22+SUM($G471:H471))+$E471+Scenarios!$B$18*Draws!F444</f>
        <v>2.52718752341525</v>
      </c>
      <c r="J471" s="64" t="n">
        <f aca="false">Scenarios!$B$15+Scenarios!$B$16*$D471+Scenarios!$B$17*(Scenarios!E$22+SUM($G471:I471))+$E471+Scenarios!$B$18*Draws!G444</f>
        <v>-4.77382307699422</v>
      </c>
      <c r="K471" s="64" t="n">
        <f aca="false">Scenarios!$B$15+Scenarios!$B$16*$D471+Scenarios!$B$17*(Scenarios!F$22+SUM($G471:J471))+$E471+Scenarios!$B$18*Draws!H444</f>
        <v>1.95690288901099</v>
      </c>
      <c r="L471" s="64" t="n">
        <f aca="false">Scenarios!$B$15+Scenarios!$B$16*$D471+Scenarios!$B$17*(Scenarios!G$22+SUM($G471:K471))+$E471+Scenarios!$B$18*Draws!I444</f>
        <v>-0.0591527170896649</v>
      </c>
      <c r="M471" s="64" t="n">
        <f aca="false">Scenarios!$B$15+Scenarios!$B$16*$D471+Scenarios!$B$17*(Scenarios!H$22+SUM($G471:L471))+$E471+Scenarios!$B$18*Draws!J444</f>
        <v>1.41448213766942</v>
      </c>
      <c r="N471" s="64" t="n">
        <f aca="false">Scenarios!$B$15+Scenarios!$B$16*$D471+Scenarios!$B$17*(Scenarios!I$22+SUM($G471:M471))+$E471+Scenarios!$B$18*Draws!K444</f>
        <v>-3.61445602834802</v>
      </c>
      <c r="O471" s="64" t="n">
        <f aca="false">Scenarios!$B$15+Scenarios!$B$16*$D471+Scenarios!$B$17*(Scenarios!J$22+SUM($G471:N471))+$E471+Scenarios!$B$18*Draws!L444</f>
        <v>-2.23591148393961</v>
      </c>
      <c r="P471" s="64" t="n">
        <f aca="false">Scenarios!$B$15+Scenarios!$B$16*$D471+Scenarios!$B$17*(Scenarios!K$22+SUM($G471:O471))+$E471+Scenarios!$B$18*Draws!M444</f>
        <v>-0.0543573771319537</v>
      </c>
      <c r="Q471" s="64" t="n">
        <f aca="false">Scenarios!$B$15+Scenarios!$B$16*$D471+Scenarios!$B$17*(Scenarios!L$22+SUM($G471:P471))+$E471+Scenarios!$B$18*Draws!N444</f>
        <v>-2.19342093309181</v>
      </c>
      <c r="R471" s="64" t="n">
        <f aca="false">Scenarios!$B$15+Scenarios!$B$16*$D471+Scenarios!$B$17*(Scenarios!M$22+SUM($G471:Q471))+$E471+Scenarios!$B$18*Draws!O444</f>
        <v>-3.46746754851534</v>
      </c>
      <c r="S471" s="79" t="n">
        <f aca="false">SUM(G471:R471)</f>
        <v>-16.4525234002858</v>
      </c>
    </row>
    <row r="472" customFormat="false" ht="15" hidden="false" customHeight="false" outlineLevel="0" collapsed="false">
      <c r="A472" s="36" t="n">
        <v>441</v>
      </c>
      <c r="B472" s="36" t="n">
        <f aca="false">MATCH(Draws!B445,$B$16:$E$16,1)</f>
        <v>4</v>
      </c>
      <c r="C472" s="65" t="n">
        <f aca="false">MAX(-0.9,INDEX(Scenarios!$B$8:$E$8,B472)+INDEX(Scenarios!$B$9:$E$9,B472)*Draws!C445)</f>
        <v>0.09517212</v>
      </c>
      <c r="D472" s="65" t="n">
        <f aca="false">(1+C472)^(1/12)-1</f>
        <v>0.00760473171537424</v>
      </c>
      <c r="E472" s="64" t="n">
        <f aca="false">INDEX(Scenarios!$B$10:$E$10,B472)/12</f>
        <v>-1.25</v>
      </c>
      <c r="G472" s="64" t="n">
        <f aca="false">Scenarios!$B$15+Scenarios!$B$16*$D472+Scenarios!$B$17*(Scenarios!B$22)+$E472+Scenarios!$B$18*Draws!D445</f>
        <v>-5.06583143439139</v>
      </c>
      <c r="H472" s="64" t="n">
        <f aca="false">Scenarios!$B$15+Scenarios!$B$16*$D472+Scenarios!$B$17*(Scenarios!C$22+SUM($G472:G472))+$E472+Scenarios!$B$18*Draws!E445</f>
        <v>-2.41111393086867</v>
      </c>
      <c r="I472" s="64" t="n">
        <f aca="false">Scenarios!$B$15+Scenarios!$B$16*$D472+Scenarios!$B$17*(Scenarios!D$22+SUM($G472:H472))+$E472+Scenarios!$B$18*Draws!F445</f>
        <v>-4.93929115983148</v>
      </c>
      <c r="J472" s="64" t="n">
        <f aca="false">Scenarios!$B$15+Scenarios!$B$16*$D472+Scenarios!$B$17*(Scenarios!E$22+SUM($G472:I472))+$E472+Scenarios!$B$18*Draws!G445</f>
        <v>-11.6755705265397</v>
      </c>
      <c r="K472" s="64" t="n">
        <f aca="false">Scenarios!$B$15+Scenarios!$B$16*$D472+Scenarios!$B$17*(Scenarios!F$22+SUM($G472:J472))+$E472+Scenarios!$B$18*Draws!H445</f>
        <v>1.48069304507999</v>
      </c>
      <c r="L472" s="64" t="n">
        <f aca="false">Scenarios!$B$15+Scenarios!$B$16*$D472+Scenarios!$B$17*(Scenarios!G$22+SUM($G472:K472))+$E472+Scenarios!$B$18*Draws!I445</f>
        <v>-2.72802120165115</v>
      </c>
      <c r="M472" s="64" t="n">
        <f aca="false">Scenarios!$B$15+Scenarios!$B$16*$D472+Scenarios!$B$17*(Scenarios!H$22+SUM($G472:L472))+$E472+Scenarios!$B$18*Draws!J445</f>
        <v>-0.883249231486139</v>
      </c>
      <c r="N472" s="64" t="n">
        <f aca="false">Scenarios!$B$15+Scenarios!$B$16*$D472+Scenarios!$B$17*(Scenarios!I$22+SUM($G472:M472))+$E472+Scenarios!$B$18*Draws!K445</f>
        <v>-8.18818202569224</v>
      </c>
      <c r="O472" s="64" t="n">
        <f aca="false">Scenarios!$B$15+Scenarios!$B$16*$D472+Scenarios!$B$17*(Scenarios!J$22+SUM($G472:N472))+$E472+Scenarios!$B$18*Draws!L445</f>
        <v>-5.84872703335058</v>
      </c>
      <c r="P472" s="64" t="n">
        <f aca="false">Scenarios!$B$15+Scenarios!$B$16*$D472+Scenarios!$B$17*(Scenarios!K$22+SUM($G472:O472))+$E472+Scenarios!$B$18*Draws!M445</f>
        <v>-2.9450541331754</v>
      </c>
      <c r="Q472" s="64" t="n">
        <f aca="false">Scenarios!$B$15+Scenarios!$B$16*$D472+Scenarios!$B$17*(Scenarios!L$22+SUM($G472:P472))+$E472+Scenarios!$B$18*Draws!N445</f>
        <v>2.95120356498749</v>
      </c>
      <c r="R472" s="64" t="n">
        <f aca="false">Scenarios!$B$15+Scenarios!$B$16*$D472+Scenarios!$B$17*(Scenarios!M$22+SUM($G472:Q472))+$E472+Scenarios!$B$18*Draws!O445</f>
        <v>-1.83315905767692</v>
      </c>
      <c r="S472" s="79" t="n">
        <f aca="false">SUM(G472:R472)</f>
        <v>-42.0863031245962</v>
      </c>
    </row>
    <row r="473" customFormat="false" ht="15" hidden="false" customHeight="false" outlineLevel="0" collapsed="false">
      <c r="A473" s="36" t="n">
        <v>442</v>
      </c>
      <c r="B473" s="36" t="n">
        <f aca="false">MATCH(Draws!B446,$B$16:$E$16,1)</f>
        <v>2</v>
      </c>
      <c r="C473" s="65" t="n">
        <f aca="false">MAX(-0.9,INDEX(Scenarios!$B$8:$E$8,B473)+INDEX(Scenarios!$B$9:$E$9,B473)*Draws!C446)</f>
        <v>-0.3052504</v>
      </c>
      <c r="D473" s="65" t="n">
        <f aca="false">(1+C473)^(1/12)-1</f>
        <v>-0.0298943690323522</v>
      </c>
      <c r="E473" s="64" t="n">
        <f aca="false">INDEX(Scenarios!$B$10:$E$10,B473)/12</f>
        <v>0.416666666666667</v>
      </c>
      <c r="G473" s="64" t="n">
        <f aca="false">Scenarios!$B$15+Scenarios!$B$16*$D473+Scenarios!$B$17*(Scenarios!B$22)+$E473+Scenarios!$B$18*Draws!D446</f>
        <v>-1.09528791364375</v>
      </c>
      <c r="H473" s="64" t="n">
        <f aca="false">Scenarios!$B$15+Scenarios!$B$16*$D473+Scenarios!$B$17*(Scenarios!C$22+SUM($G473:G473))+$E473+Scenarios!$B$18*Draws!E446</f>
        <v>-5.72956550461149</v>
      </c>
      <c r="I473" s="64" t="n">
        <f aca="false">Scenarios!$B$15+Scenarios!$B$16*$D473+Scenarios!$B$17*(Scenarios!D$22+SUM($G473:H473))+$E473+Scenarios!$B$18*Draws!F446</f>
        <v>-4.84186585136187</v>
      </c>
      <c r="J473" s="64" t="n">
        <f aca="false">Scenarios!$B$15+Scenarios!$B$16*$D473+Scenarios!$B$17*(Scenarios!E$22+SUM($G473:I473))+$E473+Scenarios!$B$18*Draws!G446</f>
        <v>0.485502471940486</v>
      </c>
      <c r="K473" s="64" t="n">
        <f aca="false">Scenarios!$B$15+Scenarios!$B$16*$D473+Scenarios!$B$17*(Scenarios!F$22+SUM($G473:J473))+$E473+Scenarios!$B$18*Draws!H446</f>
        <v>-1.72101174919645</v>
      </c>
      <c r="L473" s="64" t="n">
        <f aca="false">Scenarios!$B$15+Scenarios!$B$16*$D473+Scenarios!$B$17*(Scenarios!G$22+SUM($G473:K473))+$E473+Scenarios!$B$18*Draws!I446</f>
        <v>-0.851161636327169</v>
      </c>
      <c r="M473" s="64" t="n">
        <f aca="false">Scenarios!$B$15+Scenarios!$B$16*$D473+Scenarios!$B$17*(Scenarios!H$22+SUM($G473:L473))+$E473+Scenarios!$B$18*Draws!J446</f>
        <v>2.2327499118773</v>
      </c>
      <c r="N473" s="64" t="n">
        <f aca="false">Scenarios!$B$15+Scenarios!$B$16*$D473+Scenarios!$B$17*(Scenarios!I$22+SUM($G473:M473))+$E473+Scenarios!$B$18*Draws!K446</f>
        <v>-0.36668111032544</v>
      </c>
      <c r="O473" s="64" t="n">
        <f aca="false">Scenarios!$B$15+Scenarios!$B$16*$D473+Scenarios!$B$17*(Scenarios!J$22+SUM($G473:N473))+$E473+Scenarios!$B$18*Draws!L446</f>
        <v>-5.11651694874198</v>
      </c>
      <c r="P473" s="64" t="n">
        <f aca="false">Scenarios!$B$15+Scenarios!$B$16*$D473+Scenarios!$B$17*(Scenarios!K$22+SUM($G473:O473))+$E473+Scenarios!$B$18*Draws!M446</f>
        <v>3.56153322869361</v>
      </c>
      <c r="Q473" s="64" t="n">
        <f aca="false">Scenarios!$B$15+Scenarios!$B$16*$D473+Scenarios!$B$17*(Scenarios!L$22+SUM($G473:P473))+$E473+Scenarios!$B$18*Draws!N446</f>
        <v>0.898610970154283</v>
      </c>
      <c r="R473" s="64" t="n">
        <f aca="false">Scenarios!$B$15+Scenarios!$B$16*$D473+Scenarios!$B$17*(Scenarios!M$22+SUM($G473:Q473))+$E473+Scenarios!$B$18*Draws!O446</f>
        <v>2.17398340953867</v>
      </c>
      <c r="S473" s="79" t="n">
        <f aca="false">SUM(G473:R473)</f>
        <v>-10.3697107220038</v>
      </c>
    </row>
    <row r="474" customFormat="false" ht="15" hidden="false" customHeight="false" outlineLevel="0" collapsed="false">
      <c r="A474" s="36" t="n">
        <v>443</v>
      </c>
      <c r="B474" s="36" t="n">
        <f aca="false">MATCH(Draws!B447,$B$16:$E$16,1)</f>
        <v>4</v>
      </c>
      <c r="C474" s="65" t="n">
        <f aca="false">MAX(-0.9,INDEX(Scenarios!$B$8:$E$8,B474)+INDEX(Scenarios!$B$9:$E$9,B474)*Draws!C447)</f>
        <v>0.08053068</v>
      </c>
      <c r="D474" s="65" t="n">
        <f aca="false">(1+C474)^(1/12)-1</f>
        <v>0.00647523182024146</v>
      </c>
      <c r="E474" s="64" t="n">
        <f aca="false">INDEX(Scenarios!$B$10:$E$10,B474)/12</f>
        <v>-1.25</v>
      </c>
      <c r="G474" s="64" t="n">
        <f aca="false">Scenarios!$B$15+Scenarios!$B$16*$D474+Scenarios!$B$17*(Scenarios!B$22)+$E474+Scenarios!$B$18*Draws!D447</f>
        <v>-1.2223424716107</v>
      </c>
      <c r="H474" s="64" t="n">
        <f aca="false">Scenarios!$B$15+Scenarios!$B$16*$D474+Scenarios!$B$17*(Scenarios!C$22+SUM($G474:G474))+$E474+Scenarios!$B$18*Draws!E447</f>
        <v>1.86303598163728</v>
      </c>
      <c r="I474" s="64" t="n">
        <f aca="false">Scenarios!$B$15+Scenarios!$B$16*$D474+Scenarios!$B$17*(Scenarios!D$22+SUM($G474:H474))+$E474+Scenarios!$B$18*Draws!F447</f>
        <v>-4.13316639239281</v>
      </c>
      <c r="J474" s="64" t="n">
        <f aca="false">Scenarios!$B$15+Scenarios!$B$16*$D474+Scenarios!$B$17*(Scenarios!E$22+SUM($G474:I474))+$E474+Scenarios!$B$18*Draws!G447</f>
        <v>-0.04496510071528</v>
      </c>
      <c r="K474" s="64" t="n">
        <f aca="false">Scenarios!$B$15+Scenarios!$B$16*$D474+Scenarios!$B$17*(Scenarios!F$22+SUM($G474:J474))+$E474+Scenarios!$B$18*Draws!H447</f>
        <v>1.52807167224981</v>
      </c>
      <c r="L474" s="64" t="n">
        <f aca="false">Scenarios!$B$15+Scenarios!$B$16*$D474+Scenarios!$B$17*(Scenarios!G$22+SUM($G474:K474))+$E474+Scenarios!$B$18*Draws!I447</f>
        <v>3.44230599153733</v>
      </c>
      <c r="M474" s="64" t="n">
        <f aca="false">Scenarios!$B$15+Scenarios!$B$16*$D474+Scenarios!$B$17*(Scenarios!H$22+SUM($G474:L474))+$E474+Scenarios!$B$18*Draws!J447</f>
        <v>-4.83582538304588</v>
      </c>
      <c r="N474" s="64" t="n">
        <f aca="false">Scenarios!$B$15+Scenarios!$B$16*$D474+Scenarios!$B$17*(Scenarios!I$22+SUM($G474:M474))+$E474+Scenarios!$B$18*Draws!K447</f>
        <v>-4.6005141286162</v>
      </c>
      <c r="O474" s="64" t="n">
        <f aca="false">Scenarios!$B$15+Scenarios!$B$16*$D474+Scenarios!$B$17*(Scenarios!J$22+SUM($G474:N474))+$E474+Scenarios!$B$18*Draws!L447</f>
        <v>-3.77824219748308</v>
      </c>
      <c r="P474" s="64" t="n">
        <f aca="false">Scenarios!$B$15+Scenarios!$B$16*$D474+Scenarios!$B$17*(Scenarios!K$22+SUM($G474:O474))+$E474+Scenarios!$B$18*Draws!M447</f>
        <v>-1.7912981067289</v>
      </c>
      <c r="Q474" s="64" t="n">
        <f aca="false">Scenarios!$B$15+Scenarios!$B$16*$D474+Scenarios!$B$17*(Scenarios!L$22+SUM($G474:P474))+$E474+Scenarios!$B$18*Draws!N447</f>
        <v>-2.33549242747017</v>
      </c>
      <c r="R474" s="64" t="n">
        <f aca="false">Scenarios!$B$15+Scenarios!$B$16*$D474+Scenarios!$B$17*(Scenarios!M$22+SUM($G474:Q474))+$E474+Scenarios!$B$18*Draws!O447</f>
        <v>-1.5449022450289</v>
      </c>
      <c r="S474" s="79" t="n">
        <f aca="false">SUM(G474:R474)</f>
        <v>-17.4533348076675</v>
      </c>
    </row>
    <row r="475" customFormat="false" ht="15" hidden="false" customHeight="false" outlineLevel="0" collapsed="false">
      <c r="A475" s="36" t="n">
        <v>444</v>
      </c>
      <c r="B475" s="36" t="n">
        <f aca="false">MATCH(Draws!B448,$B$16:$E$16,1)</f>
        <v>2</v>
      </c>
      <c r="C475" s="65" t="n">
        <f aca="false">MAX(-0.9,INDEX(Scenarios!$B$8:$E$8,B475)+INDEX(Scenarios!$B$9:$E$9,B475)*Draws!C448)</f>
        <v>-0.18971032</v>
      </c>
      <c r="D475" s="65" t="n">
        <f aca="false">(1+C475)^(1/12)-1</f>
        <v>-0.0173775272428776</v>
      </c>
      <c r="E475" s="64" t="n">
        <f aca="false">INDEX(Scenarios!$B$10:$E$10,B475)/12</f>
        <v>0.416666666666667</v>
      </c>
      <c r="G475" s="64" t="n">
        <f aca="false">Scenarios!$B$15+Scenarios!$B$16*$D475+Scenarios!$B$17*(Scenarios!B$22)+$E475+Scenarios!$B$18*Draws!D448</f>
        <v>-3.54707040601281</v>
      </c>
      <c r="H475" s="64" t="n">
        <f aca="false">Scenarios!$B$15+Scenarios!$B$16*$D475+Scenarios!$B$17*(Scenarios!C$22+SUM($G475:G475))+$E475+Scenarios!$B$18*Draws!E448</f>
        <v>0.162983639463482</v>
      </c>
      <c r="I475" s="64" t="n">
        <f aca="false">Scenarios!$B$15+Scenarios!$B$16*$D475+Scenarios!$B$17*(Scenarios!D$22+SUM($G475:H475))+$E475+Scenarios!$B$18*Draws!F448</f>
        <v>-4.4689904868693</v>
      </c>
      <c r="J475" s="64" t="n">
        <f aca="false">Scenarios!$B$15+Scenarios!$B$16*$D475+Scenarios!$B$17*(Scenarios!E$22+SUM($G475:I475))+$E475+Scenarios!$B$18*Draws!G448</f>
        <v>-1.92124714458008</v>
      </c>
      <c r="K475" s="64" t="n">
        <f aca="false">Scenarios!$B$15+Scenarios!$B$16*$D475+Scenarios!$B$17*(Scenarios!F$22+SUM($G475:J475))+$E475+Scenarios!$B$18*Draws!H448</f>
        <v>-5.66505974124392</v>
      </c>
      <c r="L475" s="64" t="n">
        <f aca="false">Scenarios!$B$15+Scenarios!$B$16*$D475+Scenarios!$B$17*(Scenarios!G$22+SUM($G475:K475))+$E475+Scenarios!$B$18*Draws!I448</f>
        <v>3.436861969779</v>
      </c>
      <c r="M475" s="64" t="n">
        <f aca="false">Scenarios!$B$15+Scenarios!$B$16*$D475+Scenarios!$B$17*(Scenarios!H$22+SUM($G475:L475))+$E475+Scenarios!$B$18*Draws!J448</f>
        <v>-8.33567725428986</v>
      </c>
      <c r="N475" s="64" t="n">
        <f aca="false">Scenarios!$B$15+Scenarios!$B$16*$D475+Scenarios!$B$17*(Scenarios!I$22+SUM($G475:M475))+$E475+Scenarios!$B$18*Draws!K448</f>
        <v>-2.66529171428737</v>
      </c>
      <c r="O475" s="64" t="n">
        <f aca="false">Scenarios!$B$15+Scenarios!$B$16*$D475+Scenarios!$B$17*(Scenarios!J$22+SUM($G475:N475))+$E475+Scenarios!$B$18*Draws!L448</f>
        <v>-5.22005648256532</v>
      </c>
      <c r="P475" s="64" t="n">
        <f aca="false">Scenarios!$B$15+Scenarios!$B$16*$D475+Scenarios!$B$17*(Scenarios!K$22+SUM($G475:O475))+$E475+Scenarios!$B$18*Draws!M448</f>
        <v>0.313407561904602</v>
      </c>
      <c r="Q475" s="64" t="n">
        <f aca="false">Scenarios!$B$15+Scenarios!$B$16*$D475+Scenarios!$B$17*(Scenarios!L$22+SUM($G475:P475))+$E475+Scenarios!$B$18*Draws!N448</f>
        <v>0.496458216023344</v>
      </c>
      <c r="R475" s="64" t="n">
        <f aca="false">Scenarios!$B$15+Scenarios!$B$16*$D475+Scenarios!$B$17*(Scenarios!M$22+SUM($G475:Q475))+$E475+Scenarios!$B$18*Draws!O448</f>
        <v>-1.80063762028926</v>
      </c>
      <c r="S475" s="79" t="n">
        <f aca="false">SUM(G475:R475)</f>
        <v>-29.2143194629675</v>
      </c>
    </row>
    <row r="476" customFormat="false" ht="15" hidden="false" customHeight="false" outlineLevel="0" collapsed="false">
      <c r="A476" s="36" t="n">
        <v>445</v>
      </c>
      <c r="B476" s="36" t="n">
        <f aca="false">MATCH(Draws!B449,$B$16:$E$16,1)</f>
        <v>1</v>
      </c>
      <c r="C476" s="65" t="n">
        <f aca="false">MAX(-0.9,INDEX(Scenarios!$B$8:$E$8,B476)+INDEX(Scenarios!$B$9:$E$9,B476)*Draws!C449)</f>
        <v>-0.1216522</v>
      </c>
      <c r="D476" s="65" t="n">
        <f aca="false">(1+C476)^(1/12)-1</f>
        <v>-0.010751174867469</v>
      </c>
      <c r="E476" s="64" t="n">
        <f aca="false">INDEX(Scenarios!$B$10:$E$10,B476)/12</f>
        <v>-1.25</v>
      </c>
      <c r="G476" s="64" t="n">
        <f aca="false">Scenarios!$B$15+Scenarios!$B$16*$D476+Scenarios!$B$17*(Scenarios!B$22)+$E476+Scenarios!$B$18*Draws!D449</f>
        <v>-7.10333467597136</v>
      </c>
      <c r="H476" s="64" t="n">
        <f aca="false">Scenarios!$B$15+Scenarios!$B$16*$D476+Scenarios!$B$17*(Scenarios!C$22+SUM($G476:G476))+$E476+Scenarios!$B$18*Draws!E449</f>
        <v>-5.47326002158984</v>
      </c>
      <c r="I476" s="64" t="n">
        <f aca="false">Scenarios!$B$15+Scenarios!$B$16*$D476+Scenarios!$B$17*(Scenarios!D$22+SUM($G476:H476))+$E476+Scenarios!$B$18*Draws!F449</f>
        <v>-3.20965585369988</v>
      </c>
      <c r="J476" s="64" t="n">
        <f aca="false">Scenarios!$B$15+Scenarios!$B$16*$D476+Scenarios!$B$17*(Scenarios!E$22+SUM($G476:I476))+$E476+Scenarios!$B$18*Draws!G449</f>
        <v>0.245612402285131</v>
      </c>
      <c r="K476" s="64" t="n">
        <f aca="false">Scenarios!$B$15+Scenarios!$B$16*$D476+Scenarios!$B$17*(Scenarios!F$22+SUM($G476:J476))+$E476+Scenarios!$B$18*Draws!H449</f>
        <v>-2.02081123067662</v>
      </c>
      <c r="L476" s="64" t="n">
        <f aca="false">Scenarios!$B$15+Scenarios!$B$16*$D476+Scenarios!$B$17*(Scenarios!G$22+SUM($G476:K476))+$E476+Scenarios!$B$18*Draws!I449</f>
        <v>0.312498126889564</v>
      </c>
      <c r="M476" s="64" t="n">
        <f aca="false">Scenarios!$B$15+Scenarios!$B$16*$D476+Scenarios!$B$17*(Scenarios!H$22+SUM($G476:L476))+$E476+Scenarios!$B$18*Draws!J449</f>
        <v>-2.74947372105547</v>
      </c>
      <c r="N476" s="64" t="n">
        <f aca="false">Scenarios!$B$15+Scenarios!$B$16*$D476+Scenarios!$B$17*(Scenarios!I$22+SUM($G476:M476))+$E476+Scenarios!$B$18*Draws!K449</f>
        <v>-2.90374067994245</v>
      </c>
      <c r="O476" s="64" t="n">
        <f aca="false">Scenarios!$B$15+Scenarios!$B$16*$D476+Scenarios!$B$17*(Scenarios!J$22+SUM($G476:N476))+$E476+Scenarios!$B$18*Draws!L449</f>
        <v>-1.35045351173067</v>
      </c>
      <c r="P476" s="64" t="n">
        <f aca="false">Scenarios!$B$15+Scenarios!$B$16*$D476+Scenarios!$B$17*(Scenarios!K$22+SUM($G476:O476))+$E476+Scenarios!$B$18*Draws!M449</f>
        <v>-1.78705561924138</v>
      </c>
      <c r="Q476" s="64" t="n">
        <f aca="false">Scenarios!$B$15+Scenarios!$B$16*$D476+Scenarios!$B$17*(Scenarios!L$22+SUM($G476:P476))+$E476+Scenarios!$B$18*Draws!N449</f>
        <v>-4.71489157625465</v>
      </c>
      <c r="R476" s="64" t="n">
        <f aca="false">Scenarios!$B$15+Scenarios!$B$16*$D476+Scenarios!$B$17*(Scenarios!M$22+SUM($G476:Q476))+$E476+Scenarios!$B$18*Draws!O449</f>
        <v>-0.90562366112206</v>
      </c>
      <c r="S476" s="79" t="n">
        <f aca="false">SUM(G476:R476)</f>
        <v>-31.6601900221097</v>
      </c>
    </row>
    <row r="477" customFormat="false" ht="15" hidden="false" customHeight="false" outlineLevel="0" collapsed="false">
      <c r="A477" s="36" t="n">
        <v>446</v>
      </c>
      <c r="B477" s="36" t="n">
        <f aca="false">MATCH(Draws!B450,$B$16:$E$16,1)</f>
        <v>1</v>
      </c>
      <c r="C477" s="65" t="n">
        <f aca="false">MAX(-0.9,INDEX(Scenarios!$B$8:$E$8,B477)+INDEX(Scenarios!$B$9:$E$9,B477)*Draws!C450)</f>
        <v>0.1057826</v>
      </c>
      <c r="D477" s="65" t="n">
        <f aca="false">(1+C477)^(1/12)-1</f>
        <v>0.00841464909992928</v>
      </c>
      <c r="E477" s="64" t="n">
        <f aca="false">INDEX(Scenarios!$B$10:$E$10,B477)/12</f>
        <v>-1.25</v>
      </c>
      <c r="G477" s="64" t="n">
        <f aca="false">Scenarios!$B$15+Scenarios!$B$16*$D477+Scenarios!$B$17*(Scenarios!B$22)+$E477+Scenarios!$B$18*Draws!D450</f>
        <v>-4.14837823910285</v>
      </c>
      <c r="H477" s="64" t="n">
        <f aca="false">Scenarios!$B$15+Scenarios!$B$16*$D477+Scenarios!$B$17*(Scenarios!C$22+SUM($G477:G477))+$E477+Scenarios!$B$18*Draws!E450</f>
        <v>-1.00753535278956</v>
      </c>
      <c r="I477" s="64" t="n">
        <f aca="false">Scenarios!$B$15+Scenarios!$B$16*$D477+Scenarios!$B$17*(Scenarios!D$22+SUM($G477:H477))+$E477+Scenarios!$B$18*Draws!F450</f>
        <v>-4.03970749815953</v>
      </c>
      <c r="J477" s="64" t="n">
        <f aca="false">Scenarios!$B$15+Scenarios!$B$16*$D477+Scenarios!$B$17*(Scenarios!E$22+SUM($G477:I477))+$E477+Scenarios!$B$18*Draws!G450</f>
        <v>-3.08540942847771</v>
      </c>
      <c r="K477" s="64" t="n">
        <f aca="false">Scenarios!$B$15+Scenarios!$B$16*$D477+Scenarios!$B$17*(Scenarios!F$22+SUM($G477:J477))+$E477+Scenarios!$B$18*Draws!H450</f>
        <v>-4.06997305480064</v>
      </c>
      <c r="L477" s="64" t="n">
        <f aca="false">Scenarios!$B$15+Scenarios!$B$16*$D477+Scenarios!$B$17*(Scenarios!G$22+SUM($G477:K477))+$E477+Scenarios!$B$18*Draws!I450</f>
        <v>-2.31307980323911</v>
      </c>
      <c r="M477" s="64" t="n">
        <f aca="false">Scenarios!$B$15+Scenarios!$B$16*$D477+Scenarios!$B$17*(Scenarios!H$22+SUM($G477:L477))+$E477+Scenarios!$B$18*Draws!J450</f>
        <v>0.081453343894188</v>
      </c>
      <c r="N477" s="64" t="n">
        <f aca="false">Scenarios!$B$15+Scenarios!$B$16*$D477+Scenarios!$B$17*(Scenarios!I$22+SUM($G477:M477))+$E477+Scenarios!$B$18*Draws!K450</f>
        <v>-5.67573485016987</v>
      </c>
      <c r="O477" s="64" t="n">
        <f aca="false">Scenarios!$B$15+Scenarios!$B$16*$D477+Scenarios!$B$17*(Scenarios!J$22+SUM($G477:N477))+$E477+Scenarios!$B$18*Draws!L450</f>
        <v>-0.938775962739636</v>
      </c>
      <c r="P477" s="64" t="n">
        <f aca="false">Scenarios!$B$15+Scenarios!$B$16*$D477+Scenarios!$B$17*(Scenarios!K$22+SUM($G477:O477))+$E477+Scenarios!$B$18*Draws!M450</f>
        <v>-2.91968287087794</v>
      </c>
      <c r="Q477" s="64" t="n">
        <f aca="false">Scenarios!$B$15+Scenarios!$B$16*$D477+Scenarios!$B$17*(Scenarios!L$22+SUM($G477:P477))+$E477+Scenarios!$B$18*Draws!N450</f>
        <v>-4.5041579969437</v>
      </c>
      <c r="R477" s="64" t="n">
        <f aca="false">Scenarios!$B$15+Scenarios!$B$16*$D477+Scenarios!$B$17*(Scenarios!M$22+SUM($G477:Q477))+$E477+Scenarios!$B$18*Draws!O450</f>
        <v>-5.92067518446018</v>
      </c>
      <c r="S477" s="79" t="n">
        <f aca="false">SUM(G477:R477)</f>
        <v>-38.5416568978665</v>
      </c>
    </row>
    <row r="478" customFormat="false" ht="15" hidden="false" customHeight="false" outlineLevel="0" collapsed="false">
      <c r="A478" s="36" t="n">
        <v>447</v>
      </c>
      <c r="B478" s="36" t="n">
        <f aca="false">MATCH(Draws!B451,$B$16:$E$16,1)</f>
        <v>4</v>
      </c>
      <c r="C478" s="65" t="n">
        <f aca="false">MAX(-0.9,INDEX(Scenarios!$B$8:$E$8,B478)+INDEX(Scenarios!$B$9:$E$9,B478)*Draws!C451)</f>
        <v>0.23358684</v>
      </c>
      <c r="D478" s="65" t="n">
        <f aca="false">(1+C478)^(1/12)-1</f>
        <v>0.0176477513695745</v>
      </c>
      <c r="E478" s="64" t="n">
        <f aca="false">INDEX(Scenarios!$B$10:$E$10,B478)/12</f>
        <v>-1.25</v>
      </c>
      <c r="G478" s="64" t="n">
        <f aca="false">Scenarios!$B$15+Scenarios!$B$16*$D478+Scenarios!$B$17*(Scenarios!B$22)+$E478+Scenarios!$B$18*Draws!D451</f>
        <v>-3.26285446673939</v>
      </c>
      <c r="H478" s="64" t="n">
        <f aca="false">Scenarios!$B$15+Scenarios!$B$16*$D478+Scenarios!$B$17*(Scenarios!C$22+SUM($G478:G478))+$E478+Scenarios!$B$18*Draws!E451</f>
        <v>-1.70908284145971</v>
      </c>
      <c r="I478" s="64" t="n">
        <f aca="false">Scenarios!$B$15+Scenarios!$B$16*$D478+Scenarios!$B$17*(Scenarios!D$22+SUM($G478:H478))+$E478+Scenarios!$B$18*Draws!F451</f>
        <v>-1.48114770716679</v>
      </c>
      <c r="J478" s="64" t="n">
        <f aca="false">Scenarios!$B$15+Scenarios!$B$16*$D478+Scenarios!$B$17*(Scenarios!E$22+SUM($G478:I478))+$E478+Scenarios!$B$18*Draws!G451</f>
        <v>1.94357272405445</v>
      </c>
      <c r="K478" s="64" t="n">
        <f aca="false">Scenarios!$B$15+Scenarios!$B$16*$D478+Scenarios!$B$17*(Scenarios!F$22+SUM($G478:J478))+$E478+Scenarios!$B$18*Draws!H451</f>
        <v>1.80125241311356</v>
      </c>
      <c r="L478" s="64" t="n">
        <f aca="false">Scenarios!$B$15+Scenarios!$B$16*$D478+Scenarios!$B$17*(Scenarios!G$22+SUM($G478:K478))+$E478+Scenarios!$B$18*Draws!I451</f>
        <v>0.882242691695681</v>
      </c>
      <c r="M478" s="64" t="n">
        <f aca="false">Scenarios!$B$15+Scenarios!$B$16*$D478+Scenarios!$B$17*(Scenarios!H$22+SUM($G478:L478))+$E478+Scenarios!$B$18*Draws!J451</f>
        <v>1.35013298106748</v>
      </c>
      <c r="N478" s="64" t="n">
        <f aca="false">Scenarios!$B$15+Scenarios!$B$16*$D478+Scenarios!$B$17*(Scenarios!I$22+SUM($G478:M478))+$E478+Scenarios!$B$18*Draws!K451</f>
        <v>4.97906455821761</v>
      </c>
      <c r="O478" s="64" t="n">
        <f aca="false">Scenarios!$B$15+Scenarios!$B$16*$D478+Scenarios!$B$17*(Scenarios!J$22+SUM($G478:N478))+$E478+Scenarios!$B$18*Draws!L451</f>
        <v>0.524125048589377</v>
      </c>
      <c r="P478" s="64" t="n">
        <f aca="false">Scenarios!$B$15+Scenarios!$B$16*$D478+Scenarios!$B$17*(Scenarios!K$22+SUM($G478:O478))+$E478+Scenarios!$B$18*Draws!M451</f>
        <v>1.21313940373398</v>
      </c>
      <c r="Q478" s="64" t="n">
        <f aca="false">Scenarios!$B$15+Scenarios!$B$16*$D478+Scenarios!$B$17*(Scenarios!L$22+SUM($G478:P478))+$E478+Scenarios!$B$18*Draws!N451</f>
        <v>0.881158154619986</v>
      </c>
      <c r="R478" s="64" t="n">
        <f aca="false">Scenarios!$B$15+Scenarios!$B$16*$D478+Scenarios!$B$17*(Scenarios!M$22+SUM($G478:Q478))+$E478+Scenarios!$B$18*Draws!O451</f>
        <v>-2.27698265182132</v>
      </c>
      <c r="S478" s="79" t="n">
        <f aca="false">SUM(G478:R478)</f>
        <v>4.84462030790493</v>
      </c>
    </row>
    <row r="479" customFormat="false" ht="15" hidden="false" customHeight="false" outlineLevel="0" collapsed="false">
      <c r="A479" s="36" t="n">
        <v>448</v>
      </c>
      <c r="B479" s="36" t="n">
        <f aca="false">MATCH(Draws!B452,$B$16:$E$16,1)</f>
        <v>1</v>
      </c>
      <c r="C479" s="65" t="n">
        <f aca="false">MAX(-0.9,INDEX(Scenarios!$B$8:$E$8,B479)+INDEX(Scenarios!$B$9:$E$9,B479)*Draws!C452)</f>
        <v>0.07213235</v>
      </c>
      <c r="D479" s="65" t="n">
        <f aca="false">(1+C479)^(1/12)-1</f>
        <v>0.00582100289737286</v>
      </c>
      <c r="E479" s="64" t="n">
        <f aca="false">INDEX(Scenarios!$B$10:$E$10,B479)/12</f>
        <v>-1.25</v>
      </c>
      <c r="G479" s="64" t="n">
        <f aca="false">Scenarios!$B$15+Scenarios!$B$16*$D479+Scenarios!$B$17*(Scenarios!B$22)+$E479+Scenarios!$B$18*Draws!D452</f>
        <v>-1.96247250445673</v>
      </c>
      <c r="H479" s="64" t="n">
        <f aca="false">Scenarios!$B$15+Scenarios!$B$16*$D479+Scenarios!$B$17*(Scenarios!C$22+SUM($G479:G479))+$E479+Scenarios!$B$18*Draws!E452</f>
        <v>-1.87189185690313</v>
      </c>
      <c r="I479" s="64" t="n">
        <f aca="false">Scenarios!$B$15+Scenarios!$B$16*$D479+Scenarios!$B$17*(Scenarios!D$22+SUM($G479:H479))+$E479+Scenarios!$B$18*Draws!F452</f>
        <v>-1.8383816428368</v>
      </c>
      <c r="J479" s="64" t="n">
        <f aca="false">Scenarios!$B$15+Scenarios!$B$16*$D479+Scenarios!$B$17*(Scenarios!E$22+SUM($G479:I479))+$E479+Scenarios!$B$18*Draws!G452</f>
        <v>-2.48788161447316</v>
      </c>
      <c r="K479" s="64" t="n">
        <f aca="false">Scenarios!$B$15+Scenarios!$B$16*$D479+Scenarios!$B$17*(Scenarios!F$22+SUM($G479:J479))+$E479+Scenarios!$B$18*Draws!H452</f>
        <v>-0.523407650839561</v>
      </c>
      <c r="L479" s="64" t="n">
        <f aca="false">Scenarios!$B$15+Scenarios!$B$16*$D479+Scenarios!$B$17*(Scenarios!G$22+SUM($G479:K479))+$E479+Scenarios!$B$18*Draws!I452</f>
        <v>-5.12366819848848</v>
      </c>
      <c r="M479" s="64" t="n">
        <f aca="false">Scenarios!$B$15+Scenarios!$B$16*$D479+Scenarios!$B$17*(Scenarios!H$22+SUM($G479:L479))+$E479+Scenarios!$B$18*Draws!J452</f>
        <v>-0.687692682427487</v>
      </c>
      <c r="N479" s="64" t="n">
        <f aca="false">Scenarios!$B$15+Scenarios!$B$16*$D479+Scenarios!$B$17*(Scenarios!I$22+SUM($G479:M479))+$E479+Scenarios!$B$18*Draws!K452</f>
        <v>-3.82573518753918</v>
      </c>
      <c r="O479" s="64" t="n">
        <f aca="false">Scenarios!$B$15+Scenarios!$B$16*$D479+Scenarios!$B$17*(Scenarios!J$22+SUM($G479:N479))+$E479+Scenarios!$B$18*Draws!L452</f>
        <v>-7.43018092283372</v>
      </c>
      <c r="P479" s="64" t="n">
        <f aca="false">Scenarios!$B$15+Scenarios!$B$16*$D479+Scenarios!$B$17*(Scenarios!K$22+SUM($G479:O479))+$E479+Scenarios!$B$18*Draws!M452</f>
        <v>-6.23577918186819</v>
      </c>
      <c r="Q479" s="64" t="n">
        <f aca="false">Scenarios!$B$15+Scenarios!$B$16*$D479+Scenarios!$B$17*(Scenarios!L$22+SUM($G479:P479))+$E479+Scenarios!$B$18*Draws!N452</f>
        <v>-2.76348339743874</v>
      </c>
      <c r="R479" s="64" t="n">
        <f aca="false">Scenarios!$B$15+Scenarios!$B$16*$D479+Scenarios!$B$17*(Scenarios!M$22+SUM($G479:Q479))+$E479+Scenarios!$B$18*Draws!O452</f>
        <v>-0.684921401762149</v>
      </c>
      <c r="S479" s="79" t="n">
        <f aca="false">SUM(G479:R479)</f>
        <v>-35.4354962418673</v>
      </c>
    </row>
    <row r="480" customFormat="false" ht="15" hidden="false" customHeight="false" outlineLevel="0" collapsed="false">
      <c r="A480" s="36" t="n">
        <v>449</v>
      </c>
      <c r="B480" s="36" t="n">
        <f aca="false">MATCH(Draws!B453,$B$16:$E$16,1)</f>
        <v>3</v>
      </c>
      <c r="C480" s="65" t="n">
        <f aca="false">MAX(-0.9,INDEX(Scenarios!$B$8:$E$8,B480)+INDEX(Scenarios!$B$9:$E$9,B480)*Draws!C453)</f>
        <v>0.14730572</v>
      </c>
      <c r="D480" s="65" t="n">
        <f aca="false">(1+C480)^(1/12)-1</f>
        <v>0.0115171796238132</v>
      </c>
      <c r="E480" s="64" t="n">
        <f aca="false">INDEX(Scenarios!$B$10:$E$10,B480)/12</f>
        <v>0.416666666666667</v>
      </c>
      <c r="G480" s="64" t="n">
        <f aca="false">Scenarios!$B$15+Scenarios!$B$16*$D480+Scenarios!$B$17*(Scenarios!B$22)+$E480+Scenarios!$B$18*Draws!D453</f>
        <v>-0.930963626414757</v>
      </c>
      <c r="H480" s="64" t="n">
        <f aca="false">Scenarios!$B$15+Scenarios!$B$16*$D480+Scenarios!$B$17*(Scenarios!C$22+SUM($G480:G480))+$E480+Scenarios!$B$18*Draws!E453</f>
        <v>0.657142986506055</v>
      </c>
      <c r="I480" s="64" t="n">
        <f aca="false">Scenarios!$B$15+Scenarios!$B$16*$D480+Scenarios!$B$17*(Scenarios!D$22+SUM($G480:H480))+$E480+Scenarios!$B$18*Draws!F453</f>
        <v>-1.47420223366383</v>
      </c>
      <c r="J480" s="64" t="n">
        <f aca="false">Scenarios!$B$15+Scenarios!$B$16*$D480+Scenarios!$B$17*(Scenarios!E$22+SUM($G480:I480))+$E480+Scenarios!$B$18*Draws!G453</f>
        <v>1.20450453081451</v>
      </c>
      <c r="K480" s="64" t="n">
        <f aca="false">Scenarios!$B$15+Scenarios!$B$16*$D480+Scenarios!$B$17*(Scenarios!F$22+SUM($G480:J480))+$E480+Scenarios!$B$18*Draws!H453</f>
        <v>3.42401536891426</v>
      </c>
      <c r="L480" s="64" t="n">
        <f aca="false">Scenarios!$B$15+Scenarios!$B$16*$D480+Scenarios!$B$17*(Scenarios!G$22+SUM($G480:K480))+$E480+Scenarios!$B$18*Draws!I453</f>
        <v>3.37654310061108</v>
      </c>
      <c r="M480" s="64" t="n">
        <f aca="false">Scenarios!$B$15+Scenarios!$B$16*$D480+Scenarios!$B$17*(Scenarios!H$22+SUM($G480:L480))+$E480+Scenarios!$B$18*Draws!J453</f>
        <v>-1.33421100313934</v>
      </c>
      <c r="N480" s="64" t="n">
        <f aca="false">Scenarios!$B$15+Scenarios!$B$16*$D480+Scenarios!$B$17*(Scenarios!I$22+SUM($G480:M480))+$E480+Scenarios!$B$18*Draws!K453</f>
        <v>-2.13420537237583</v>
      </c>
      <c r="O480" s="64" t="n">
        <f aca="false">Scenarios!$B$15+Scenarios!$B$16*$D480+Scenarios!$B$17*(Scenarios!J$22+SUM($G480:N480))+$E480+Scenarios!$B$18*Draws!L453</f>
        <v>6.14663184608138</v>
      </c>
      <c r="P480" s="64" t="n">
        <f aca="false">Scenarios!$B$15+Scenarios!$B$16*$D480+Scenarios!$B$17*(Scenarios!K$22+SUM($G480:O480))+$E480+Scenarios!$B$18*Draws!M453</f>
        <v>4.33131603417835</v>
      </c>
      <c r="Q480" s="64" t="n">
        <f aca="false">Scenarios!$B$15+Scenarios!$B$16*$D480+Scenarios!$B$17*(Scenarios!L$22+SUM($G480:P480))+$E480+Scenarios!$B$18*Draws!N453</f>
        <v>5.09551386964455</v>
      </c>
      <c r="R480" s="64" t="n">
        <f aca="false">Scenarios!$B$15+Scenarios!$B$16*$D480+Scenarios!$B$17*(Scenarios!M$22+SUM($G480:Q480))+$E480+Scenarios!$B$18*Draws!O453</f>
        <v>2.40272814014253</v>
      </c>
      <c r="S480" s="79" t="n">
        <f aca="false">SUM(G480:R480)</f>
        <v>20.764813641299</v>
      </c>
    </row>
    <row r="481" customFormat="false" ht="15" hidden="false" customHeight="false" outlineLevel="0" collapsed="false">
      <c r="A481" s="36" t="n">
        <v>450</v>
      </c>
      <c r="B481" s="36" t="n">
        <f aca="false">MATCH(Draws!B454,$B$16:$E$16,1)</f>
        <v>3</v>
      </c>
      <c r="C481" s="65" t="n">
        <f aca="false">MAX(-0.9,INDEX(Scenarios!$B$8:$E$8,B481)+INDEX(Scenarios!$B$9:$E$9,B481)*Draws!C454)</f>
        <v>0.14168732</v>
      </c>
      <c r="D481" s="65" t="n">
        <f aca="false">(1+C481)^(1/12)-1</f>
        <v>0.0111034636984095</v>
      </c>
      <c r="E481" s="64" t="n">
        <f aca="false">INDEX(Scenarios!$B$10:$E$10,B481)/12</f>
        <v>0.416666666666667</v>
      </c>
      <c r="G481" s="64" t="n">
        <f aca="false">Scenarios!$B$15+Scenarios!$B$16*$D481+Scenarios!$B$17*(Scenarios!B$22)+$E481+Scenarios!$B$18*Draws!D454</f>
        <v>1.39119474742381</v>
      </c>
      <c r="H481" s="64" t="n">
        <f aca="false">Scenarios!$B$15+Scenarios!$B$16*$D481+Scenarios!$B$17*(Scenarios!C$22+SUM($G481:G481))+$E481+Scenarios!$B$18*Draws!E454</f>
        <v>-3.3655466314792</v>
      </c>
      <c r="I481" s="64" t="n">
        <f aca="false">Scenarios!$B$15+Scenarios!$B$16*$D481+Scenarios!$B$17*(Scenarios!D$22+SUM($G481:H481))+$E481+Scenarios!$B$18*Draws!F454</f>
        <v>-1.18030755270333</v>
      </c>
      <c r="J481" s="64" t="n">
        <f aca="false">Scenarios!$B$15+Scenarios!$B$16*$D481+Scenarios!$B$17*(Scenarios!E$22+SUM($G481:I481))+$E481+Scenarios!$B$18*Draws!G454</f>
        <v>1.13680688129969</v>
      </c>
      <c r="K481" s="64" t="n">
        <f aca="false">Scenarios!$B$15+Scenarios!$B$16*$D481+Scenarios!$B$17*(Scenarios!F$22+SUM($G481:J481))+$E481+Scenarios!$B$18*Draws!H454</f>
        <v>0.180933669918907</v>
      </c>
      <c r="L481" s="64" t="n">
        <f aca="false">Scenarios!$B$15+Scenarios!$B$16*$D481+Scenarios!$B$17*(Scenarios!G$22+SUM($G481:K481))+$E481+Scenarios!$B$18*Draws!I454</f>
        <v>-2.06896442405658</v>
      </c>
      <c r="M481" s="64" t="n">
        <f aca="false">Scenarios!$B$15+Scenarios!$B$16*$D481+Scenarios!$B$17*(Scenarios!H$22+SUM($G481:L481))+$E481+Scenarios!$B$18*Draws!J454</f>
        <v>1.79784762128975</v>
      </c>
      <c r="N481" s="64" t="n">
        <f aca="false">Scenarios!$B$15+Scenarios!$B$16*$D481+Scenarios!$B$17*(Scenarios!I$22+SUM($G481:M481))+$E481+Scenarios!$B$18*Draws!K454</f>
        <v>-0.154340464320379</v>
      </c>
      <c r="O481" s="64" t="n">
        <f aca="false">Scenarios!$B$15+Scenarios!$B$16*$D481+Scenarios!$B$17*(Scenarios!J$22+SUM($G481:N481))+$E481+Scenarios!$B$18*Draws!L454</f>
        <v>2.69211124729889</v>
      </c>
      <c r="P481" s="64" t="n">
        <f aca="false">Scenarios!$B$15+Scenarios!$B$16*$D481+Scenarios!$B$17*(Scenarios!K$22+SUM($G481:O481))+$E481+Scenarios!$B$18*Draws!M454</f>
        <v>0.0610739610510975</v>
      </c>
      <c r="Q481" s="64" t="n">
        <f aca="false">Scenarios!$B$15+Scenarios!$B$16*$D481+Scenarios!$B$17*(Scenarios!L$22+SUM($G481:P481))+$E481+Scenarios!$B$18*Draws!N454</f>
        <v>0.411856472343922</v>
      </c>
      <c r="R481" s="64" t="n">
        <f aca="false">Scenarios!$B$15+Scenarios!$B$16*$D481+Scenarios!$B$17*(Scenarios!M$22+SUM($G481:Q481))+$E481+Scenarios!$B$18*Draws!O454</f>
        <v>-1.88887576615814</v>
      </c>
      <c r="S481" s="79" t="n">
        <f aca="false">SUM(G481:R481)</f>
        <v>-0.986210238091555</v>
      </c>
    </row>
    <row r="482" customFormat="false" ht="15" hidden="false" customHeight="false" outlineLevel="0" collapsed="false">
      <c r="A482" s="36" t="n">
        <v>451</v>
      </c>
      <c r="B482" s="36" t="n">
        <f aca="false">MATCH(Draws!B455,$B$16:$E$16,1)</f>
        <v>4</v>
      </c>
      <c r="C482" s="65" t="n">
        <f aca="false">MAX(-0.9,INDEX(Scenarios!$B$8:$E$8,B482)+INDEX(Scenarios!$B$9:$E$9,B482)*Draws!C455)</f>
        <v>0.38579796</v>
      </c>
      <c r="D482" s="65" t="n">
        <f aca="false">(1+C482)^(1/12)-1</f>
        <v>0.0275626887862543</v>
      </c>
      <c r="E482" s="64" t="n">
        <f aca="false">INDEX(Scenarios!$B$10:$E$10,B482)/12</f>
        <v>-1.25</v>
      </c>
      <c r="G482" s="64" t="n">
        <f aca="false">Scenarios!$B$15+Scenarios!$B$16*$D482+Scenarios!$B$17*(Scenarios!B$22)+$E482+Scenarios!$B$18*Draws!D455</f>
        <v>2.36875399260157</v>
      </c>
      <c r="H482" s="64" t="n">
        <f aca="false">Scenarios!$B$15+Scenarios!$B$16*$D482+Scenarios!$B$17*(Scenarios!C$22+SUM($G482:G482))+$E482+Scenarios!$B$18*Draws!E455</f>
        <v>-4.00732426347424</v>
      </c>
      <c r="I482" s="64" t="n">
        <f aca="false">Scenarios!$B$15+Scenarios!$B$16*$D482+Scenarios!$B$17*(Scenarios!D$22+SUM($G482:H482))+$E482+Scenarios!$B$18*Draws!F455</f>
        <v>-3.08201332870028</v>
      </c>
      <c r="J482" s="64" t="n">
        <f aca="false">Scenarios!$B$15+Scenarios!$B$16*$D482+Scenarios!$B$17*(Scenarios!E$22+SUM($G482:I482))+$E482+Scenarios!$B$18*Draws!G455</f>
        <v>1.5313057574715</v>
      </c>
      <c r="K482" s="64" t="n">
        <f aca="false">Scenarios!$B$15+Scenarios!$B$16*$D482+Scenarios!$B$17*(Scenarios!F$22+SUM($G482:J482))+$E482+Scenarios!$B$18*Draws!H455</f>
        <v>-4.91405160075507</v>
      </c>
      <c r="L482" s="64" t="n">
        <f aca="false">Scenarios!$B$15+Scenarios!$B$16*$D482+Scenarios!$B$17*(Scenarios!G$22+SUM($G482:K482))+$E482+Scenarios!$B$18*Draws!I455</f>
        <v>1.27307966739112</v>
      </c>
      <c r="M482" s="64" t="n">
        <f aca="false">Scenarios!$B$15+Scenarios!$B$16*$D482+Scenarios!$B$17*(Scenarios!H$22+SUM($G482:L482))+$E482+Scenarios!$B$18*Draws!J455</f>
        <v>1.10559664073173</v>
      </c>
      <c r="N482" s="64" t="n">
        <f aca="false">Scenarios!$B$15+Scenarios!$B$16*$D482+Scenarios!$B$17*(Scenarios!I$22+SUM($G482:M482))+$E482+Scenarios!$B$18*Draws!K455</f>
        <v>-2.12920451825809</v>
      </c>
      <c r="O482" s="64" t="n">
        <f aca="false">Scenarios!$B$15+Scenarios!$B$16*$D482+Scenarios!$B$17*(Scenarios!J$22+SUM($G482:N482))+$E482+Scenarios!$B$18*Draws!L455</f>
        <v>2.16545108415423</v>
      </c>
      <c r="P482" s="64" t="n">
        <f aca="false">Scenarios!$B$15+Scenarios!$B$16*$D482+Scenarios!$B$17*(Scenarios!K$22+SUM($G482:O482))+$E482+Scenarios!$B$18*Draws!M455</f>
        <v>0.184598170826264</v>
      </c>
      <c r="Q482" s="64" t="n">
        <f aca="false">Scenarios!$B$15+Scenarios!$B$16*$D482+Scenarios!$B$17*(Scenarios!L$22+SUM($G482:P482))+$E482+Scenarios!$B$18*Draws!N455</f>
        <v>-0.508055805277779</v>
      </c>
      <c r="R482" s="64" t="n">
        <f aca="false">Scenarios!$B$15+Scenarios!$B$16*$D482+Scenarios!$B$17*(Scenarios!M$22+SUM($G482:Q482))+$E482+Scenarios!$B$18*Draws!O455</f>
        <v>0.0189148989797572</v>
      </c>
      <c r="S482" s="79" t="n">
        <f aca="false">SUM(G482:R482)</f>
        <v>-5.99294930430928</v>
      </c>
    </row>
    <row r="483" customFormat="false" ht="15" hidden="false" customHeight="false" outlineLevel="0" collapsed="false">
      <c r="A483" s="36" t="n">
        <v>452</v>
      </c>
      <c r="B483" s="36" t="n">
        <f aca="false">MATCH(Draws!B456,$B$16:$E$16,1)</f>
        <v>1</v>
      </c>
      <c r="C483" s="65" t="n">
        <f aca="false">MAX(-0.9,INDEX(Scenarios!$B$8:$E$8,B483)+INDEX(Scenarios!$B$9:$E$9,B483)*Draws!C456)</f>
        <v>0.1034198</v>
      </c>
      <c r="D483" s="65" t="n">
        <f aca="false">(1+C483)^(1/12)-1</f>
        <v>0.00823491072526417</v>
      </c>
      <c r="E483" s="64" t="n">
        <f aca="false">INDEX(Scenarios!$B$10:$E$10,B483)/12</f>
        <v>-1.25</v>
      </c>
      <c r="G483" s="64" t="n">
        <f aca="false">Scenarios!$B$15+Scenarios!$B$16*$D483+Scenarios!$B$17*(Scenarios!B$22)+$E483+Scenarios!$B$18*Draws!D456</f>
        <v>-5.28117502971248</v>
      </c>
      <c r="H483" s="64" t="n">
        <f aca="false">Scenarios!$B$15+Scenarios!$B$16*$D483+Scenarios!$B$17*(Scenarios!C$22+SUM($G483:G483))+$E483+Scenarios!$B$18*Draws!E456</f>
        <v>-2.23734023314012</v>
      </c>
      <c r="I483" s="64" t="n">
        <f aca="false">Scenarios!$B$15+Scenarios!$B$16*$D483+Scenarios!$B$17*(Scenarios!D$22+SUM($G483:H483))+$E483+Scenarios!$B$18*Draws!F456</f>
        <v>-2.95725001939925</v>
      </c>
      <c r="J483" s="64" t="n">
        <f aca="false">Scenarios!$B$15+Scenarios!$B$16*$D483+Scenarios!$B$17*(Scenarios!E$22+SUM($G483:I483))+$E483+Scenarios!$B$18*Draws!G456</f>
        <v>-3.08108834385854</v>
      </c>
      <c r="K483" s="64" t="n">
        <f aca="false">Scenarios!$B$15+Scenarios!$B$16*$D483+Scenarios!$B$17*(Scenarios!F$22+SUM($G483:J483))+$E483+Scenarios!$B$18*Draws!H456</f>
        <v>-1.45818730201768</v>
      </c>
      <c r="L483" s="64" t="n">
        <f aca="false">Scenarios!$B$15+Scenarios!$B$16*$D483+Scenarios!$B$17*(Scenarios!G$22+SUM($G483:K483))+$E483+Scenarios!$B$18*Draws!I456</f>
        <v>-3.09570568957078</v>
      </c>
      <c r="M483" s="64" t="n">
        <f aca="false">Scenarios!$B$15+Scenarios!$B$16*$D483+Scenarios!$B$17*(Scenarios!H$22+SUM($G483:L483))+$E483+Scenarios!$B$18*Draws!J456</f>
        <v>-1.56468525618499</v>
      </c>
      <c r="N483" s="64" t="n">
        <f aca="false">Scenarios!$B$15+Scenarios!$B$16*$D483+Scenarios!$B$17*(Scenarios!I$22+SUM($G483:M483))+$E483+Scenarios!$B$18*Draws!K456</f>
        <v>-0.295056049417357</v>
      </c>
      <c r="O483" s="64" t="n">
        <f aca="false">Scenarios!$B$15+Scenarios!$B$16*$D483+Scenarios!$B$17*(Scenarios!J$22+SUM($G483:N483))+$E483+Scenarios!$B$18*Draws!L456</f>
        <v>-3.71138621687487</v>
      </c>
      <c r="P483" s="64" t="n">
        <f aca="false">Scenarios!$B$15+Scenarios!$B$16*$D483+Scenarios!$B$17*(Scenarios!K$22+SUM($G483:O483))+$E483+Scenarios!$B$18*Draws!M456</f>
        <v>-2.27314694362572</v>
      </c>
      <c r="Q483" s="64" t="n">
        <f aca="false">Scenarios!$B$15+Scenarios!$B$16*$D483+Scenarios!$B$17*(Scenarios!L$22+SUM($G483:P483))+$E483+Scenarios!$B$18*Draws!N456</f>
        <v>-4.71976823946954</v>
      </c>
      <c r="R483" s="64" t="n">
        <f aca="false">Scenarios!$B$15+Scenarios!$B$16*$D483+Scenarios!$B$17*(Scenarios!M$22+SUM($G483:Q483))+$E483+Scenarios!$B$18*Draws!O456</f>
        <v>-2.97031007837877</v>
      </c>
      <c r="S483" s="79" t="n">
        <f aca="false">SUM(G483:R483)</f>
        <v>-33.6450994016501</v>
      </c>
    </row>
    <row r="484" customFormat="false" ht="15" hidden="false" customHeight="false" outlineLevel="0" collapsed="false">
      <c r="A484" s="36" t="n">
        <v>453</v>
      </c>
      <c r="B484" s="36" t="n">
        <f aca="false">MATCH(Draws!B457,$B$16:$E$16,1)</f>
        <v>1</v>
      </c>
      <c r="C484" s="65" t="n">
        <f aca="false">MAX(-0.9,INDEX(Scenarios!$B$8:$E$8,B484)+INDEX(Scenarios!$B$9:$E$9,B484)*Draws!C457)</f>
        <v>0.1800599</v>
      </c>
      <c r="D484" s="65" t="n">
        <f aca="false">(1+C484)^(1/12)-1</f>
        <v>0.0138927192258127</v>
      </c>
      <c r="E484" s="64" t="n">
        <f aca="false">INDEX(Scenarios!$B$10:$E$10,B484)/12</f>
        <v>-1.25</v>
      </c>
      <c r="G484" s="64" t="n">
        <f aca="false">Scenarios!$B$15+Scenarios!$B$16*$D484+Scenarios!$B$17*(Scenarios!B$22)+$E484+Scenarios!$B$18*Draws!D457</f>
        <v>-0.963282977592004</v>
      </c>
      <c r="H484" s="64" t="n">
        <f aca="false">Scenarios!$B$15+Scenarios!$B$16*$D484+Scenarios!$B$17*(Scenarios!C$22+SUM($G484:G484))+$E484+Scenarios!$B$18*Draws!E457</f>
        <v>-6.96977241717447</v>
      </c>
      <c r="I484" s="64" t="n">
        <f aca="false">Scenarios!$B$15+Scenarios!$B$16*$D484+Scenarios!$B$17*(Scenarios!D$22+SUM($G484:H484))+$E484+Scenarios!$B$18*Draws!F457</f>
        <v>-4.92855928938219</v>
      </c>
      <c r="J484" s="64" t="n">
        <f aca="false">Scenarios!$B$15+Scenarios!$B$16*$D484+Scenarios!$B$17*(Scenarios!E$22+SUM($G484:I484))+$E484+Scenarios!$B$18*Draws!G457</f>
        <v>-1.49342781183482</v>
      </c>
      <c r="K484" s="64" t="n">
        <f aca="false">Scenarios!$B$15+Scenarios!$B$16*$D484+Scenarios!$B$17*(Scenarios!F$22+SUM($G484:J484))+$E484+Scenarios!$B$18*Draws!H457</f>
        <v>-9.9552974534687</v>
      </c>
      <c r="L484" s="64" t="n">
        <f aca="false">Scenarios!$B$15+Scenarios!$B$16*$D484+Scenarios!$B$17*(Scenarios!G$22+SUM($G484:K484))+$E484+Scenarios!$B$18*Draws!I457</f>
        <v>-3.7875697928904</v>
      </c>
      <c r="M484" s="64" t="n">
        <f aca="false">Scenarios!$B$15+Scenarios!$B$16*$D484+Scenarios!$B$17*(Scenarios!H$22+SUM($G484:L484))+$E484+Scenarios!$B$18*Draws!J457</f>
        <v>-5.52680870016605</v>
      </c>
      <c r="N484" s="64" t="n">
        <f aca="false">Scenarios!$B$15+Scenarios!$B$16*$D484+Scenarios!$B$17*(Scenarios!I$22+SUM($G484:M484))+$E484+Scenarios!$B$18*Draws!K457</f>
        <v>-2.73379425465653</v>
      </c>
      <c r="O484" s="64" t="n">
        <f aca="false">Scenarios!$B$15+Scenarios!$B$16*$D484+Scenarios!$B$17*(Scenarios!J$22+SUM($G484:N484))+$E484+Scenarios!$B$18*Draws!L457</f>
        <v>-8.46146800866355</v>
      </c>
      <c r="P484" s="64" t="n">
        <f aca="false">Scenarios!$B$15+Scenarios!$B$16*$D484+Scenarios!$B$17*(Scenarios!K$22+SUM($G484:O484))+$E484+Scenarios!$B$18*Draws!M457</f>
        <v>-4.04190742831408</v>
      </c>
      <c r="Q484" s="64" t="n">
        <f aca="false">Scenarios!$B$15+Scenarios!$B$16*$D484+Scenarios!$B$17*(Scenarios!L$22+SUM($G484:P484))+$E484+Scenarios!$B$18*Draws!N457</f>
        <v>-3.66540589597628</v>
      </c>
      <c r="R484" s="64" t="n">
        <f aca="false">Scenarios!$B$15+Scenarios!$B$16*$D484+Scenarios!$B$17*(Scenarios!M$22+SUM($G484:Q484))+$E484+Scenarios!$B$18*Draws!O457</f>
        <v>-8.2185783783631</v>
      </c>
      <c r="S484" s="79" t="n">
        <f aca="false">SUM(G484:R484)</f>
        <v>-60.7458724084822</v>
      </c>
    </row>
    <row r="485" customFormat="false" ht="15" hidden="false" customHeight="false" outlineLevel="0" collapsed="false">
      <c r="A485" s="36" t="n">
        <v>454</v>
      </c>
      <c r="B485" s="36" t="n">
        <f aca="false">MATCH(Draws!B458,$B$16:$E$16,1)</f>
        <v>3</v>
      </c>
      <c r="C485" s="65" t="n">
        <f aca="false">MAX(-0.9,INDEX(Scenarios!$B$8:$E$8,B485)+INDEX(Scenarios!$B$9:$E$9,B485)*Draws!C458)</f>
        <v>0.25788452</v>
      </c>
      <c r="D485" s="65" t="n">
        <f aca="false">(1+C485)^(1/12)-1</f>
        <v>0.0193032236479958</v>
      </c>
      <c r="E485" s="64" t="n">
        <f aca="false">INDEX(Scenarios!$B$10:$E$10,B485)/12</f>
        <v>0.416666666666667</v>
      </c>
      <c r="G485" s="64" t="n">
        <f aca="false">Scenarios!$B$15+Scenarios!$B$16*$D485+Scenarios!$B$17*(Scenarios!B$22)+$E485+Scenarios!$B$18*Draws!D458</f>
        <v>0.252941313811554</v>
      </c>
      <c r="H485" s="64" t="n">
        <f aca="false">Scenarios!$B$15+Scenarios!$B$16*$D485+Scenarios!$B$17*(Scenarios!C$22+SUM($G485:G485))+$E485+Scenarios!$B$18*Draws!E458</f>
        <v>1.23587775319449</v>
      </c>
      <c r="I485" s="64" t="n">
        <f aca="false">Scenarios!$B$15+Scenarios!$B$16*$D485+Scenarios!$B$17*(Scenarios!D$22+SUM($G485:H485))+$E485+Scenarios!$B$18*Draws!F458</f>
        <v>-3.38227905736041</v>
      </c>
      <c r="J485" s="64" t="n">
        <f aca="false">Scenarios!$B$15+Scenarios!$B$16*$D485+Scenarios!$B$17*(Scenarios!E$22+SUM($G485:I485))+$E485+Scenarios!$B$18*Draws!G458</f>
        <v>0.292351904619449</v>
      </c>
      <c r="K485" s="64" t="n">
        <f aca="false">Scenarios!$B$15+Scenarios!$B$16*$D485+Scenarios!$B$17*(Scenarios!F$22+SUM($G485:J485))+$E485+Scenarios!$B$18*Draws!H458</f>
        <v>-0.860991600558583</v>
      </c>
      <c r="L485" s="64" t="n">
        <f aca="false">Scenarios!$B$15+Scenarios!$B$16*$D485+Scenarios!$B$17*(Scenarios!G$22+SUM($G485:K485))+$E485+Scenarios!$B$18*Draws!I458</f>
        <v>2.11892576258674</v>
      </c>
      <c r="M485" s="64" t="n">
        <f aca="false">Scenarios!$B$15+Scenarios!$B$16*$D485+Scenarios!$B$17*(Scenarios!H$22+SUM($G485:L485))+$E485+Scenarios!$B$18*Draws!J458</f>
        <v>2.02359699475935</v>
      </c>
      <c r="N485" s="64" t="n">
        <f aca="false">Scenarios!$B$15+Scenarios!$B$16*$D485+Scenarios!$B$17*(Scenarios!I$22+SUM($G485:M485))+$E485+Scenarios!$B$18*Draws!K458</f>
        <v>-0.95112877937979</v>
      </c>
      <c r="O485" s="64" t="n">
        <f aca="false">Scenarios!$B$15+Scenarios!$B$16*$D485+Scenarios!$B$17*(Scenarios!J$22+SUM($G485:N485))+$E485+Scenarios!$B$18*Draws!L458</f>
        <v>1.00936485841593</v>
      </c>
      <c r="P485" s="64" t="n">
        <f aca="false">Scenarios!$B$15+Scenarios!$B$16*$D485+Scenarios!$B$17*(Scenarios!K$22+SUM($G485:O485))+$E485+Scenarios!$B$18*Draws!M458</f>
        <v>2.35781376321884</v>
      </c>
      <c r="Q485" s="64" t="n">
        <f aca="false">Scenarios!$B$15+Scenarios!$B$16*$D485+Scenarios!$B$17*(Scenarios!L$22+SUM($G485:P485))+$E485+Scenarios!$B$18*Draws!N458</f>
        <v>0.248178689787415</v>
      </c>
      <c r="R485" s="64" t="n">
        <f aca="false">Scenarios!$B$15+Scenarios!$B$16*$D485+Scenarios!$B$17*(Scenarios!M$22+SUM($G485:Q485))+$E485+Scenarios!$B$18*Draws!O458</f>
        <v>2.93067464648251</v>
      </c>
      <c r="S485" s="79" t="n">
        <f aca="false">SUM(G485:R485)</f>
        <v>7.2753262495775</v>
      </c>
    </row>
    <row r="486" customFormat="false" ht="15" hidden="false" customHeight="false" outlineLevel="0" collapsed="false">
      <c r="A486" s="36" t="n">
        <v>455</v>
      </c>
      <c r="B486" s="36" t="n">
        <f aca="false">MATCH(Draws!B459,$B$16:$E$16,1)</f>
        <v>1</v>
      </c>
      <c r="C486" s="65" t="n">
        <f aca="false">MAX(-0.9,INDEX(Scenarios!$B$8:$E$8,B486)+INDEX(Scenarios!$B$9:$E$9,B486)*Draws!C459)</f>
        <v>0.104684</v>
      </c>
      <c r="D486" s="65" t="n">
        <f aca="false">(1+C486)^(1/12)-1</f>
        <v>0.00833112235020472</v>
      </c>
      <c r="E486" s="64" t="n">
        <f aca="false">INDEX(Scenarios!$B$10:$E$10,B486)/12</f>
        <v>-1.25</v>
      </c>
      <c r="G486" s="64" t="n">
        <f aca="false">Scenarios!$B$15+Scenarios!$B$16*$D486+Scenarios!$B$17*(Scenarios!B$22)+$E486+Scenarios!$B$18*Draws!D459</f>
        <v>-1.98165359032555</v>
      </c>
      <c r="H486" s="64" t="n">
        <f aca="false">Scenarios!$B$15+Scenarios!$B$16*$D486+Scenarios!$B$17*(Scenarios!C$22+SUM($G486:G486))+$E486+Scenarios!$B$18*Draws!E459</f>
        <v>-4.09114029634863</v>
      </c>
      <c r="I486" s="64" t="n">
        <f aca="false">Scenarios!$B$15+Scenarios!$B$16*$D486+Scenarios!$B$17*(Scenarios!D$22+SUM($G486:H486))+$E486+Scenarios!$B$18*Draws!F459</f>
        <v>-4.88781440990524</v>
      </c>
      <c r="J486" s="64" t="n">
        <f aca="false">Scenarios!$B$15+Scenarios!$B$16*$D486+Scenarios!$B$17*(Scenarios!E$22+SUM($G486:I486))+$E486+Scenarios!$B$18*Draws!G459</f>
        <v>-8.10489665864727</v>
      </c>
      <c r="K486" s="64" t="n">
        <f aca="false">Scenarios!$B$15+Scenarios!$B$16*$D486+Scenarios!$B$17*(Scenarios!F$22+SUM($G486:J486))+$E486+Scenarios!$B$18*Draws!H459</f>
        <v>-8.49134155805137</v>
      </c>
      <c r="L486" s="64" t="n">
        <f aca="false">Scenarios!$B$15+Scenarios!$B$16*$D486+Scenarios!$B$17*(Scenarios!G$22+SUM($G486:K486))+$E486+Scenarios!$B$18*Draws!I459</f>
        <v>-6.68174483379944</v>
      </c>
      <c r="M486" s="64" t="n">
        <f aca="false">Scenarios!$B$15+Scenarios!$B$16*$D486+Scenarios!$B$17*(Scenarios!H$22+SUM($G486:L486))+$E486+Scenarios!$B$18*Draws!J459</f>
        <v>-2.82605904692772</v>
      </c>
      <c r="N486" s="64" t="n">
        <f aca="false">Scenarios!$B$15+Scenarios!$B$16*$D486+Scenarios!$B$17*(Scenarios!I$22+SUM($G486:M486))+$E486+Scenarios!$B$18*Draws!K459</f>
        <v>-5.04960112561914</v>
      </c>
      <c r="O486" s="64" t="n">
        <f aca="false">Scenarios!$B$15+Scenarios!$B$16*$D486+Scenarios!$B$17*(Scenarios!J$22+SUM($G486:N486))+$E486+Scenarios!$B$18*Draws!L459</f>
        <v>-3.89324273455908</v>
      </c>
      <c r="P486" s="64" t="n">
        <f aca="false">Scenarios!$B$15+Scenarios!$B$16*$D486+Scenarios!$B$17*(Scenarios!K$22+SUM($G486:O486))+$E486+Scenarios!$B$18*Draws!M459</f>
        <v>-2.74338813237287</v>
      </c>
      <c r="Q486" s="64" t="n">
        <f aca="false">Scenarios!$B$15+Scenarios!$B$16*$D486+Scenarios!$B$17*(Scenarios!L$22+SUM($G486:P486))+$E486+Scenarios!$B$18*Draws!N459</f>
        <v>-9.97188705150051</v>
      </c>
      <c r="R486" s="64" t="n">
        <f aca="false">Scenarios!$B$15+Scenarios!$B$16*$D486+Scenarios!$B$17*(Scenarios!M$22+SUM($G486:Q486))+$E486+Scenarios!$B$18*Draws!O459</f>
        <v>-4.38947242946617</v>
      </c>
      <c r="S486" s="79" t="n">
        <f aca="false">SUM(G486:R486)</f>
        <v>-63.112241867523</v>
      </c>
    </row>
    <row r="487" customFormat="false" ht="15" hidden="false" customHeight="false" outlineLevel="0" collapsed="false">
      <c r="A487" s="36" t="n">
        <v>456</v>
      </c>
      <c r="B487" s="36" t="n">
        <f aca="false">MATCH(Draws!B460,$B$16:$E$16,1)</f>
        <v>1</v>
      </c>
      <c r="C487" s="65" t="n">
        <f aca="false">MAX(-0.9,INDEX(Scenarios!$B$8:$E$8,B487)+INDEX(Scenarios!$B$9:$E$9,B487)*Draws!C460)</f>
        <v>0.33963065</v>
      </c>
      <c r="D487" s="65" t="n">
        <f aca="false">(1+C487)^(1/12)-1</f>
        <v>0.0246654425545567</v>
      </c>
      <c r="E487" s="64" t="n">
        <f aca="false">INDEX(Scenarios!$B$10:$E$10,B487)/12</f>
        <v>-1.25</v>
      </c>
      <c r="G487" s="64" t="n">
        <f aca="false">Scenarios!$B$15+Scenarios!$B$16*$D487+Scenarios!$B$17*(Scenarios!B$22)+$E487+Scenarios!$B$18*Draws!D460</f>
        <v>-2.61914945193531</v>
      </c>
      <c r="H487" s="64" t="n">
        <f aca="false">Scenarios!$B$15+Scenarios!$B$16*$D487+Scenarios!$B$17*(Scenarios!C$22+SUM($G487:G487))+$E487+Scenarios!$B$18*Draws!E460</f>
        <v>-4.6503977110525</v>
      </c>
      <c r="I487" s="64" t="n">
        <f aca="false">Scenarios!$B$15+Scenarios!$B$16*$D487+Scenarios!$B$17*(Scenarios!D$22+SUM($G487:H487))+$E487+Scenarios!$B$18*Draws!F460</f>
        <v>-3.81384819350367</v>
      </c>
      <c r="J487" s="64" t="n">
        <f aca="false">Scenarios!$B$15+Scenarios!$B$16*$D487+Scenarios!$B$17*(Scenarios!E$22+SUM($G487:I487))+$E487+Scenarios!$B$18*Draws!G460</f>
        <v>-5.70703802357465</v>
      </c>
      <c r="K487" s="64" t="n">
        <f aca="false">Scenarios!$B$15+Scenarios!$B$16*$D487+Scenarios!$B$17*(Scenarios!F$22+SUM($G487:J487))+$E487+Scenarios!$B$18*Draws!H460</f>
        <v>-2.12778371884514</v>
      </c>
      <c r="L487" s="64" t="n">
        <f aca="false">Scenarios!$B$15+Scenarios!$B$16*$D487+Scenarios!$B$17*(Scenarios!G$22+SUM($G487:K487))+$E487+Scenarios!$B$18*Draws!I460</f>
        <v>3.20827956519598</v>
      </c>
      <c r="M487" s="64" t="n">
        <f aca="false">Scenarios!$B$15+Scenarios!$B$16*$D487+Scenarios!$B$17*(Scenarios!H$22+SUM($G487:L487))+$E487+Scenarios!$B$18*Draws!J460</f>
        <v>3.4032903825839</v>
      </c>
      <c r="N487" s="64" t="n">
        <f aca="false">Scenarios!$B$15+Scenarios!$B$16*$D487+Scenarios!$B$17*(Scenarios!I$22+SUM($G487:M487))+$E487+Scenarios!$B$18*Draws!K460</f>
        <v>-6.72780436692934</v>
      </c>
      <c r="O487" s="64" t="n">
        <f aca="false">Scenarios!$B$15+Scenarios!$B$16*$D487+Scenarios!$B$17*(Scenarios!J$22+SUM($G487:N487))+$E487+Scenarios!$B$18*Draws!L460</f>
        <v>-3.07678909081628</v>
      </c>
      <c r="P487" s="64" t="n">
        <f aca="false">Scenarios!$B$15+Scenarios!$B$16*$D487+Scenarios!$B$17*(Scenarios!K$22+SUM($G487:O487))+$E487+Scenarios!$B$18*Draws!M460</f>
        <v>0.0862105214945013</v>
      </c>
      <c r="Q487" s="64" t="n">
        <f aca="false">Scenarios!$B$15+Scenarios!$B$16*$D487+Scenarios!$B$17*(Scenarios!L$22+SUM($G487:P487))+$E487+Scenarios!$B$18*Draws!N460</f>
        <v>-3.50635255720719</v>
      </c>
      <c r="R487" s="64" t="n">
        <f aca="false">Scenarios!$B$15+Scenarios!$B$16*$D487+Scenarios!$B$17*(Scenarios!M$22+SUM($G487:Q487))+$E487+Scenarios!$B$18*Draws!O460</f>
        <v>3.43996165718328</v>
      </c>
      <c r="S487" s="79" t="n">
        <f aca="false">SUM(G487:R487)</f>
        <v>-22.0914209874064</v>
      </c>
    </row>
    <row r="488" customFormat="false" ht="15" hidden="false" customHeight="false" outlineLevel="0" collapsed="false">
      <c r="A488" s="36" t="n">
        <v>457</v>
      </c>
      <c r="B488" s="36" t="n">
        <f aca="false">MATCH(Draws!B461,$B$16:$E$16,1)</f>
        <v>4</v>
      </c>
      <c r="C488" s="65" t="n">
        <f aca="false">MAX(-0.9,INDEX(Scenarios!$B$8:$E$8,B488)+INDEX(Scenarios!$B$9:$E$9,B488)*Draws!C461)</f>
        <v>0.02648292</v>
      </c>
      <c r="D488" s="65" t="n">
        <f aca="false">(1+C488)^(1/12)-1</f>
        <v>0.00218056717560899</v>
      </c>
      <c r="E488" s="64" t="n">
        <f aca="false">INDEX(Scenarios!$B$10:$E$10,B488)/12</f>
        <v>-1.25</v>
      </c>
      <c r="G488" s="64" t="n">
        <f aca="false">Scenarios!$B$15+Scenarios!$B$16*$D488+Scenarios!$B$17*(Scenarios!B$22)+$E488+Scenarios!$B$18*Draws!D461</f>
        <v>-0.649451333344978</v>
      </c>
      <c r="H488" s="64" t="n">
        <f aca="false">Scenarios!$B$15+Scenarios!$B$16*$D488+Scenarios!$B$17*(Scenarios!C$22+SUM($G488:G488))+$E488+Scenarios!$B$18*Draws!E461</f>
        <v>-3.56430828334594</v>
      </c>
      <c r="I488" s="64" t="n">
        <f aca="false">Scenarios!$B$15+Scenarios!$B$16*$D488+Scenarios!$B$17*(Scenarios!D$22+SUM($G488:H488))+$E488+Scenarios!$B$18*Draws!F461</f>
        <v>-4.88147594242733</v>
      </c>
      <c r="J488" s="64" t="n">
        <f aca="false">Scenarios!$B$15+Scenarios!$B$16*$D488+Scenarios!$B$17*(Scenarios!E$22+SUM($G488:I488))+$E488+Scenarios!$B$18*Draws!G461</f>
        <v>-8.36931014882908</v>
      </c>
      <c r="K488" s="64" t="n">
        <f aca="false">Scenarios!$B$15+Scenarios!$B$16*$D488+Scenarios!$B$17*(Scenarios!F$22+SUM($G488:J488))+$E488+Scenarios!$B$18*Draws!H461</f>
        <v>-2.88597953056216</v>
      </c>
      <c r="L488" s="64" t="n">
        <f aca="false">Scenarios!$B$15+Scenarios!$B$16*$D488+Scenarios!$B$17*(Scenarios!G$22+SUM($G488:K488))+$E488+Scenarios!$B$18*Draws!I461</f>
        <v>-0.514244497148908</v>
      </c>
      <c r="M488" s="64" t="n">
        <f aca="false">Scenarios!$B$15+Scenarios!$B$16*$D488+Scenarios!$B$17*(Scenarios!H$22+SUM($G488:L488))+$E488+Scenarios!$B$18*Draws!J461</f>
        <v>-0.794449095305495</v>
      </c>
      <c r="N488" s="64" t="n">
        <f aca="false">Scenarios!$B$15+Scenarios!$B$16*$D488+Scenarios!$B$17*(Scenarios!I$22+SUM($G488:M488))+$E488+Scenarios!$B$18*Draws!K461</f>
        <v>-0.356725126284946</v>
      </c>
      <c r="O488" s="64" t="n">
        <f aca="false">Scenarios!$B$15+Scenarios!$B$16*$D488+Scenarios!$B$17*(Scenarios!J$22+SUM($G488:N488))+$E488+Scenarios!$B$18*Draws!L461</f>
        <v>-1.77801073814917</v>
      </c>
      <c r="P488" s="64" t="n">
        <f aca="false">Scenarios!$B$15+Scenarios!$B$16*$D488+Scenarios!$B$17*(Scenarios!K$22+SUM($G488:O488))+$E488+Scenarios!$B$18*Draws!M461</f>
        <v>-1.73606363206483</v>
      </c>
      <c r="Q488" s="64" t="n">
        <f aca="false">Scenarios!$B$15+Scenarios!$B$16*$D488+Scenarios!$B$17*(Scenarios!L$22+SUM($G488:P488))+$E488+Scenarios!$B$18*Draws!N461</f>
        <v>0.80620767310531</v>
      </c>
      <c r="R488" s="64" t="n">
        <f aca="false">Scenarios!$B$15+Scenarios!$B$16*$D488+Scenarios!$B$17*(Scenarios!M$22+SUM($G488:Q488))+$E488+Scenarios!$B$18*Draws!O461</f>
        <v>-7.72886851201105</v>
      </c>
      <c r="S488" s="79" t="n">
        <f aca="false">SUM(G488:R488)</f>
        <v>-32.4526791663686</v>
      </c>
    </row>
    <row r="489" customFormat="false" ht="15" hidden="false" customHeight="false" outlineLevel="0" collapsed="false">
      <c r="A489" s="36" t="n">
        <v>458</v>
      </c>
      <c r="B489" s="36" t="n">
        <f aca="false">MATCH(Draws!B462,$B$16:$E$16,1)</f>
        <v>4</v>
      </c>
      <c r="C489" s="65" t="n">
        <f aca="false">MAX(-0.9,INDEX(Scenarios!$B$8:$E$8,B489)+INDEX(Scenarios!$B$9:$E$9,B489)*Draws!C462)</f>
        <v>0.27753864</v>
      </c>
      <c r="D489" s="65" t="n">
        <f aca="false">(1+C489)^(1/12)-1</f>
        <v>0.020621008709369</v>
      </c>
      <c r="E489" s="64" t="n">
        <f aca="false">INDEX(Scenarios!$B$10:$E$10,B489)/12</f>
        <v>-1.25</v>
      </c>
      <c r="G489" s="64" t="n">
        <f aca="false">Scenarios!$B$15+Scenarios!$B$16*$D489+Scenarios!$B$17*(Scenarios!B$22)+$E489+Scenarios!$B$18*Draws!D462</f>
        <v>-2.25335451078363</v>
      </c>
      <c r="H489" s="64" t="n">
        <f aca="false">Scenarios!$B$15+Scenarios!$B$16*$D489+Scenarios!$B$17*(Scenarios!C$22+SUM($G489:G489))+$E489+Scenarios!$B$18*Draws!E462</f>
        <v>-6.03144799936686</v>
      </c>
      <c r="I489" s="64" t="n">
        <f aca="false">Scenarios!$B$15+Scenarios!$B$16*$D489+Scenarios!$B$17*(Scenarios!D$22+SUM($G489:H489))+$E489+Scenarios!$B$18*Draws!F462</f>
        <v>-1.81086947971368</v>
      </c>
      <c r="J489" s="64" t="n">
        <f aca="false">Scenarios!$B$15+Scenarios!$B$16*$D489+Scenarios!$B$17*(Scenarios!E$22+SUM($G489:I489))+$E489+Scenarios!$B$18*Draws!G462</f>
        <v>-7.55823215058587</v>
      </c>
      <c r="K489" s="64" t="n">
        <f aca="false">Scenarios!$B$15+Scenarios!$B$16*$D489+Scenarios!$B$17*(Scenarios!F$22+SUM($G489:J489))+$E489+Scenarios!$B$18*Draws!H462</f>
        <v>-1.01473309677915</v>
      </c>
      <c r="L489" s="64" t="n">
        <f aca="false">Scenarios!$B$15+Scenarios!$B$16*$D489+Scenarios!$B$17*(Scenarios!G$22+SUM($G489:K489))+$E489+Scenarios!$B$18*Draws!I462</f>
        <v>-2.99648804162764</v>
      </c>
      <c r="M489" s="64" t="n">
        <f aca="false">Scenarios!$B$15+Scenarios!$B$16*$D489+Scenarios!$B$17*(Scenarios!H$22+SUM($G489:L489))+$E489+Scenarios!$B$18*Draws!J462</f>
        <v>-4.70601652338847</v>
      </c>
      <c r="N489" s="64" t="n">
        <f aca="false">Scenarios!$B$15+Scenarios!$B$16*$D489+Scenarios!$B$17*(Scenarios!I$22+SUM($G489:M489))+$E489+Scenarios!$B$18*Draws!K462</f>
        <v>2.2087723784502</v>
      </c>
      <c r="O489" s="64" t="n">
        <f aca="false">Scenarios!$B$15+Scenarios!$B$16*$D489+Scenarios!$B$17*(Scenarios!J$22+SUM($G489:N489))+$E489+Scenarios!$B$18*Draws!L462</f>
        <v>-7.39151799292982</v>
      </c>
      <c r="P489" s="64" t="n">
        <f aca="false">Scenarios!$B$15+Scenarios!$B$16*$D489+Scenarios!$B$17*(Scenarios!K$22+SUM($G489:O489))+$E489+Scenarios!$B$18*Draws!M462</f>
        <v>1.7479114173866</v>
      </c>
      <c r="Q489" s="64" t="n">
        <f aca="false">Scenarios!$B$15+Scenarios!$B$16*$D489+Scenarios!$B$17*(Scenarios!L$22+SUM($G489:P489))+$E489+Scenarios!$B$18*Draws!N462</f>
        <v>0.0176528384717711</v>
      </c>
      <c r="R489" s="64" t="n">
        <f aca="false">Scenarios!$B$15+Scenarios!$B$16*$D489+Scenarios!$B$17*(Scenarios!M$22+SUM($G489:Q489))+$E489+Scenarios!$B$18*Draws!O462</f>
        <v>-5.68264989309026</v>
      </c>
      <c r="S489" s="79" t="n">
        <f aca="false">SUM(G489:R489)</f>
        <v>-35.4709730539568</v>
      </c>
    </row>
    <row r="490" customFormat="false" ht="15" hidden="false" customHeight="false" outlineLevel="0" collapsed="false">
      <c r="A490" s="36" t="n">
        <v>459</v>
      </c>
      <c r="B490" s="36" t="n">
        <f aca="false">MATCH(Draws!B463,$B$16:$E$16,1)</f>
        <v>1</v>
      </c>
      <c r="C490" s="65" t="n">
        <f aca="false">MAX(-0.9,INDEX(Scenarios!$B$8:$E$8,B490)+INDEX(Scenarios!$B$9:$E$9,B490)*Draws!C463)</f>
        <v>0.00408005000000001</v>
      </c>
      <c r="D490" s="65" t="n">
        <f aca="false">(1+C490)^(1/12)-1</f>
        <v>0.000339370003547668</v>
      </c>
      <c r="E490" s="64" t="n">
        <f aca="false">INDEX(Scenarios!$B$10:$E$10,B490)/12</f>
        <v>-1.25</v>
      </c>
      <c r="G490" s="64" t="n">
        <f aca="false">Scenarios!$B$15+Scenarios!$B$16*$D490+Scenarios!$B$17*(Scenarios!B$22)+$E490+Scenarios!$B$18*Draws!D463</f>
        <v>-6.11533227582207</v>
      </c>
      <c r="H490" s="64" t="n">
        <f aca="false">Scenarios!$B$15+Scenarios!$B$16*$D490+Scenarios!$B$17*(Scenarios!C$22+SUM($G490:G490))+$E490+Scenarios!$B$18*Draws!E463</f>
        <v>-6.12516278846475</v>
      </c>
      <c r="I490" s="64" t="n">
        <f aca="false">Scenarios!$B$15+Scenarios!$B$16*$D490+Scenarios!$B$17*(Scenarios!D$22+SUM($G490:H490))+$E490+Scenarios!$B$18*Draws!F463</f>
        <v>3.44820213208039</v>
      </c>
      <c r="J490" s="64" t="n">
        <f aca="false">Scenarios!$B$15+Scenarios!$B$16*$D490+Scenarios!$B$17*(Scenarios!E$22+SUM($G490:I490))+$E490+Scenarios!$B$18*Draws!G463</f>
        <v>-5.28716893210695</v>
      </c>
      <c r="K490" s="64" t="n">
        <f aca="false">Scenarios!$B$15+Scenarios!$B$16*$D490+Scenarios!$B$17*(Scenarios!F$22+SUM($G490:J490))+$E490+Scenarios!$B$18*Draws!H463</f>
        <v>-2.85338168542089</v>
      </c>
      <c r="L490" s="64" t="n">
        <f aca="false">Scenarios!$B$15+Scenarios!$B$16*$D490+Scenarios!$B$17*(Scenarios!G$22+SUM($G490:K490))+$E490+Scenarios!$B$18*Draws!I463</f>
        <v>-0.217780647950475</v>
      </c>
      <c r="M490" s="64" t="n">
        <f aca="false">Scenarios!$B$15+Scenarios!$B$16*$D490+Scenarios!$B$17*(Scenarios!H$22+SUM($G490:L490))+$E490+Scenarios!$B$18*Draws!J463</f>
        <v>-3.38072614816545</v>
      </c>
      <c r="N490" s="64" t="n">
        <f aca="false">Scenarios!$B$15+Scenarios!$B$16*$D490+Scenarios!$B$17*(Scenarios!I$22+SUM($G490:M490))+$E490+Scenarios!$B$18*Draws!K463</f>
        <v>-4.38096892816511</v>
      </c>
      <c r="O490" s="64" t="n">
        <f aca="false">Scenarios!$B$15+Scenarios!$B$16*$D490+Scenarios!$B$17*(Scenarios!J$22+SUM($G490:N490))+$E490+Scenarios!$B$18*Draws!L463</f>
        <v>-2.0395296088424</v>
      </c>
      <c r="P490" s="64" t="n">
        <f aca="false">Scenarios!$B$15+Scenarios!$B$16*$D490+Scenarios!$B$17*(Scenarios!K$22+SUM($G490:O490))+$E490+Scenarios!$B$18*Draws!M463</f>
        <v>-2.68531338332172</v>
      </c>
      <c r="Q490" s="64" t="n">
        <f aca="false">Scenarios!$B$15+Scenarios!$B$16*$D490+Scenarios!$B$17*(Scenarios!L$22+SUM($G490:P490))+$E490+Scenarios!$B$18*Draws!N463</f>
        <v>-5.58965452737156</v>
      </c>
      <c r="R490" s="64" t="n">
        <f aca="false">Scenarios!$B$15+Scenarios!$B$16*$D490+Scenarios!$B$17*(Scenarios!M$22+SUM($G490:Q490))+$E490+Scenarios!$B$18*Draws!O463</f>
        <v>-2.70616219625804</v>
      </c>
      <c r="S490" s="79" t="n">
        <f aca="false">SUM(G490:R490)</f>
        <v>-37.932978989809</v>
      </c>
    </row>
    <row r="491" customFormat="false" ht="15" hidden="false" customHeight="false" outlineLevel="0" collapsed="false">
      <c r="A491" s="36" t="n">
        <v>460</v>
      </c>
      <c r="B491" s="36" t="n">
        <f aca="false">MATCH(Draws!B464,$B$16:$E$16,1)</f>
        <v>1</v>
      </c>
      <c r="C491" s="65" t="n">
        <f aca="false">MAX(-0.9,INDEX(Scenarios!$B$8:$E$8,B491)+INDEX(Scenarios!$B$9:$E$9,B491)*Draws!C464)</f>
        <v>-0.1130371</v>
      </c>
      <c r="D491" s="65" t="n">
        <f aca="false">(1+C491)^(1/12)-1</f>
        <v>-0.00994621626822212</v>
      </c>
      <c r="E491" s="64" t="n">
        <f aca="false">INDEX(Scenarios!$B$10:$E$10,B491)/12</f>
        <v>-1.25</v>
      </c>
      <c r="G491" s="64" t="n">
        <f aca="false">Scenarios!$B$15+Scenarios!$B$16*$D491+Scenarios!$B$17*(Scenarios!B$22)+$E491+Scenarios!$B$18*Draws!D464</f>
        <v>-4.0025440056991</v>
      </c>
      <c r="H491" s="64" t="n">
        <f aca="false">Scenarios!$B$15+Scenarios!$B$16*$D491+Scenarios!$B$17*(Scenarios!C$22+SUM($G491:G491))+$E491+Scenarios!$B$18*Draws!E464</f>
        <v>-2.57694060720044</v>
      </c>
      <c r="I491" s="64" t="n">
        <f aca="false">Scenarios!$B$15+Scenarios!$B$16*$D491+Scenarios!$B$17*(Scenarios!D$22+SUM($G491:H491))+$E491+Scenarios!$B$18*Draws!F464</f>
        <v>-0.193742808601121</v>
      </c>
      <c r="J491" s="64" t="n">
        <f aca="false">Scenarios!$B$15+Scenarios!$B$16*$D491+Scenarios!$B$17*(Scenarios!E$22+SUM($G491:I491))+$E491+Scenarios!$B$18*Draws!G464</f>
        <v>-4.49903128891628</v>
      </c>
      <c r="K491" s="64" t="n">
        <f aca="false">Scenarios!$B$15+Scenarios!$B$16*$D491+Scenarios!$B$17*(Scenarios!F$22+SUM($G491:J491))+$E491+Scenarios!$B$18*Draws!H464</f>
        <v>-6.79410849791351</v>
      </c>
      <c r="L491" s="64" t="n">
        <f aca="false">Scenarios!$B$15+Scenarios!$B$16*$D491+Scenarios!$B$17*(Scenarios!G$22+SUM($G491:K491))+$E491+Scenarios!$B$18*Draws!I464</f>
        <v>-3.27856810467842</v>
      </c>
      <c r="M491" s="64" t="n">
        <f aca="false">Scenarios!$B$15+Scenarios!$B$16*$D491+Scenarios!$B$17*(Scenarios!H$22+SUM($G491:L491))+$E491+Scenarios!$B$18*Draws!J464</f>
        <v>-1.72986264225127</v>
      </c>
      <c r="N491" s="64" t="n">
        <f aca="false">Scenarios!$B$15+Scenarios!$B$16*$D491+Scenarios!$B$17*(Scenarios!I$22+SUM($G491:M491))+$E491+Scenarios!$B$18*Draws!K464</f>
        <v>-0.220859534060432</v>
      </c>
      <c r="O491" s="64" t="n">
        <f aca="false">Scenarios!$B$15+Scenarios!$B$16*$D491+Scenarios!$B$17*(Scenarios!J$22+SUM($G491:N491))+$E491+Scenarios!$B$18*Draws!L464</f>
        <v>-2.67410858201083</v>
      </c>
      <c r="P491" s="64" t="n">
        <f aca="false">Scenarios!$B$15+Scenarios!$B$16*$D491+Scenarios!$B$17*(Scenarios!K$22+SUM($G491:O491))+$E491+Scenarios!$B$18*Draws!M464</f>
        <v>-5.6407036200861</v>
      </c>
      <c r="Q491" s="64" t="n">
        <f aca="false">Scenarios!$B$15+Scenarios!$B$16*$D491+Scenarios!$B$17*(Scenarios!L$22+SUM($G491:P491))+$E491+Scenarios!$B$18*Draws!N464</f>
        <v>-6.10960566644039</v>
      </c>
      <c r="R491" s="64" t="n">
        <f aca="false">Scenarios!$B$15+Scenarios!$B$16*$D491+Scenarios!$B$17*(Scenarios!M$22+SUM($G491:Q491))+$E491+Scenarios!$B$18*Draws!O464</f>
        <v>-7.02361706577583</v>
      </c>
      <c r="S491" s="79" t="n">
        <f aca="false">SUM(G491:R491)</f>
        <v>-44.7436924236337</v>
      </c>
    </row>
    <row r="492" customFormat="false" ht="15" hidden="false" customHeight="false" outlineLevel="0" collapsed="false">
      <c r="A492" s="36" t="n">
        <v>461</v>
      </c>
      <c r="B492" s="36" t="n">
        <f aca="false">MATCH(Draws!B465,$B$16:$E$16,1)</f>
        <v>4</v>
      </c>
      <c r="C492" s="65" t="n">
        <f aca="false">MAX(-0.9,INDEX(Scenarios!$B$8:$E$8,B492)+INDEX(Scenarios!$B$9:$E$9,B492)*Draws!C465)</f>
        <v>0.14459328</v>
      </c>
      <c r="D492" s="65" t="n">
        <f aca="false">(1+C492)^(1/12)-1</f>
        <v>0.0113176790957903</v>
      </c>
      <c r="E492" s="64" t="n">
        <f aca="false">INDEX(Scenarios!$B$10:$E$10,B492)/12</f>
        <v>-1.25</v>
      </c>
      <c r="G492" s="64" t="n">
        <f aca="false">Scenarios!$B$15+Scenarios!$B$16*$D492+Scenarios!$B$17*(Scenarios!B$22)+$E492+Scenarios!$B$18*Draws!D465</f>
        <v>-5.54215677015036</v>
      </c>
      <c r="H492" s="64" t="n">
        <f aca="false">Scenarios!$B$15+Scenarios!$B$16*$D492+Scenarios!$B$17*(Scenarios!C$22+SUM($G492:G492))+$E492+Scenarios!$B$18*Draws!E465</f>
        <v>-4.14394140747146</v>
      </c>
      <c r="I492" s="64" t="n">
        <f aca="false">Scenarios!$B$15+Scenarios!$B$16*$D492+Scenarios!$B$17*(Scenarios!D$22+SUM($G492:H492))+$E492+Scenarios!$B$18*Draws!F465</f>
        <v>-0.630492527699279</v>
      </c>
      <c r="J492" s="64" t="n">
        <f aca="false">Scenarios!$B$15+Scenarios!$B$16*$D492+Scenarios!$B$17*(Scenarios!E$22+SUM($G492:I492))+$E492+Scenarios!$B$18*Draws!G465</f>
        <v>-4.04511771608559</v>
      </c>
      <c r="K492" s="64" t="n">
        <f aca="false">Scenarios!$B$15+Scenarios!$B$16*$D492+Scenarios!$B$17*(Scenarios!F$22+SUM($G492:J492))+$E492+Scenarios!$B$18*Draws!H465</f>
        <v>-2.91272179013904</v>
      </c>
      <c r="L492" s="64" t="n">
        <f aca="false">Scenarios!$B$15+Scenarios!$B$16*$D492+Scenarios!$B$17*(Scenarios!G$22+SUM($G492:K492))+$E492+Scenarios!$B$18*Draws!I465</f>
        <v>-2.25703576095674</v>
      </c>
      <c r="M492" s="64" t="n">
        <f aca="false">Scenarios!$B$15+Scenarios!$B$16*$D492+Scenarios!$B$17*(Scenarios!H$22+SUM($G492:L492))+$E492+Scenarios!$B$18*Draws!J465</f>
        <v>-5.15984540612021</v>
      </c>
      <c r="N492" s="64" t="n">
        <f aca="false">Scenarios!$B$15+Scenarios!$B$16*$D492+Scenarios!$B$17*(Scenarios!I$22+SUM($G492:M492))+$E492+Scenarios!$B$18*Draws!K465</f>
        <v>-4.08932547061012</v>
      </c>
      <c r="O492" s="64" t="n">
        <f aca="false">Scenarios!$B$15+Scenarios!$B$16*$D492+Scenarios!$B$17*(Scenarios!J$22+SUM($G492:N492))+$E492+Scenarios!$B$18*Draws!L465</f>
        <v>-0.884724297362085</v>
      </c>
      <c r="P492" s="64" t="n">
        <f aca="false">Scenarios!$B$15+Scenarios!$B$16*$D492+Scenarios!$B$17*(Scenarios!K$22+SUM($G492:O492))+$E492+Scenarios!$B$18*Draws!M465</f>
        <v>-5.85161313411262</v>
      </c>
      <c r="Q492" s="64" t="n">
        <f aca="false">Scenarios!$B$15+Scenarios!$B$16*$D492+Scenarios!$B$17*(Scenarios!L$22+SUM($G492:P492))+$E492+Scenarios!$B$18*Draws!N465</f>
        <v>0.447448881647285</v>
      </c>
      <c r="R492" s="64" t="n">
        <f aca="false">Scenarios!$B$15+Scenarios!$B$16*$D492+Scenarios!$B$17*(Scenarios!M$22+SUM($G492:Q492))+$E492+Scenarios!$B$18*Draws!O465</f>
        <v>-1.27893607010016</v>
      </c>
      <c r="S492" s="79" t="n">
        <f aca="false">SUM(G492:R492)</f>
        <v>-36.3484614691604</v>
      </c>
    </row>
    <row r="493" customFormat="false" ht="15" hidden="false" customHeight="false" outlineLevel="0" collapsed="false">
      <c r="A493" s="36" t="n">
        <v>462</v>
      </c>
      <c r="B493" s="36" t="n">
        <f aca="false">MATCH(Draws!B466,$B$16:$E$16,1)</f>
        <v>3</v>
      </c>
      <c r="C493" s="65" t="n">
        <f aca="false">MAX(-0.9,INDEX(Scenarios!$B$8:$E$8,B493)+INDEX(Scenarios!$B$9:$E$9,B493)*Draws!C466)</f>
        <v>0.28095368</v>
      </c>
      <c r="D493" s="65" t="n">
        <f aca="false">(1+C493)^(1/12)-1</f>
        <v>0.0208480858918292</v>
      </c>
      <c r="E493" s="64" t="n">
        <f aca="false">INDEX(Scenarios!$B$10:$E$10,B493)/12</f>
        <v>0.416666666666667</v>
      </c>
      <c r="G493" s="64" t="n">
        <f aca="false">Scenarios!$B$15+Scenarios!$B$16*$D493+Scenarios!$B$17*(Scenarios!B$22)+$E493+Scenarios!$B$18*Draws!D466</f>
        <v>-1.95570169873199</v>
      </c>
      <c r="H493" s="64" t="n">
        <f aca="false">Scenarios!$B$15+Scenarios!$B$16*$D493+Scenarios!$B$17*(Scenarios!C$22+SUM($G493:G493))+$E493+Scenarios!$B$18*Draws!E466</f>
        <v>-3.06045908871881</v>
      </c>
      <c r="I493" s="64" t="n">
        <f aca="false">Scenarios!$B$15+Scenarios!$B$16*$D493+Scenarios!$B$17*(Scenarios!D$22+SUM($G493:H493))+$E493+Scenarios!$B$18*Draws!F466</f>
        <v>0.623687592746547</v>
      </c>
      <c r="J493" s="64" t="n">
        <f aca="false">Scenarios!$B$15+Scenarios!$B$16*$D493+Scenarios!$B$17*(Scenarios!E$22+SUM($G493:I493))+$E493+Scenarios!$B$18*Draws!G466</f>
        <v>5.09494976607961</v>
      </c>
      <c r="K493" s="64" t="n">
        <f aca="false">Scenarios!$B$15+Scenarios!$B$16*$D493+Scenarios!$B$17*(Scenarios!F$22+SUM($G493:J493))+$E493+Scenarios!$B$18*Draws!H466</f>
        <v>1.72867428735243</v>
      </c>
      <c r="L493" s="64" t="n">
        <f aca="false">Scenarios!$B$15+Scenarios!$B$16*$D493+Scenarios!$B$17*(Scenarios!G$22+SUM($G493:K493))+$E493+Scenarios!$B$18*Draws!I466</f>
        <v>-1.7243101545826</v>
      </c>
      <c r="M493" s="64" t="n">
        <f aca="false">Scenarios!$B$15+Scenarios!$B$16*$D493+Scenarios!$B$17*(Scenarios!H$22+SUM($G493:L493))+$E493+Scenarios!$B$18*Draws!J466</f>
        <v>-4.77069779730724</v>
      </c>
      <c r="N493" s="64" t="n">
        <f aca="false">Scenarios!$B$15+Scenarios!$B$16*$D493+Scenarios!$B$17*(Scenarios!I$22+SUM($G493:M493))+$E493+Scenarios!$B$18*Draws!K466</f>
        <v>-0.678497314946277</v>
      </c>
      <c r="O493" s="64" t="n">
        <f aca="false">Scenarios!$B$15+Scenarios!$B$16*$D493+Scenarios!$B$17*(Scenarios!J$22+SUM($G493:N493))+$E493+Scenarios!$B$18*Draws!L466</f>
        <v>-0.964408017153816</v>
      </c>
      <c r="P493" s="64" t="n">
        <f aca="false">Scenarios!$B$15+Scenarios!$B$16*$D493+Scenarios!$B$17*(Scenarios!K$22+SUM($G493:O493))+$E493+Scenarios!$B$18*Draws!M466</f>
        <v>-2.83875144066355</v>
      </c>
      <c r="Q493" s="64" t="n">
        <f aca="false">Scenarios!$B$15+Scenarios!$B$16*$D493+Scenarios!$B$17*(Scenarios!L$22+SUM($G493:P493))+$E493+Scenarios!$B$18*Draws!N466</f>
        <v>-1.82205640262419</v>
      </c>
      <c r="R493" s="64" t="n">
        <f aca="false">Scenarios!$B$15+Scenarios!$B$16*$D493+Scenarios!$B$17*(Scenarios!M$22+SUM($G493:Q493))+$E493+Scenarios!$B$18*Draws!O466</f>
        <v>3.69675863991341</v>
      </c>
      <c r="S493" s="79" t="n">
        <f aca="false">SUM(G493:R493)</f>
        <v>-6.67081162863646</v>
      </c>
    </row>
    <row r="494" customFormat="false" ht="15" hidden="false" customHeight="false" outlineLevel="0" collapsed="false">
      <c r="A494" s="36" t="n">
        <v>463</v>
      </c>
      <c r="B494" s="36" t="n">
        <f aca="false">MATCH(Draws!B467,$B$16:$E$16,1)</f>
        <v>4</v>
      </c>
      <c r="C494" s="65" t="n">
        <f aca="false">MAX(-0.9,INDEX(Scenarios!$B$8:$E$8,B494)+INDEX(Scenarios!$B$9:$E$9,B494)*Draws!C467)</f>
        <v>0.05589588</v>
      </c>
      <c r="D494" s="65" t="n">
        <f aca="false">(1+C494)^(1/12)-1</f>
        <v>0.00454275231791335</v>
      </c>
      <c r="E494" s="64" t="n">
        <f aca="false">INDEX(Scenarios!$B$10:$E$10,B494)/12</f>
        <v>-1.25</v>
      </c>
      <c r="G494" s="64" t="n">
        <f aca="false">Scenarios!$B$15+Scenarios!$B$16*$D494+Scenarios!$B$17*(Scenarios!B$22)+$E494+Scenarios!$B$18*Draws!D467</f>
        <v>-2.13841001966339</v>
      </c>
      <c r="H494" s="64" t="n">
        <f aca="false">Scenarios!$B$15+Scenarios!$B$16*$D494+Scenarios!$B$17*(Scenarios!C$22+SUM($G494:G494))+$E494+Scenarios!$B$18*Draws!E467</f>
        <v>0.165729927992941</v>
      </c>
      <c r="I494" s="64" t="n">
        <f aca="false">Scenarios!$B$15+Scenarios!$B$16*$D494+Scenarios!$B$17*(Scenarios!D$22+SUM($G494:H494))+$E494+Scenarios!$B$18*Draws!F467</f>
        <v>-0.118942761077656</v>
      </c>
      <c r="J494" s="64" t="n">
        <f aca="false">Scenarios!$B$15+Scenarios!$B$16*$D494+Scenarios!$B$17*(Scenarios!E$22+SUM($G494:I494))+$E494+Scenarios!$B$18*Draws!G467</f>
        <v>-0.392884530744279</v>
      </c>
      <c r="K494" s="64" t="n">
        <f aca="false">Scenarios!$B$15+Scenarios!$B$16*$D494+Scenarios!$B$17*(Scenarios!F$22+SUM($G494:J494))+$E494+Scenarios!$B$18*Draws!H467</f>
        <v>-5.47071748879667</v>
      </c>
      <c r="L494" s="64" t="n">
        <f aca="false">Scenarios!$B$15+Scenarios!$B$16*$D494+Scenarios!$B$17*(Scenarios!G$22+SUM($G494:K494))+$E494+Scenarios!$B$18*Draws!I467</f>
        <v>-0.907199690532369</v>
      </c>
      <c r="M494" s="64" t="n">
        <f aca="false">Scenarios!$B$15+Scenarios!$B$16*$D494+Scenarios!$B$17*(Scenarios!H$22+SUM($G494:L494))+$E494+Scenarios!$B$18*Draws!J467</f>
        <v>-8.02713533523391</v>
      </c>
      <c r="N494" s="64" t="n">
        <f aca="false">Scenarios!$B$15+Scenarios!$B$16*$D494+Scenarios!$B$17*(Scenarios!I$22+SUM($G494:M494))+$E494+Scenarios!$B$18*Draws!K467</f>
        <v>-5.78531170000735</v>
      </c>
      <c r="O494" s="64" t="n">
        <f aca="false">Scenarios!$B$15+Scenarios!$B$16*$D494+Scenarios!$B$17*(Scenarios!J$22+SUM($G494:N494))+$E494+Scenarios!$B$18*Draws!L467</f>
        <v>-0.621201120234977</v>
      </c>
      <c r="P494" s="64" t="n">
        <f aca="false">Scenarios!$B$15+Scenarios!$B$16*$D494+Scenarios!$B$17*(Scenarios!K$22+SUM($G494:O494))+$E494+Scenarios!$B$18*Draws!M467</f>
        <v>-0.147167039040296</v>
      </c>
      <c r="Q494" s="64" t="n">
        <f aca="false">Scenarios!$B$15+Scenarios!$B$16*$D494+Scenarios!$B$17*(Scenarios!L$22+SUM($G494:P494))+$E494+Scenarios!$B$18*Draws!N467</f>
        <v>-0.11746026051731</v>
      </c>
      <c r="R494" s="64" t="n">
        <f aca="false">Scenarios!$B$15+Scenarios!$B$16*$D494+Scenarios!$B$17*(Scenarios!M$22+SUM($G494:Q494))+$E494+Scenarios!$B$18*Draws!O467</f>
        <v>-1.90476420463153</v>
      </c>
      <c r="S494" s="79" t="n">
        <f aca="false">SUM(G494:R494)</f>
        <v>-25.4654642224868</v>
      </c>
    </row>
    <row r="495" customFormat="false" ht="15" hidden="false" customHeight="false" outlineLevel="0" collapsed="false">
      <c r="A495" s="36" t="n">
        <v>464</v>
      </c>
      <c r="B495" s="36" t="n">
        <f aca="false">MATCH(Draws!B468,$B$16:$E$16,1)</f>
        <v>2</v>
      </c>
      <c r="C495" s="65" t="n">
        <f aca="false">MAX(-0.9,INDEX(Scenarios!$B$8:$E$8,B495)+INDEX(Scenarios!$B$9:$E$9,B495)*Draws!C468)</f>
        <v>-0.17274616</v>
      </c>
      <c r="D495" s="65" t="n">
        <f aca="false">(1+C495)^(1/12)-1</f>
        <v>-0.0156794185756056</v>
      </c>
      <c r="E495" s="64" t="n">
        <f aca="false">INDEX(Scenarios!$B$10:$E$10,B495)/12</f>
        <v>0.416666666666667</v>
      </c>
      <c r="G495" s="64" t="n">
        <f aca="false">Scenarios!$B$15+Scenarios!$B$16*$D495+Scenarios!$B$17*(Scenarios!B$22)+$E495+Scenarios!$B$18*Draws!D468</f>
        <v>-2.46078057915136</v>
      </c>
      <c r="H495" s="64" t="n">
        <f aca="false">Scenarios!$B$15+Scenarios!$B$16*$D495+Scenarios!$B$17*(Scenarios!C$22+SUM($G495:G495))+$E495+Scenarios!$B$18*Draws!E468</f>
        <v>-4.76546658826477</v>
      </c>
      <c r="I495" s="64" t="n">
        <f aca="false">Scenarios!$B$15+Scenarios!$B$16*$D495+Scenarios!$B$17*(Scenarios!D$22+SUM($G495:H495))+$E495+Scenarios!$B$18*Draws!F468</f>
        <v>-0.981005802286129</v>
      </c>
      <c r="J495" s="64" t="n">
        <f aca="false">Scenarios!$B$15+Scenarios!$B$16*$D495+Scenarios!$B$17*(Scenarios!E$22+SUM($G495:I495))+$E495+Scenarios!$B$18*Draws!G468</f>
        <v>2.13379116571154</v>
      </c>
      <c r="K495" s="64" t="n">
        <f aca="false">Scenarios!$B$15+Scenarios!$B$16*$D495+Scenarios!$B$17*(Scenarios!F$22+SUM($G495:J495))+$E495+Scenarios!$B$18*Draws!H468</f>
        <v>3.15739701486508</v>
      </c>
      <c r="L495" s="64" t="n">
        <f aca="false">Scenarios!$B$15+Scenarios!$B$16*$D495+Scenarios!$B$17*(Scenarios!G$22+SUM($G495:K495))+$E495+Scenarios!$B$18*Draws!I468</f>
        <v>0.741372763706428</v>
      </c>
      <c r="M495" s="64" t="n">
        <f aca="false">Scenarios!$B$15+Scenarios!$B$16*$D495+Scenarios!$B$17*(Scenarios!H$22+SUM($G495:L495))+$E495+Scenarios!$B$18*Draws!J468</f>
        <v>-4.32225770184983</v>
      </c>
      <c r="N495" s="64" t="n">
        <f aca="false">Scenarios!$B$15+Scenarios!$B$16*$D495+Scenarios!$B$17*(Scenarios!I$22+SUM($G495:M495))+$E495+Scenarios!$B$18*Draws!K468</f>
        <v>-0.107877051833237</v>
      </c>
      <c r="O495" s="64" t="n">
        <f aca="false">Scenarios!$B$15+Scenarios!$B$16*$D495+Scenarios!$B$17*(Scenarios!J$22+SUM($G495:N495))+$E495+Scenarios!$B$18*Draws!L468</f>
        <v>-0.680884101313237</v>
      </c>
      <c r="P495" s="64" t="n">
        <f aca="false">Scenarios!$B$15+Scenarios!$B$16*$D495+Scenarios!$B$17*(Scenarios!K$22+SUM($G495:O495))+$E495+Scenarios!$B$18*Draws!M468</f>
        <v>-2.24455294688513</v>
      </c>
      <c r="Q495" s="64" t="n">
        <f aca="false">Scenarios!$B$15+Scenarios!$B$16*$D495+Scenarios!$B$17*(Scenarios!L$22+SUM($G495:P495))+$E495+Scenarios!$B$18*Draws!N468</f>
        <v>-0.179101347700421</v>
      </c>
      <c r="R495" s="64" t="n">
        <f aca="false">Scenarios!$B$15+Scenarios!$B$16*$D495+Scenarios!$B$17*(Scenarios!M$22+SUM($G495:Q495))+$E495+Scenarios!$B$18*Draws!O468</f>
        <v>-2.70204525431399</v>
      </c>
      <c r="S495" s="79" t="n">
        <f aca="false">SUM(G495:R495)</f>
        <v>-12.4114104293151</v>
      </c>
    </row>
    <row r="496" customFormat="false" ht="15" hidden="false" customHeight="false" outlineLevel="0" collapsed="false">
      <c r="A496" s="36" t="n">
        <v>465</v>
      </c>
      <c r="B496" s="36" t="n">
        <f aca="false">MATCH(Draws!B469,$B$16:$E$16,1)</f>
        <v>1</v>
      </c>
      <c r="C496" s="65" t="n">
        <f aca="false">MAX(-0.9,INDEX(Scenarios!$B$8:$E$8,B496)+INDEX(Scenarios!$B$9:$E$9,B496)*Draws!C469)</f>
        <v>0.00219905000000001</v>
      </c>
      <c r="D496" s="65" t="n">
        <f aca="false">(1+C496)^(1/12)-1</f>
        <v>0.000183069724254636</v>
      </c>
      <c r="E496" s="64" t="n">
        <f aca="false">INDEX(Scenarios!$B$10:$E$10,B496)/12</f>
        <v>-1.25</v>
      </c>
      <c r="G496" s="64" t="n">
        <f aca="false">Scenarios!$B$15+Scenarios!$B$16*$D496+Scenarios!$B$17*(Scenarios!B$22)+$E496+Scenarios!$B$18*Draws!D469</f>
        <v>-0.361094882988128</v>
      </c>
      <c r="H496" s="64" t="n">
        <f aca="false">Scenarios!$B$15+Scenarios!$B$16*$D496+Scenarios!$B$17*(Scenarios!C$22+SUM($G496:G496))+$E496+Scenarios!$B$18*Draws!E469</f>
        <v>-6.04897828194035</v>
      </c>
      <c r="I496" s="64" t="n">
        <f aca="false">Scenarios!$B$15+Scenarios!$B$16*$D496+Scenarios!$B$17*(Scenarios!D$22+SUM($G496:H496))+$E496+Scenarios!$B$18*Draws!F469</f>
        <v>-0.658087844933525</v>
      </c>
      <c r="J496" s="64" t="n">
        <f aca="false">Scenarios!$B$15+Scenarios!$B$16*$D496+Scenarios!$B$17*(Scenarios!E$22+SUM($G496:I496))+$E496+Scenarios!$B$18*Draws!G469</f>
        <v>-4.16868041379595</v>
      </c>
      <c r="K496" s="64" t="n">
        <f aca="false">Scenarios!$B$15+Scenarios!$B$16*$D496+Scenarios!$B$17*(Scenarios!F$22+SUM($G496:J496))+$E496+Scenarios!$B$18*Draws!H469</f>
        <v>-2.3905370453948</v>
      </c>
      <c r="L496" s="64" t="n">
        <f aca="false">Scenarios!$B$15+Scenarios!$B$16*$D496+Scenarios!$B$17*(Scenarios!G$22+SUM($G496:K496))+$E496+Scenarios!$B$18*Draws!I469</f>
        <v>2.24952627323675</v>
      </c>
      <c r="M496" s="64" t="n">
        <f aca="false">Scenarios!$B$15+Scenarios!$B$16*$D496+Scenarios!$B$17*(Scenarios!H$22+SUM($G496:L496))+$E496+Scenarios!$B$18*Draws!J469</f>
        <v>-3.99635300698609</v>
      </c>
      <c r="N496" s="64" t="n">
        <f aca="false">Scenarios!$B$15+Scenarios!$B$16*$D496+Scenarios!$B$17*(Scenarios!I$22+SUM($G496:M496))+$E496+Scenarios!$B$18*Draws!K469</f>
        <v>-2.81043890493994</v>
      </c>
      <c r="O496" s="64" t="n">
        <f aca="false">Scenarios!$B$15+Scenarios!$B$16*$D496+Scenarios!$B$17*(Scenarios!J$22+SUM($G496:N496))+$E496+Scenarios!$B$18*Draws!L469</f>
        <v>0.223463004008526</v>
      </c>
      <c r="P496" s="64" t="n">
        <f aca="false">Scenarios!$B$15+Scenarios!$B$16*$D496+Scenarios!$B$17*(Scenarios!K$22+SUM($G496:O496))+$E496+Scenarios!$B$18*Draws!M469</f>
        <v>-0.695653699085678</v>
      </c>
      <c r="Q496" s="64" t="n">
        <f aca="false">Scenarios!$B$15+Scenarios!$B$16*$D496+Scenarios!$B$17*(Scenarios!L$22+SUM($G496:P496))+$E496+Scenarios!$B$18*Draws!N469</f>
        <v>4.20075928933075</v>
      </c>
      <c r="R496" s="64" t="n">
        <f aca="false">Scenarios!$B$15+Scenarios!$B$16*$D496+Scenarios!$B$17*(Scenarios!M$22+SUM($G496:Q496))+$E496+Scenarios!$B$18*Draws!O469</f>
        <v>0.226025097411921</v>
      </c>
      <c r="S496" s="79" t="n">
        <f aca="false">SUM(G496:R496)</f>
        <v>-14.2300504160765</v>
      </c>
    </row>
    <row r="497" customFormat="false" ht="15" hidden="false" customHeight="false" outlineLevel="0" collapsed="false">
      <c r="A497" s="36" t="n">
        <v>466</v>
      </c>
      <c r="B497" s="36" t="n">
        <f aca="false">MATCH(Draws!B470,$B$16:$E$16,1)</f>
        <v>1</v>
      </c>
      <c r="C497" s="65" t="n">
        <f aca="false">MAX(-0.9,INDEX(Scenarios!$B$8:$E$8,B497)+INDEX(Scenarios!$B$9:$E$9,B497)*Draws!C470)</f>
        <v>0.0549752</v>
      </c>
      <c r="D497" s="65" t="n">
        <f aca="false">(1+C497)^(1/12)-1</f>
        <v>0.00446973121036609</v>
      </c>
      <c r="E497" s="64" t="n">
        <f aca="false">INDEX(Scenarios!$B$10:$E$10,B497)/12</f>
        <v>-1.25</v>
      </c>
      <c r="G497" s="64" t="n">
        <f aca="false">Scenarios!$B$15+Scenarios!$B$16*$D497+Scenarios!$B$17*(Scenarios!B$22)+$E497+Scenarios!$B$18*Draws!D470</f>
        <v>-5.12872108291052</v>
      </c>
      <c r="H497" s="64" t="n">
        <f aca="false">Scenarios!$B$15+Scenarios!$B$16*$D497+Scenarios!$B$17*(Scenarios!C$22+SUM($G497:G497))+$E497+Scenarios!$B$18*Draws!E470</f>
        <v>-2.080723010707</v>
      </c>
      <c r="I497" s="64" t="n">
        <f aca="false">Scenarios!$B$15+Scenarios!$B$16*$D497+Scenarios!$B$17*(Scenarios!D$22+SUM($G497:H497))+$E497+Scenarios!$B$18*Draws!F470</f>
        <v>3.11842007911171</v>
      </c>
      <c r="J497" s="64" t="n">
        <f aca="false">Scenarios!$B$15+Scenarios!$B$16*$D497+Scenarios!$B$17*(Scenarios!E$22+SUM($G497:I497))+$E497+Scenarios!$B$18*Draws!G470</f>
        <v>-1.45795755163343</v>
      </c>
      <c r="K497" s="64" t="n">
        <f aca="false">Scenarios!$B$15+Scenarios!$B$16*$D497+Scenarios!$B$17*(Scenarios!F$22+SUM($G497:J497))+$E497+Scenarios!$B$18*Draws!H470</f>
        <v>-5.99165508640598</v>
      </c>
      <c r="L497" s="64" t="n">
        <f aca="false">Scenarios!$B$15+Scenarios!$B$16*$D497+Scenarios!$B$17*(Scenarios!G$22+SUM($G497:K497))+$E497+Scenarios!$B$18*Draws!I470</f>
        <v>-3.16095246184667</v>
      </c>
      <c r="M497" s="64" t="n">
        <f aca="false">Scenarios!$B$15+Scenarios!$B$16*$D497+Scenarios!$B$17*(Scenarios!H$22+SUM($G497:L497))+$E497+Scenarios!$B$18*Draws!J470</f>
        <v>-3.97111595722812</v>
      </c>
      <c r="N497" s="64" t="n">
        <f aca="false">Scenarios!$B$15+Scenarios!$B$16*$D497+Scenarios!$B$17*(Scenarios!I$22+SUM($G497:M497))+$E497+Scenarios!$B$18*Draws!K470</f>
        <v>-1.52546845589651</v>
      </c>
      <c r="O497" s="64" t="n">
        <f aca="false">Scenarios!$B$15+Scenarios!$B$16*$D497+Scenarios!$B$17*(Scenarios!J$22+SUM($G497:N497))+$E497+Scenarios!$B$18*Draws!L470</f>
        <v>-2.7898041314758</v>
      </c>
      <c r="P497" s="64" t="n">
        <f aca="false">Scenarios!$B$15+Scenarios!$B$16*$D497+Scenarios!$B$17*(Scenarios!K$22+SUM($G497:O497))+$E497+Scenarios!$B$18*Draws!M470</f>
        <v>-4.05245140635936</v>
      </c>
      <c r="Q497" s="64" t="n">
        <f aca="false">Scenarios!$B$15+Scenarios!$B$16*$D497+Scenarios!$B$17*(Scenarios!L$22+SUM($G497:P497))+$E497+Scenarios!$B$18*Draws!N470</f>
        <v>-5.51413399543518</v>
      </c>
      <c r="R497" s="64" t="n">
        <f aca="false">Scenarios!$B$15+Scenarios!$B$16*$D497+Scenarios!$B$17*(Scenarios!M$22+SUM($G497:Q497))+$E497+Scenarios!$B$18*Draws!O470</f>
        <v>-3.45181014129287</v>
      </c>
      <c r="S497" s="79" t="n">
        <f aca="false">SUM(G497:R497)</f>
        <v>-36.0063732020797</v>
      </c>
    </row>
    <row r="498" customFormat="false" ht="15" hidden="false" customHeight="false" outlineLevel="0" collapsed="false">
      <c r="A498" s="36" t="n">
        <v>467</v>
      </c>
      <c r="B498" s="36" t="n">
        <f aca="false">MATCH(Draws!B471,$B$16:$E$16,1)</f>
        <v>2</v>
      </c>
      <c r="C498" s="65" t="n">
        <f aca="false">MAX(-0.9,INDEX(Scenarios!$B$8:$E$8,B498)+INDEX(Scenarios!$B$9:$E$9,B498)*Draws!C471)</f>
        <v>-0.197722</v>
      </c>
      <c r="D498" s="65" t="n">
        <f aca="false">(1+C498)^(1/12)-1</f>
        <v>-0.0181908536284114</v>
      </c>
      <c r="E498" s="64" t="n">
        <f aca="false">INDEX(Scenarios!$B$10:$E$10,B498)/12</f>
        <v>0.416666666666667</v>
      </c>
      <c r="G498" s="64" t="n">
        <f aca="false">Scenarios!$B$15+Scenarios!$B$16*$D498+Scenarios!$B$17*(Scenarios!B$22)+$E498+Scenarios!$B$18*Draws!D471</f>
        <v>1.34986541720103</v>
      </c>
      <c r="H498" s="64" t="n">
        <f aca="false">Scenarios!$B$15+Scenarios!$B$16*$D498+Scenarios!$B$17*(Scenarios!C$22+SUM($G498:G498))+$E498+Scenarios!$B$18*Draws!E471</f>
        <v>-2.69000211177527</v>
      </c>
      <c r="I498" s="64" t="n">
        <f aca="false">Scenarios!$B$15+Scenarios!$B$16*$D498+Scenarios!$B$17*(Scenarios!D$22+SUM($G498:H498))+$E498+Scenarios!$B$18*Draws!F471</f>
        <v>1.76906540968538</v>
      </c>
      <c r="J498" s="64" t="n">
        <f aca="false">Scenarios!$B$15+Scenarios!$B$16*$D498+Scenarios!$B$17*(Scenarios!E$22+SUM($G498:I498))+$E498+Scenarios!$B$18*Draws!G471</f>
        <v>-6.69791637932809</v>
      </c>
      <c r="K498" s="64" t="n">
        <f aca="false">Scenarios!$B$15+Scenarios!$B$16*$D498+Scenarios!$B$17*(Scenarios!F$22+SUM($G498:J498))+$E498+Scenarios!$B$18*Draws!H471</f>
        <v>2.95723481867053</v>
      </c>
      <c r="L498" s="64" t="n">
        <f aca="false">Scenarios!$B$15+Scenarios!$B$16*$D498+Scenarios!$B$17*(Scenarios!G$22+SUM($G498:K498))+$E498+Scenarios!$B$18*Draws!I471</f>
        <v>-5.3681123183504</v>
      </c>
      <c r="M498" s="64" t="n">
        <f aca="false">Scenarios!$B$15+Scenarios!$B$16*$D498+Scenarios!$B$17*(Scenarios!H$22+SUM($G498:L498))+$E498+Scenarios!$B$18*Draws!J471</f>
        <v>-2.66746067009328</v>
      </c>
      <c r="N498" s="64" t="n">
        <f aca="false">Scenarios!$B$15+Scenarios!$B$16*$D498+Scenarios!$B$17*(Scenarios!I$22+SUM($G498:M498))+$E498+Scenarios!$B$18*Draws!K471</f>
        <v>-1.20628663350132</v>
      </c>
      <c r="O498" s="64" t="n">
        <f aca="false">Scenarios!$B$15+Scenarios!$B$16*$D498+Scenarios!$B$17*(Scenarios!J$22+SUM($G498:N498))+$E498+Scenarios!$B$18*Draws!L471</f>
        <v>-2.22823238336821</v>
      </c>
      <c r="P498" s="64" t="n">
        <f aca="false">Scenarios!$B$15+Scenarios!$B$16*$D498+Scenarios!$B$17*(Scenarios!K$22+SUM($G498:O498))+$E498+Scenarios!$B$18*Draws!M471</f>
        <v>4.69381549708678</v>
      </c>
      <c r="Q498" s="64" t="n">
        <f aca="false">Scenarios!$B$15+Scenarios!$B$16*$D498+Scenarios!$B$17*(Scenarios!L$22+SUM($G498:P498))+$E498+Scenarios!$B$18*Draws!N471</f>
        <v>-2.41505028948631</v>
      </c>
      <c r="R498" s="64" t="n">
        <f aca="false">Scenarios!$B$15+Scenarios!$B$16*$D498+Scenarios!$B$17*(Scenarios!M$22+SUM($G498:Q498))+$E498+Scenarios!$B$18*Draws!O471</f>
        <v>4.63914933391609</v>
      </c>
      <c r="S498" s="79" t="n">
        <f aca="false">SUM(G498:R498)</f>
        <v>-7.86393030934307</v>
      </c>
    </row>
    <row r="499" customFormat="false" ht="15" hidden="false" customHeight="false" outlineLevel="0" collapsed="false">
      <c r="A499" s="36" t="n">
        <v>468</v>
      </c>
      <c r="B499" s="36" t="n">
        <f aca="false">MATCH(Draws!B472,$B$16:$E$16,1)</f>
        <v>3</v>
      </c>
      <c r="C499" s="65" t="n">
        <f aca="false">MAX(-0.9,INDEX(Scenarios!$B$8:$E$8,B499)+INDEX(Scenarios!$B$9:$E$9,B499)*Draws!C472)</f>
        <v>-0.27852592</v>
      </c>
      <c r="D499" s="65" t="n">
        <f aca="false">(1+C499)^(1/12)-1</f>
        <v>-0.0268381819173417</v>
      </c>
      <c r="E499" s="64" t="n">
        <f aca="false">INDEX(Scenarios!$B$10:$E$10,B499)/12</f>
        <v>0.416666666666667</v>
      </c>
      <c r="G499" s="64" t="n">
        <f aca="false">Scenarios!$B$15+Scenarios!$B$16*$D499+Scenarios!$B$17*(Scenarios!B$22)+$E499+Scenarios!$B$18*Draws!D472</f>
        <v>-7.51808404259654</v>
      </c>
      <c r="H499" s="64" t="n">
        <f aca="false">Scenarios!$B$15+Scenarios!$B$16*$D499+Scenarios!$B$17*(Scenarios!C$22+SUM($G499:G499))+$E499+Scenarios!$B$18*Draws!E472</f>
        <v>-1.67284696163035</v>
      </c>
      <c r="I499" s="64" t="n">
        <f aca="false">Scenarios!$B$15+Scenarios!$B$16*$D499+Scenarios!$B$17*(Scenarios!D$22+SUM($G499:H499))+$E499+Scenarios!$B$18*Draws!F472</f>
        <v>-5.1513617465147</v>
      </c>
      <c r="J499" s="64" t="n">
        <f aca="false">Scenarios!$B$15+Scenarios!$B$16*$D499+Scenarios!$B$17*(Scenarios!E$22+SUM($G499:I499))+$E499+Scenarios!$B$18*Draws!G472</f>
        <v>-6.2912127597037</v>
      </c>
      <c r="K499" s="64" t="n">
        <f aca="false">Scenarios!$B$15+Scenarios!$B$16*$D499+Scenarios!$B$17*(Scenarios!F$22+SUM($G499:J499))+$E499+Scenarios!$B$18*Draws!H472</f>
        <v>-3.46390320963711</v>
      </c>
      <c r="L499" s="64" t="n">
        <f aca="false">Scenarios!$B$15+Scenarios!$B$16*$D499+Scenarios!$B$17*(Scenarios!G$22+SUM($G499:K499))+$E499+Scenarios!$B$18*Draws!I472</f>
        <v>-3.50220475298059</v>
      </c>
      <c r="M499" s="64" t="n">
        <f aca="false">Scenarios!$B$15+Scenarios!$B$16*$D499+Scenarios!$B$17*(Scenarios!H$22+SUM($G499:L499))+$E499+Scenarios!$B$18*Draws!J472</f>
        <v>-3.79199237312255</v>
      </c>
      <c r="N499" s="64" t="n">
        <f aca="false">Scenarios!$B$15+Scenarios!$B$16*$D499+Scenarios!$B$17*(Scenarios!I$22+SUM($G499:M499))+$E499+Scenarios!$B$18*Draws!K472</f>
        <v>-3.56586487066455</v>
      </c>
      <c r="O499" s="64" t="n">
        <f aca="false">Scenarios!$B$15+Scenarios!$B$16*$D499+Scenarios!$B$17*(Scenarios!J$22+SUM($G499:N499))+$E499+Scenarios!$B$18*Draws!L472</f>
        <v>-1.7995726090762</v>
      </c>
      <c r="P499" s="64" t="n">
        <f aca="false">Scenarios!$B$15+Scenarios!$B$16*$D499+Scenarios!$B$17*(Scenarios!K$22+SUM($G499:O499))+$E499+Scenarios!$B$18*Draws!M472</f>
        <v>-0.461969725314302</v>
      </c>
      <c r="Q499" s="64" t="n">
        <f aca="false">Scenarios!$B$15+Scenarios!$B$16*$D499+Scenarios!$B$17*(Scenarios!L$22+SUM($G499:P499))+$E499+Scenarios!$B$18*Draws!N472</f>
        <v>0.0731536138788009</v>
      </c>
      <c r="R499" s="64" t="n">
        <f aca="false">Scenarios!$B$15+Scenarios!$B$16*$D499+Scenarios!$B$17*(Scenarios!M$22+SUM($G499:Q499))+$E499+Scenarios!$B$18*Draws!O472</f>
        <v>-1.94860208547122</v>
      </c>
      <c r="S499" s="79" t="n">
        <f aca="false">SUM(G499:R499)</f>
        <v>-39.094461522833</v>
      </c>
    </row>
    <row r="500" customFormat="false" ht="15" hidden="false" customHeight="false" outlineLevel="0" collapsed="false">
      <c r="A500" s="36" t="n">
        <v>469</v>
      </c>
      <c r="B500" s="36" t="n">
        <f aca="false">MATCH(Draws!B473,$B$16:$E$16,1)</f>
        <v>1</v>
      </c>
      <c r="C500" s="65" t="n">
        <f aca="false">MAX(-0.9,INDEX(Scenarios!$B$8:$E$8,B500)+INDEX(Scenarios!$B$9:$E$9,B500)*Draws!C473)</f>
        <v>-0.1706473</v>
      </c>
      <c r="D500" s="65" t="n">
        <f aca="false">(1+C500)^(1/12)-1</f>
        <v>-0.0154715468118157</v>
      </c>
      <c r="E500" s="64" t="n">
        <f aca="false">INDEX(Scenarios!$B$10:$E$10,B500)/12</f>
        <v>-1.25</v>
      </c>
      <c r="G500" s="64" t="n">
        <f aca="false">Scenarios!$B$15+Scenarios!$B$16*$D500+Scenarios!$B$17*(Scenarios!B$22)+$E500+Scenarios!$B$18*Draws!D473</f>
        <v>-5.64065333468309</v>
      </c>
      <c r="H500" s="64" t="n">
        <f aca="false">Scenarios!$B$15+Scenarios!$B$16*$D500+Scenarios!$B$17*(Scenarios!C$22+SUM($G500:G500))+$E500+Scenarios!$B$18*Draws!E473</f>
        <v>-4.9829554691321</v>
      </c>
      <c r="I500" s="64" t="n">
        <f aca="false">Scenarios!$B$15+Scenarios!$B$16*$D500+Scenarios!$B$17*(Scenarios!D$22+SUM($G500:H500))+$E500+Scenarios!$B$18*Draws!F473</f>
        <v>-1.57957686141353</v>
      </c>
      <c r="J500" s="64" t="n">
        <f aca="false">Scenarios!$B$15+Scenarios!$B$16*$D500+Scenarios!$B$17*(Scenarios!E$22+SUM($G500:I500))+$E500+Scenarios!$B$18*Draws!G473</f>
        <v>-6.42964872171122</v>
      </c>
      <c r="K500" s="64" t="n">
        <f aca="false">Scenarios!$B$15+Scenarios!$B$16*$D500+Scenarios!$B$17*(Scenarios!F$22+SUM($G500:J500))+$E500+Scenarios!$B$18*Draws!H473</f>
        <v>-1.14683637761352</v>
      </c>
      <c r="L500" s="64" t="n">
        <f aca="false">Scenarios!$B$15+Scenarios!$B$16*$D500+Scenarios!$B$17*(Scenarios!G$22+SUM($G500:K500))+$E500+Scenarios!$B$18*Draws!I473</f>
        <v>-7.08606724387056</v>
      </c>
      <c r="M500" s="64" t="n">
        <f aca="false">Scenarios!$B$15+Scenarios!$B$16*$D500+Scenarios!$B$17*(Scenarios!H$22+SUM($G500:L500))+$E500+Scenarios!$B$18*Draws!J473</f>
        <v>-3.06179807364682</v>
      </c>
      <c r="N500" s="64" t="n">
        <f aca="false">Scenarios!$B$15+Scenarios!$B$16*$D500+Scenarios!$B$17*(Scenarios!I$22+SUM($G500:M500))+$E500+Scenarios!$B$18*Draws!K473</f>
        <v>-4.25666410490296</v>
      </c>
      <c r="O500" s="64" t="n">
        <f aca="false">Scenarios!$B$15+Scenarios!$B$16*$D500+Scenarios!$B$17*(Scenarios!J$22+SUM($G500:N500))+$E500+Scenarios!$B$18*Draws!L473</f>
        <v>-1.4120602336571</v>
      </c>
      <c r="P500" s="64" t="n">
        <f aca="false">Scenarios!$B$15+Scenarios!$B$16*$D500+Scenarios!$B$17*(Scenarios!K$22+SUM($G500:O500))+$E500+Scenarios!$B$18*Draws!M473</f>
        <v>-0.588785830730791</v>
      </c>
      <c r="Q500" s="64" t="n">
        <f aca="false">Scenarios!$B$15+Scenarios!$B$16*$D500+Scenarios!$B$17*(Scenarios!L$22+SUM($G500:P500))+$E500+Scenarios!$B$18*Draws!N473</f>
        <v>-3.97784608070343</v>
      </c>
      <c r="R500" s="64" t="n">
        <f aca="false">Scenarios!$B$15+Scenarios!$B$16*$D500+Scenarios!$B$17*(Scenarios!M$22+SUM($G500:Q500))+$E500+Scenarios!$B$18*Draws!O473</f>
        <v>-4.98515202465815</v>
      </c>
      <c r="S500" s="79" t="n">
        <f aca="false">SUM(G500:R500)</f>
        <v>-45.1480443567233</v>
      </c>
    </row>
    <row r="501" customFormat="false" ht="15" hidden="false" customHeight="false" outlineLevel="0" collapsed="false">
      <c r="A501" s="36" t="n">
        <v>470</v>
      </c>
      <c r="B501" s="36" t="n">
        <f aca="false">MATCH(Draws!B474,$B$16:$E$16,1)</f>
        <v>2</v>
      </c>
      <c r="C501" s="65" t="n">
        <f aca="false">MAX(-0.9,INDEX(Scenarios!$B$8:$E$8,B501)+INDEX(Scenarios!$B$9:$E$9,B501)*Draws!C474)</f>
        <v>-0.15572608</v>
      </c>
      <c r="D501" s="65" t="n">
        <f aca="false">(1+C501)^(1/12)-1</f>
        <v>-0.0140074931380171</v>
      </c>
      <c r="E501" s="64" t="n">
        <f aca="false">INDEX(Scenarios!$B$10:$E$10,B501)/12</f>
        <v>0.416666666666667</v>
      </c>
      <c r="G501" s="64" t="n">
        <f aca="false">Scenarios!$B$15+Scenarios!$B$16*$D501+Scenarios!$B$17*(Scenarios!B$22)+$E501+Scenarios!$B$18*Draws!D474</f>
        <v>-3.25502195376077</v>
      </c>
      <c r="H501" s="64" t="n">
        <f aca="false">Scenarios!$B$15+Scenarios!$B$16*$D501+Scenarios!$B$17*(Scenarios!C$22+SUM($G501:G501))+$E501+Scenarios!$B$18*Draws!E474</f>
        <v>-0.758722817388328</v>
      </c>
      <c r="I501" s="64" t="n">
        <f aca="false">Scenarios!$B$15+Scenarios!$B$16*$D501+Scenarios!$B$17*(Scenarios!D$22+SUM($G501:H501))+$E501+Scenarios!$B$18*Draws!F474</f>
        <v>-1.00551711045661</v>
      </c>
      <c r="J501" s="64" t="n">
        <f aca="false">Scenarios!$B$15+Scenarios!$B$16*$D501+Scenarios!$B$17*(Scenarios!E$22+SUM($G501:I501))+$E501+Scenarios!$B$18*Draws!G474</f>
        <v>-2.576779236182</v>
      </c>
      <c r="K501" s="64" t="n">
        <f aca="false">Scenarios!$B$15+Scenarios!$B$16*$D501+Scenarios!$B$17*(Scenarios!F$22+SUM($G501:J501))+$E501+Scenarios!$B$18*Draws!H474</f>
        <v>-3.49766156285359</v>
      </c>
      <c r="L501" s="64" t="n">
        <f aca="false">Scenarios!$B$15+Scenarios!$B$16*$D501+Scenarios!$B$17*(Scenarios!G$22+SUM($G501:K501))+$E501+Scenarios!$B$18*Draws!I474</f>
        <v>1.04967137020259</v>
      </c>
      <c r="M501" s="64" t="n">
        <f aca="false">Scenarios!$B$15+Scenarios!$B$16*$D501+Scenarios!$B$17*(Scenarios!H$22+SUM($G501:L501))+$E501+Scenarios!$B$18*Draws!J474</f>
        <v>0.122959135597241</v>
      </c>
      <c r="N501" s="64" t="n">
        <f aca="false">Scenarios!$B$15+Scenarios!$B$16*$D501+Scenarios!$B$17*(Scenarios!I$22+SUM($G501:M501))+$E501+Scenarios!$B$18*Draws!K474</f>
        <v>-3.54930059046446</v>
      </c>
      <c r="O501" s="64" t="n">
        <f aca="false">Scenarios!$B$15+Scenarios!$B$16*$D501+Scenarios!$B$17*(Scenarios!J$22+SUM($G501:N501))+$E501+Scenarios!$B$18*Draws!L474</f>
        <v>-4.06751710154604</v>
      </c>
      <c r="P501" s="64" t="n">
        <f aca="false">Scenarios!$B$15+Scenarios!$B$16*$D501+Scenarios!$B$17*(Scenarios!K$22+SUM($G501:O501))+$E501+Scenarios!$B$18*Draws!M474</f>
        <v>2.05745401019817</v>
      </c>
      <c r="Q501" s="64" t="n">
        <f aca="false">Scenarios!$B$15+Scenarios!$B$16*$D501+Scenarios!$B$17*(Scenarios!L$22+SUM($G501:P501))+$E501+Scenarios!$B$18*Draws!N474</f>
        <v>4.47011525104783</v>
      </c>
      <c r="R501" s="64" t="n">
        <f aca="false">Scenarios!$B$15+Scenarios!$B$16*$D501+Scenarios!$B$17*(Scenarios!M$22+SUM($G501:Q501))+$E501+Scenarios!$B$18*Draws!O474</f>
        <v>-0.816898311022009</v>
      </c>
      <c r="S501" s="79" t="n">
        <f aca="false">SUM(G501:R501)</f>
        <v>-11.827218916628</v>
      </c>
    </row>
    <row r="502" customFormat="false" ht="15" hidden="false" customHeight="false" outlineLevel="0" collapsed="false">
      <c r="A502" s="36" t="n">
        <v>471</v>
      </c>
      <c r="B502" s="36" t="n">
        <f aca="false">MATCH(Draws!B475,$B$16:$E$16,1)</f>
        <v>2</v>
      </c>
      <c r="C502" s="65" t="n">
        <f aca="false">MAX(-0.9,INDEX(Scenarios!$B$8:$E$8,B502)+INDEX(Scenarios!$B$9:$E$9,B502)*Draws!C475)</f>
        <v>-0.27329188</v>
      </c>
      <c r="D502" s="65" t="n">
        <f aca="false">(1+C502)^(1/12)-1</f>
        <v>-0.0262518003043755</v>
      </c>
      <c r="E502" s="64" t="n">
        <f aca="false">INDEX(Scenarios!$B$10:$E$10,B502)/12</f>
        <v>0.416666666666667</v>
      </c>
      <c r="G502" s="64" t="n">
        <f aca="false">Scenarios!$B$15+Scenarios!$B$16*$D502+Scenarios!$B$17*(Scenarios!B$22)+$E502+Scenarios!$B$18*Draws!D475</f>
        <v>0.664881288815396</v>
      </c>
      <c r="H502" s="64" t="n">
        <f aca="false">Scenarios!$B$15+Scenarios!$B$16*$D502+Scenarios!$B$17*(Scenarios!C$22+SUM($G502:G502))+$E502+Scenarios!$B$18*Draws!E475</f>
        <v>-3.16943806578738</v>
      </c>
      <c r="I502" s="64" t="n">
        <f aca="false">Scenarios!$B$15+Scenarios!$B$16*$D502+Scenarios!$B$17*(Scenarios!D$22+SUM($G502:H502))+$E502+Scenarios!$B$18*Draws!F475</f>
        <v>-5.06661558709716</v>
      </c>
      <c r="J502" s="64" t="n">
        <f aca="false">Scenarios!$B$15+Scenarios!$B$16*$D502+Scenarios!$B$17*(Scenarios!E$22+SUM($G502:I502))+$E502+Scenarios!$B$18*Draws!G475</f>
        <v>0.319693577732421</v>
      </c>
      <c r="K502" s="64" t="n">
        <f aca="false">Scenarios!$B$15+Scenarios!$B$16*$D502+Scenarios!$B$17*(Scenarios!F$22+SUM($G502:J502))+$E502+Scenarios!$B$18*Draws!H475</f>
        <v>-2.23733296588857</v>
      </c>
      <c r="L502" s="64" t="n">
        <f aca="false">Scenarios!$B$15+Scenarios!$B$16*$D502+Scenarios!$B$17*(Scenarios!G$22+SUM($G502:K502))+$E502+Scenarios!$B$18*Draws!I475</f>
        <v>2.28255771891429</v>
      </c>
      <c r="M502" s="64" t="n">
        <f aca="false">Scenarios!$B$15+Scenarios!$B$16*$D502+Scenarios!$B$17*(Scenarios!H$22+SUM($G502:L502))+$E502+Scenarios!$B$18*Draws!J475</f>
        <v>-0.301443823930619</v>
      </c>
      <c r="N502" s="64" t="n">
        <f aca="false">Scenarios!$B$15+Scenarios!$B$16*$D502+Scenarios!$B$17*(Scenarios!I$22+SUM($G502:M502))+$E502+Scenarios!$B$18*Draws!K475</f>
        <v>1.37671891361499</v>
      </c>
      <c r="O502" s="64" t="n">
        <f aca="false">Scenarios!$B$15+Scenarios!$B$16*$D502+Scenarios!$B$17*(Scenarios!J$22+SUM($G502:N502))+$E502+Scenarios!$B$18*Draws!L475</f>
        <v>-2.19997331272455</v>
      </c>
      <c r="P502" s="64" t="n">
        <f aca="false">Scenarios!$B$15+Scenarios!$B$16*$D502+Scenarios!$B$17*(Scenarios!K$22+SUM($G502:O502))+$E502+Scenarios!$B$18*Draws!M475</f>
        <v>0.86845214332965</v>
      </c>
      <c r="Q502" s="64" t="n">
        <f aca="false">Scenarios!$B$15+Scenarios!$B$16*$D502+Scenarios!$B$17*(Scenarios!L$22+SUM($G502:P502))+$E502+Scenarios!$B$18*Draws!N475</f>
        <v>-1.81241834178752</v>
      </c>
      <c r="R502" s="64" t="n">
        <f aca="false">Scenarios!$B$15+Scenarios!$B$16*$D502+Scenarios!$B$17*(Scenarios!M$22+SUM($G502:Q502))+$E502+Scenarios!$B$18*Draws!O475</f>
        <v>1.92580420254347</v>
      </c>
      <c r="S502" s="79" t="n">
        <f aca="false">SUM(G502:R502)</f>
        <v>-7.34911425226558</v>
      </c>
    </row>
    <row r="503" customFormat="false" ht="15" hidden="false" customHeight="false" outlineLevel="0" collapsed="false">
      <c r="A503" s="36" t="n">
        <v>472</v>
      </c>
      <c r="B503" s="36" t="n">
        <f aca="false">MATCH(Draws!B476,$B$16:$E$16,1)</f>
        <v>3</v>
      </c>
      <c r="C503" s="65" t="n">
        <f aca="false">MAX(-0.9,INDEX(Scenarios!$B$8:$E$8,B503)+INDEX(Scenarios!$B$9:$E$9,B503)*Draws!C476)</f>
        <v>0.37394408</v>
      </c>
      <c r="D503" s="65" t="n">
        <f aca="false">(1+C503)^(1/12)-1</f>
        <v>0.026827334986659</v>
      </c>
      <c r="E503" s="64" t="n">
        <f aca="false">INDEX(Scenarios!$B$10:$E$10,B503)/12</f>
        <v>0.416666666666667</v>
      </c>
      <c r="G503" s="64" t="n">
        <f aca="false">Scenarios!$B$15+Scenarios!$B$16*$D503+Scenarios!$B$17*(Scenarios!B$22)+$E503+Scenarios!$B$18*Draws!D476</f>
        <v>-0.908181581507227</v>
      </c>
      <c r="H503" s="64" t="n">
        <f aca="false">Scenarios!$B$15+Scenarios!$B$16*$D503+Scenarios!$B$17*(Scenarios!C$22+SUM($G503:G503))+$E503+Scenarios!$B$18*Draws!E476</f>
        <v>-1.18813567939346</v>
      </c>
      <c r="I503" s="64" t="n">
        <f aca="false">Scenarios!$B$15+Scenarios!$B$16*$D503+Scenarios!$B$17*(Scenarios!D$22+SUM($G503:H503))+$E503+Scenarios!$B$18*Draws!F476</f>
        <v>-5.37770259571843</v>
      </c>
      <c r="J503" s="64" t="n">
        <f aca="false">Scenarios!$B$15+Scenarios!$B$16*$D503+Scenarios!$B$17*(Scenarios!E$22+SUM($G503:I503))+$E503+Scenarios!$B$18*Draws!G476</f>
        <v>4.41525156210922</v>
      </c>
      <c r="K503" s="64" t="n">
        <f aca="false">Scenarios!$B$15+Scenarios!$B$16*$D503+Scenarios!$B$17*(Scenarios!F$22+SUM($G503:J503))+$E503+Scenarios!$B$18*Draws!H476</f>
        <v>5.03606658123842</v>
      </c>
      <c r="L503" s="64" t="n">
        <f aca="false">Scenarios!$B$15+Scenarios!$B$16*$D503+Scenarios!$B$17*(Scenarios!G$22+SUM($G503:K503))+$E503+Scenarios!$B$18*Draws!I476</f>
        <v>3.72895965785265</v>
      </c>
      <c r="M503" s="64" t="n">
        <f aca="false">Scenarios!$B$15+Scenarios!$B$16*$D503+Scenarios!$B$17*(Scenarios!H$22+SUM($G503:L503))+$E503+Scenarios!$B$18*Draws!J476</f>
        <v>-2.63555114971313</v>
      </c>
      <c r="N503" s="64" t="n">
        <f aca="false">Scenarios!$B$15+Scenarios!$B$16*$D503+Scenarios!$B$17*(Scenarios!I$22+SUM($G503:M503))+$E503+Scenarios!$B$18*Draws!K476</f>
        <v>0.569415606062572</v>
      </c>
      <c r="O503" s="64" t="n">
        <f aca="false">Scenarios!$B$15+Scenarios!$B$16*$D503+Scenarios!$B$17*(Scenarios!J$22+SUM($G503:N503))+$E503+Scenarios!$B$18*Draws!L476</f>
        <v>-1.33525004779775</v>
      </c>
      <c r="P503" s="64" t="n">
        <f aca="false">Scenarios!$B$15+Scenarios!$B$16*$D503+Scenarios!$B$17*(Scenarios!K$22+SUM($G503:O503))+$E503+Scenarios!$B$18*Draws!M476</f>
        <v>1.2999249597243</v>
      </c>
      <c r="Q503" s="64" t="n">
        <f aca="false">Scenarios!$B$15+Scenarios!$B$16*$D503+Scenarios!$B$17*(Scenarios!L$22+SUM($G503:P503))+$E503+Scenarios!$B$18*Draws!N476</f>
        <v>-0.217132209853071</v>
      </c>
      <c r="R503" s="64" t="n">
        <f aca="false">Scenarios!$B$15+Scenarios!$B$16*$D503+Scenarios!$B$17*(Scenarios!M$22+SUM($G503:Q503))+$E503+Scenarios!$B$18*Draws!O476</f>
        <v>0.228342028319438</v>
      </c>
      <c r="S503" s="79" t="n">
        <f aca="false">SUM(G503:R503)</f>
        <v>3.61600713132352</v>
      </c>
    </row>
    <row r="504" customFormat="false" ht="15" hidden="false" customHeight="false" outlineLevel="0" collapsed="false">
      <c r="A504" s="36" t="n">
        <v>473</v>
      </c>
      <c r="B504" s="36" t="n">
        <f aca="false">MATCH(Draws!B477,$B$16:$E$16,1)</f>
        <v>1</v>
      </c>
      <c r="C504" s="65" t="n">
        <f aca="false">MAX(-0.9,INDEX(Scenarios!$B$8:$E$8,B504)+INDEX(Scenarios!$B$9:$E$9,B504)*Draws!C477)</f>
        <v>-0.27387685</v>
      </c>
      <c r="D504" s="65" t="n">
        <f aca="false">(1+C504)^(1/12)-1</f>
        <v>-0.0263171433366151</v>
      </c>
      <c r="E504" s="64" t="n">
        <f aca="false">INDEX(Scenarios!$B$10:$E$10,B504)/12</f>
        <v>-1.25</v>
      </c>
      <c r="G504" s="64" t="n">
        <f aca="false">Scenarios!$B$15+Scenarios!$B$16*$D504+Scenarios!$B$17*(Scenarios!B$22)+$E504+Scenarios!$B$18*Draws!D477</f>
        <v>-3.34364901612844</v>
      </c>
      <c r="H504" s="64" t="n">
        <f aca="false">Scenarios!$B$15+Scenarios!$B$16*$D504+Scenarios!$B$17*(Scenarios!C$22+SUM($G504:G504))+$E504+Scenarios!$B$18*Draws!E477</f>
        <v>-0.876562427545962</v>
      </c>
      <c r="I504" s="64" t="n">
        <f aca="false">Scenarios!$B$15+Scenarios!$B$16*$D504+Scenarios!$B$17*(Scenarios!D$22+SUM($G504:H504))+$E504+Scenarios!$B$18*Draws!F477</f>
        <v>-4.44371267687566</v>
      </c>
      <c r="J504" s="64" t="n">
        <f aca="false">Scenarios!$B$15+Scenarios!$B$16*$D504+Scenarios!$B$17*(Scenarios!E$22+SUM($G504:I504))+$E504+Scenarios!$B$18*Draws!G477</f>
        <v>-6.12913358388258</v>
      </c>
      <c r="K504" s="64" t="n">
        <f aca="false">Scenarios!$B$15+Scenarios!$B$16*$D504+Scenarios!$B$17*(Scenarios!F$22+SUM($G504:J504))+$E504+Scenarios!$B$18*Draws!H477</f>
        <v>-6.20297190787865</v>
      </c>
      <c r="L504" s="64" t="n">
        <f aca="false">Scenarios!$B$15+Scenarios!$B$16*$D504+Scenarios!$B$17*(Scenarios!G$22+SUM($G504:K504))+$E504+Scenarios!$B$18*Draws!I477</f>
        <v>-5.12696714555492</v>
      </c>
      <c r="M504" s="64" t="n">
        <f aca="false">Scenarios!$B$15+Scenarios!$B$16*$D504+Scenarios!$B$17*(Scenarios!H$22+SUM($G504:L504))+$E504+Scenarios!$B$18*Draws!J477</f>
        <v>-4.82685567736053</v>
      </c>
      <c r="N504" s="64" t="n">
        <f aca="false">Scenarios!$B$15+Scenarios!$B$16*$D504+Scenarios!$B$17*(Scenarios!I$22+SUM($G504:M504))+$E504+Scenarios!$B$18*Draws!K477</f>
        <v>-4.94087832594525</v>
      </c>
      <c r="O504" s="64" t="n">
        <f aca="false">Scenarios!$B$15+Scenarios!$B$16*$D504+Scenarios!$B$17*(Scenarios!J$22+SUM($G504:N504))+$E504+Scenarios!$B$18*Draws!L477</f>
        <v>2.47545376177174</v>
      </c>
      <c r="P504" s="64" t="n">
        <f aca="false">Scenarios!$B$15+Scenarios!$B$16*$D504+Scenarios!$B$17*(Scenarios!K$22+SUM($G504:O504))+$E504+Scenarios!$B$18*Draws!M477</f>
        <v>-5.17157943358428</v>
      </c>
      <c r="Q504" s="64" t="n">
        <f aca="false">Scenarios!$B$15+Scenarios!$B$16*$D504+Scenarios!$B$17*(Scenarios!L$22+SUM($G504:P504))+$E504+Scenarios!$B$18*Draws!N477</f>
        <v>-4.39917532577916</v>
      </c>
      <c r="R504" s="64" t="n">
        <f aca="false">Scenarios!$B$15+Scenarios!$B$16*$D504+Scenarios!$B$17*(Scenarios!M$22+SUM($G504:Q504))+$E504+Scenarios!$B$18*Draws!O477</f>
        <v>-1.58997872180432</v>
      </c>
      <c r="S504" s="79" t="n">
        <f aca="false">SUM(G504:R504)</f>
        <v>-44.576010480568</v>
      </c>
    </row>
    <row r="505" customFormat="false" ht="15" hidden="false" customHeight="false" outlineLevel="0" collapsed="false">
      <c r="A505" s="36" t="n">
        <v>474</v>
      </c>
      <c r="B505" s="36" t="n">
        <f aca="false">MATCH(Draws!B478,$B$16:$E$16,1)</f>
        <v>4</v>
      </c>
      <c r="C505" s="65" t="n">
        <f aca="false">MAX(-0.9,INDEX(Scenarios!$B$8:$E$8,B505)+INDEX(Scenarios!$B$9:$E$9,B505)*Draws!C478)</f>
        <v>0.16867248</v>
      </c>
      <c r="D505" s="65" t="n">
        <f aca="false">(1+C505)^(1/12)-1</f>
        <v>0.0130737633476452</v>
      </c>
      <c r="E505" s="64" t="n">
        <f aca="false">INDEX(Scenarios!$B$10:$E$10,B505)/12</f>
        <v>-1.25</v>
      </c>
      <c r="G505" s="64" t="n">
        <f aca="false">Scenarios!$B$15+Scenarios!$B$16*$D505+Scenarios!$B$17*(Scenarios!B$22)+$E505+Scenarios!$B$18*Draws!D478</f>
        <v>-5.12907069055815</v>
      </c>
      <c r="H505" s="64" t="n">
        <f aca="false">Scenarios!$B$15+Scenarios!$B$16*$D505+Scenarios!$B$17*(Scenarios!C$22+SUM($G505:G505))+$E505+Scenarios!$B$18*Draws!E478</f>
        <v>-4.23916934730583</v>
      </c>
      <c r="I505" s="64" t="n">
        <f aca="false">Scenarios!$B$15+Scenarios!$B$16*$D505+Scenarios!$B$17*(Scenarios!D$22+SUM($G505:H505))+$E505+Scenarios!$B$18*Draws!F478</f>
        <v>-3.01413447262301</v>
      </c>
      <c r="J505" s="64" t="n">
        <f aca="false">Scenarios!$B$15+Scenarios!$B$16*$D505+Scenarios!$B$17*(Scenarios!E$22+SUM($G505:I505))+$E505+Scenarios!$B$18*Draws!G478</f>
        <v>-1.76383547713494</v>
      </c>
      <c r="K505" s="64" t="n">
        <f aca="false">Scenarios!$B$15+Scenarios!$B$16*$D505+Scenarios!$B$17*(Scenarios!F$22+SUM($G505:J505))+$E505+Scenarios!$B$18*Draws!H478</f>
        <v>-6.25670805038708</v>
      </c>
      <c r="L505" s="64" t="n">
        <f aca="false">Scenarios!$B$15+Scenarios!$B$16*$D505+Scenarios!$B$17*(Scenarios!G$22+SUM($G505:K505))+$E505+Scenarios!$B$18*Draws!I478</f>
        <v>-0.287910009474869</v>
      </c>
      <c r="M505" s="64" t="n">
        <f aca="false">Scenarios!$B$15+Scenarios!$B$16*$D505+Scenarios!$B$17*(Scenarios!H$22+SUM($G505:L505))+$E505+Scenarios!$B$18*Draws!J478</f>
        <v>0.189154351892697</v>
      </c>
      <c r="N505" s="64" t="n">
        <f aca="false">Scenarios!$B$15+Scenarios!$B$16*$D505+Scenarios!$B$17*(Scenarios!I$22+SUM($G505:M505))+$E505+Scenarios!$B$18*Draws!K478</f>
        <v>-4.16831215402217</v>
      </c>
      <c r="O505" s="64" t="n">
        <f aca="false">Scenarios!$B$15+Scenarios!$B$16*$D505+Scenarios!$B$17*(Scenarios!J$22+SUM($G505:N505))+$E505+Scenarios!$B$18*Draws!L478</f>
        <v>-2.51770978172054</v>
      </c>
      <c r="P505" s="64" t="n">
        <f aca="false">Scenarios!$B$15+Scenarios!$B$16*$D505+Scenarios!$B$17*(Scenarios!K$22+SUM($G505:O505))+$E505+Scenarios!$B$18*Draws!M478</f>
        <v>-0.522980108533785</v>
      </c>
      <c r="Q505" s="64" t="n">
        <f aca="false">Scenarios!$B$15+Scenarios!$B$16*$D505+Scenarios!$B$17*(Scenarios!L$22+SUM($G505:P505))+$E505+Scenarios!$B$18*Draws!N478</f>
        <v>-3.68425133820597</v>
      </c>
      <c r="R505" s="64" t="n">
        <f aca="false">Scenarios!$B$15+Scenarios!$B$16*$D505+Scenarios!$B$17*(Scenarios!M$22+SUM($G505:Q505))+$E505+Scenarios!$B$18*Draws!O478</f>
        <v>-8.80538884365767</v>
      </c>
      <c r="S505" s="79" t="n">
        <f aca="false">SUM(G505:R505)</f>
        <v>-40.2003159217313</v>
      </c>
    </row>
    <row r="506" customFormat="false" ht="15" hidden="false" customHeight="false" outlineLevel="0" collapsed="false">
      <c r="A506" s="36" t="n">
        <v>475</v>
      </c>
      <c r="B506" s="36" t="n">
        <f aca="false">MATCH(Draws!B479,$B$16:$E$16,1)</f>
        <v>1</v>
      </c>
      <c r="C506" s="65" t="n">
        <f aca="false">MAX(-0.9,INDEX(Scenarios!$B$8:$E$8,B506)+INDEX(Scenarios!$B$9:$E$9,B506)*Draws!C479)</f>
        <v>-0.0856642</v>
      </c>
      <c r="D506" s="65" t="n">
        <f aca="false">(1+C506)^(1/12)-1</f>
        <v>-0.00743533502071625</v>
      </c>
      <c r="E506" s="64" t="n">
        <f aca="false">INDEX(Scenarios!$B$10:$E$10,B506)/12</f>
        <v>-1.25</v>
      </c>
      <c r="G506" s="64" t="n">
        <f aca="false">Scenarios!$B$15+Scenarios!$B$16*$D506+Scenarios!$B$17*(Scenarios!B$22)+$E506+Scenarios!$B$18*Draws!D479</f>
        <v>4.30515502387931</v>
      </c>
      <c r="H506" s="64" t="n">
        <f aca="false">Scenarios!$B$15+Scenarios!$B$16*$D506+Scenarios!$B$17*(Scenarios!C$22+SUM($G506:G506))+$E506+Scenarios!$B$18*Draws!E479</f>
        <v>-5.10094151623055</v>
      </c>
      <c r="I506" s="64" t="n">
        <f aca="false">Scenarios!$B$15+Scenarios!$B$16*$D506+Scenarios!$B$17*(Scenarios!D$22+SUM($G506:H506))+$E506+Scenarios!$B$18*Draws!F479</f>
        <v>-3.47013270221586</v>
      </c>
      <c r="J506" s="64" t="n">
        <f aca="false">Scenarios!$B$15+Scenarios!$B$16*$D506+Scenarios!$B$17*(Scenarios!E$22+SUM($G506:I506))+$E506+Scenarios!$B$18*Draws!G479</f>
        <v>2.68560227367463</v>
      </c>
      <c r="K506" s="64" t="n">
        <f aca="false">Scenarios!$B$15+Scenarios!$B$16*$D506+Scenarios!$B$17*(Scenarios!F$22+SUM($G506:J506))+$E506+Scenarios!$B$18*Draws!H479</f>
        <v>-4.24417821331105</v>
      </c>
      <c r="L506" s="64" t="n">
        <f aca="false">Scenarios!$B$15+Scenarios!$B$16*$D506+Scenarios!$B$17*(Scenarios!G$22+SUM($G506:K506))+$E506+Scenarios!$B$18*Draws!I479</f>
        <v>-4.06991842565168</v>
      </c>
      <c r="M506" s="64" t="n">
        <f aca="false">Scenarios!$B$15+Scenarios!$B$16*$D506+Scenarios!$B$17*(Scenarios!H$22+SUM($G506:L506))+$E506+Scenarios!$B$18*Draws!J479</f>
        <v>-4.89133450040028</v>
      </c>
      <c r="N506" s="64" t="n">
        <f aca="false">Scenarios!$B$15+Scenarios!$B$16*$D506+Scenarios!$B$17*(Scenarios!I$22+SUM($G506:M506))+$E506+Scenarios!$B$18*Draws!K479</f>
        <v>-0.941997649626695</v>
      </c>
      <c r="O506" s="64" t="n">
        <f aca="false">Scenarios!$B$15+Scenarios!$B$16*$D506+Scenarios!$B$17*(Scenarios!J$22+SUM($G506:N506))+$E506+Scenarios!$B$18*Draws!L479</f>
        <v>-4.74780579796039</v>
      </c>
      <c r="P506" s="64" t="n">
        <f aca="false">Scenarios!$B$15+Scenarios!$B$16*$D506+Scenarios!$B$17*(Scenarios!K$22+SUM($G506:O506))+$E506+Scenarios!$B$18*Draws!M479</f>
        <v>0.0562074369609946</v>
      </c>
      <c r="Q506" s="64" t="n">
        <f aca="false">Scenarios!$B$15+Scenarios!$B$16*$D506+Scenarios!$B$17*(Scenarios!L$22+SUM($G506:P506))+$E506+Scenarios!$B$18*Draws!N479</f>
        <v>0.643256915451332</v>
      </c>
      <c r="R506" s="64" t="n">
        <f aca="false">Scenarios!$B$15+Scenarios!$B$16*$D506+Scenarios!$B$17*(Scenarios!M$22+SUM($G506:Q506))+$E506+Scenarios!$B$18*Draws!O479</f>
        <v>1.90636078367217</v>
      </c>
      <c r="S506" s="79" t="n">
        <f aca="false">SUM(G506:R506)</f>
        <v>-17.8697263717581</v>
      </c>
    </row>
    <row r="507" customFormat="false" ht="15" hidden="false" customHeight="false" outlineLevel="0" collapsed="false">
      <c r="A507" s="36" t="n">
        <v>476</v>
      </c>
      <c r="B507" s="36" t="n">
        <f aca="false">MATCH(Draws!B480,$B$16:$E$16,1)</f>
        <v>4</v>
      </c>
      <c r="C507" s="65" t="n">
        <f aca="false">MAX(-0.9,INDEX(Scenarios!$B$8:$E$8,B507)+INDEX(Scenarios!$B$9:$E$9,B507)*Draws!C480)</f>
        <v>0.30239016</v>
      </c>
      <c r="D507" s="65" t="n">
        <f aca="false">(1+C507)^(1/12)-1</f>
        <v>0.0222609209087346</v>
      </c>
      <c r="E507" s="64" t="n">
        <f aca="false">INDEX(Scenarios!$B$10:$E$10,B507)/12</f>
        <v>-1.25</v>
      </c>
      <c r="G507" s="64" t="n">
        <f aca="false">Scenarios!$B$15+Scenarios!$B$16*$D507+Scenarios!$B$17*(Scenarios!B$22)+$E507+Scenarios!$B$18*Draws!D480</f>
        <v>-3.03347638470428</v>
      </c>
      <c r="H507" s="64" t="n">
        <f aca="false">Scenarios!$B$15+Scenarios!$B$16*$D507+Scenarios!$B$17*(Scenarios!C$22+SUM($G507:G507))+$E507+Scenarios!$B$18*Draws!E480</f>
        <v>-6.64805390658727</v>
      </c>
      <c r="I507" s="64" t="n">
        <f aca="false">Scenarios!$B$15+Scenarios!$B$16*$D507+Scenarios!$B$17*(Scenarios!D$22+SUM($G507:H507))+$E507+Scenarios!$B$18*Draws!F480</f>
        <v>-5.12746082353235</v>
      </c>
      <c r="J507" s="64" t="n">
        <f aca="false">Scenarios!$B$15+Scenarios!$B$16*$D507+Scenarios!$B$17*(Scenarios!E$22+SUM($G507:I507))+$E507+Scenarios!$B$18*Draws!G480</f>
        <v>3.65825874333009</v>
      </c>
      <c r="K507" s="64" t="n">
        <f aca="false">Scenarios!$B$15+Scenarios!$B$16*$D507+Scenarios!$B$17*(Scenarios!F$22+SUM($G507:J507))+$E507+Scenarios!$B$18*Draws!H480</f>
        <v>-2.59658451950888</v>
      </c>
      <c r="L507" s="64" t="n">
        <f aca="false">Scenarios!$B$15+Scenarios!$B$16*$D507+Scenarios!$B$17*(Scenarios!G$22+SUM($G507:K507))+$E507+Scenarios!$B$18*Draws!I480</f>
        <v>-0.362799609685113</v>
      </c>
      <c r="M507" s="64" t="n">
        <f aca="false">Scenarios!$B$15+Scenarios!$B$16*$D507+Scenarios!$B$17*(Scenarios!H$22+SUM($G507:L507))+$E507+Scenarios!$B$18*Draws!J480</f>
        <v>-5.86720738611931</v>
      </c>
      <c r="N507" s="64" t="n">
        <f aca="false">Scenarios!$B$15+Scenarios!$B$16*$D507+Scenarios!$B$17*(Scenarios!I$22+SUM($G507:M507))+$E507+Scenarios!$B$18*Draws!K480</f>
        <v>1.18722320939227</v>
      </c>
      <c r="O507" s="64" t="n">
        <f aca="false">Scenarios!$B$15+Scenarios!$B$16*$D507+Scenarios!$B$17*(Scenarios!J$22+SUM($G507:N507))+$E507+Scenarios!$B$18*Draws!L480</f>
        <v>-1.03453978519886</v>
      </c>
      <c r="P507" s="64" t="n">
        <f aca="false">Scenarios!$B$15+Scenarios!$B$16*$D507+Scenarios!$B$17*(Scenarios!K$22+SUM($G507:O507))+$E507+Scenarios!$B$18*Draws!M480</f>
        <v>-3.9237342845046</v>
      </c>
      <c r="Q507" s="64" t="n">
        <f aca="false">Scenarios!$B$15+Scenarios!$B$16*$D507+Scenarios!$B$17*(Scenarios!L$22+SUM($G507:P507))+$E507+Scenarios!$B$18*Draws!N480</f>
        <v>0.567985398719816</v>
      </c>
      <c r="R507" s="64" t="n">
        <f aca="false">Scenarios!$B$15+Scenarios!$B$16*$D507+Scenarios!$B$17*(Scenarios!M$22+SUM($G507:Q507))+$E507+Scenarios!$B$18*Draws!O480</f>
        <v>-0.763373591802503</v>
      </c>
      <c r="S507" s="79" t="n">
        <f aca="false">SUM(G507:R507)</f>
        <v>-23.943762940201</v>
      </c>
    </row>
    <row r="508" customFormat="false" ht="15" hidden="false" customHeight="false" outlineLevel="0" collapsed="false">
      <c r="A508" s="36" t="n">
        <v>477</v>
      </c>
      <c r="B508" s="36" t="n">
        <f aca="false">MATCH(Draws!B481,$B$16:$E$16,1)</f>
        <v>4</v>
      </c>
      <c r="C508" s="65" t="n">
        <f aca="false">MAX(-0.9,INDEX(Scenarios!$B$8:$E$8,B508)+INDEX(Scenarios!$B$9:$E$9,B508)*Draws!C481)</f>
        <v>-0.11308632</v>
      </c>
      <c r="D508" s="65" t="n">
        <f aca="false">(1+C508)^(1/12)-1</f>
        <v>-0.00995079478429251</v>
      </c>
      <c r="E508" s="64" t="n">
        <f aca="false">INDEX(Scenarios!$B$10:$E$10,B508)/12</f>
        <v>-1.25</v>
      </c>
      <c r="G508" s="64" t="n">
        <f aca="false">Scenarios!$B$15+Scenarios!$B$16*$D508+Scenarios!$B$17*(Scenarios!B$22)+$E508+Scenarios!$B$18*Draws!D481</f>
        <v>-1.06268590733363</v>
      </c>
      <c r="H508" s="64" t="n">
        <f aca="false">Scenarios!$B$15+Scenarios!$B$16*$D508+Scenarios!$B$17*(Scenarios!C$22+SUM($G508:G508))+$E508+Scenarios!$B$18*Draws!E481</f>
        <v>-2.26360857285841</v>
      </c>
      <c r="I508" s="64" t="n">
        <f aca="false">Scenarios!$B$15+Scenarios!$B$16*$D508+Scenarios!$B$17*(Scenarios!D$22+SUM($G508:H508))+$E508+Scenarios!$B$18*Draws!F481</f>
        <v>-6.21596360067069</v>
      </c>
      <c r="J508" s="64" t="n">
        <f aca="false">Scenarios!$B$15+Scenarios!$B$16*$D508+Scenarios!$B$17*(Scenarios!E$22+SUM($G508:I508))+$E508+Scenarios!$B$18*Draws!G481</f>
        <v>-4.07968310766636</v>
      </c>
      <c r="K508" s="64" t="n">
        <f aca="false">Scenarios!$B$15+Scenarios!$B$16*$D508+Scenarios!$B$17*(Scenarios!F$22+SUM($G508:J508))+$E508+Scenarios!$B$18*Draws!H481</f>
        <v>-5.17781584689655</v>
      </c>
      <c r="L508" s="64" t="n">
        <f aca="false">Scenarios!$B$15+Scenarios!$B$16*$D508+Scenarios!$B$17*(Scenarios!G$22+SUM($G508:K508))+$E508+Scenarios!$B$18*Draws!I481</f>
        <v>0.624480258173283</v>
      </c>
      <c r="M508" s="64" t="n">
        <f aca="false">Scenarios!$B$15+Scenarios!$B$16*$D508+Scenarios!$B$17*(Scenarios!H$22+SUM($G508:L508))+$E508+Scenarios!$B$18*Draws!J481</f>
        <v>-0.799880448258341</v>
      </c>
      <c r="N508" s="64" t="n">
        <f aca="false">Scenarios!$B$15+Scenarios!$B$16*$D508+Scenarios!$B$17*(Scenarios!I$22+SUM($G508:M508))+$E508+Scenarios!$B$18*Draws!K481</f>
        <v>-2.69197672264604</v>
      </c>
      <c r="O508" s="64" t="n">
        <f aca="false">Scenarios!$B$15+Scenarios!$B$16*$D508+Scenarios!$B$17*(Scenarios!J$22+SUM($G508:N508))+$E508+Scenarios!$B$18*Draws!L481</f>
        <v>-2.27455775860323</v>
      </c>
      <c r="P508" s="64" t="n">
        <f aca="false">Scenarios!$B$15+Scenarios!$B$16*$D508+Scenarios!$B$17*(Scenarios!K$22+SUM($G508:O508))+$E508+Scenarios!$B$18*Draws!M481</f>
        <v>-1.40589851181858</v>
      </c>
      <c r="Q508" s="64" t="n">
        <f aca="false">Scenarios!$B$15+Scenarios!$B$16*$D508+Scenarios!$B$17*(Scenarios!L$22+SUM($G508:P508))+$E508+Scenarios!$B$18*Draws!N481</f>
        <v>-0.955222392513625</v>
      </c>
      <c r="R508" s="64" t="n">
        <f aca="false">Scenarios!$B$15+Scenarios!$B$16*$D508+Scenarios!$B$17*(Scenarios!M$22+SUM($G508:Q508))+$E508+Scenarios!$B$18*Draws!O481</f>
        <v>0.681750026995593</v>
      </c>
      <c r="S508" s="79" t="n">
        <f aca="false">SUM(G508:R508)</f>
        <v>-25.6210625840966</v>
      </c>
    </row>
    <row r="509" customFormat="false" ht="15" hidden="false" customHeight="false" outlineLevel="0" collapsed="false">
      <c r="A509" s="36" t="n">
        <v>478</v>
      </c>
      <c r="B509" s="36" t="n">
        <f aca="false">MATCH(Draws!B482,$B$16:$E$16,1)</f>
        <v>4</v>
      </c>
      <c r="C509" s="65" t="n">
        <f aca="false">MAX(-0.9,INDEX(Scenarios!$B$8:$E$8,B509)+INDEX(Scenarios!$B$9:$E$9,B509)*Draws!C482)</f>
        <v>0.35317596</v>
      </c>
      <c r="D509" s="65" t="n">
        <f aca="false">(1+C509)^(1/12)-1</f>
        <v>0.0255248524481098</v>
      </c>
      <c r="E509" s="64" t="n">
        <f aca="false">INDEX(Scenarios!$B$10:$E$10,B509)/12</f>
        <v>-1.25</v>
      </c>
      <c r="G509" s="64" t="n">
        <f aca="false">Scenarios!$B$15+Scenarios!$B$16*$D509+Scenarios!$B$17*(Scenarios!B$22)+$E509+Scenarios!$B$18*Draws!D482</f>
        <v>-4.46212986947749</v>
      </c>
      <c r="H509" s="64" t="n">
        <f aca="false">Scenarios!$B$15+Scenarios!$B$16*$D509+Scenarios!$B$17*(Scenarios!C$22+SUM($G509:G509))+$E509+Scenarios!$B$18*Draws!E482</f>
        <v>-3.92851860958154</v>
      </c>
      <c r="I509" s="64" t="n">
        <f aca="false">Scenarios!$B$15+Scenarios!$B$16*$D509+Scenarios!$B$17*(Scenarios!D$22+SUM($G509:H509))+$E509+Scenarios!$B$18*Draws!F482</f>
        <v>-2.60721184724094</v>
      </c>
      <c r="J509" s="64" t="n">
        <f aca="false">Scenarios!$B$15+Scenarios!$B$16*$D509+Scenarios!$B$17*(Scenarios!E$22+SUM($G509:I509))+$E509+Scenarios!$B$18*Draws!G482</f>
        <v>-3.63895556927085</v>
      </c>
      <c r="K509" s="64" t="n">
        <f aca="false">Scenarios!$B$15+Scenarios!$B$16*$D509+Scenarios!$B$17*(Scenarios!F$22+SUM($G509:J509))+$E509+Scenarios!$B$18*Draws!H482</f>
        <v>-0.149953725427103</v>
      </c>
      <c r="L509" s="64" t="n">
        <f aca="false">Scenarios!$B$15+Scenarios!$B$16*$D509+Scenarios!$B$17*(Scenarios!G$22+SUM($G509:K509))+$E509+Scenarios!$B$18*Draws!I482</f>
        <v>-3.90541100523716</v>
      </c>
      <c r="M509" s="64" t="n">
        <f aca="false">Scenarios!$B$15+Scenarios!$B$16*$D509+Scenarios!$B$17*(Scenarios!H$22+SUM($G509:L509))+$E509+Scenarios!$B$18*Draws!J482</f>
        <v>-2.28658141351657</v>
      </c>
      <c r="N509" s="64" t="n">
        <f aca="false">Scenarios!$B$15+Scenarios!$B$16*$D509+Scenarios!$B$17*(Scenarios!I$22+SUM($G509:M509))+$E509+Scenarios!$B$18*Draws!K482</f>
        <v>-2.72323389308058</v>
      </c>
      <c r="O509" s="64" t="n">
        <f aca="false">Scenarios!$B$15+Scenarios!$B$16*$D509+Scenarios!$B$17*(Scenarios!J$22+SUM($G509:N509))+$E509+Scenarios!$B$18*Draws!L482</f>
        <v>0.475108868403707</v>
      </c>
      <c r="P509" s="64" t="n">
        <f aca="false">Scenarios!$B$15+Scenarios!$B$16*$D509+Scenarios!$B$17*(Scenarios!K$22+SUM($G509:O509))+$E509+Scenarios!$B$18*Draws!M482</f>
        <v>1.74320740959914</v>
      </c>
      <c r="Q509" s="64" t="n">
        <f aca="false">Scenarios!$B$15+Scenarios!$B$16*$D509+Scenarios!$B$17*(Scenarios!L$22+SUM($G509:P509))+$E509+Scenarios!$B$18*Draws!N482</f>
        <v>-3.8667701597521</v>
      </c>
      <c r="R509" s="64" t="n">
        <f aca="false">Scenarios!$B$15+Scenarios!$B$16*$D509+Scenarios!$B$17*(Scenarios!M$22+SUM($G509:Q509))+$E509+Scenarios!$B$18*Draws!O482</f>
        <v>-3.76282011115169</v>
      </c>
      <c r="S509" s="79" t="n">
        <f aca="false">SUM(G509:R509)</f>
        <v>-29.1132699257332</v>
      </c>
    </row>
    <row r="510" customFormat="false" ht="15" hidden="false" customHeight="false" outlineLevel="0" collapsed="false">
      <c r="A510" s="36" t="n">
        <v>479</v>
      </c>
      <c r="B510" s="36" t="n">
        <f aca="false">MATCH(Draws!B483,$B$16:$E$16,1)</f>
        <v>1</v>
      </c>
      <c r="C510" s="65" t="n">
        <f aca="false">MAX(-0.9,INDEX(Scenarios!$B$8:$E$8,B510)+INDEX(Scenarios!$B$9:$E$9,B510)*Draws!C483)</f>
        <v>0.2200322</v>
      </c>
      <c r="D510" s="65" t="n">
        <f aca="false">(1+C510)^(1/12)-1</f>
        <v>0.0167112000502192</v>
      </c>
      <c r="E510" s="64" t="n">
        <f aca="false">INDEX(Scenarios!$B$10:$E$10,B510)/12</f>
        <v>-1.25</v>
      </c>
      <c r="G510" s="64" t="n">
        <f aca="false">Scenarios!$B$15+Scenarios!$B$16*$D510+Scenarios!$B$17*(Scenarios!B$22)+$E510+Scenarios!$B$18*Draws!D483</f>
        <v>0.221278260190263</v>
      </c>
      <c r="H510" s="64" t="n">
        <f aca="false">Scenarios!$B$15+Scenarios!$B$16*$D510+Scenarios!$B$17*(Scenarios!C$22+SUM($G510:G510))+$E510+Scenarios!$B$18*Draws!E483</f>
        <v>-0.424363273046081</v>
      </c>
      <c r="I510" s="64" t="n">
        <f aca="false">Scenarios!$B$15+Scenarios!$B$16*$D510+Scenarios!$B$17*(Scenarios!D$22+SUM($G510:H510))+$E510+Scenarios!$B$18*Draws!F483</f>
        <v>2.81191163996526</v>
      </c>
      <c r="J510" s="64" t="n">
        <f aca="false">Scenarios!$B$15+Scenarios!$B$16*$D510+Scenarios!$B$17*(Scenarios!E$22+SUM($G510:I510))+$E510+Scenarios!$B$18*Draws!G483</f>
        <v>-0.229031557433569</v>
      </c>
      <c r="K510" s="64" t="n">
        <f aca="false">Scenarios!$B$15+Scenarios!$B$16*$D510+Scenarios!$B$17*(Scenarios!F$22+SUM($G510:J510))+$E510+Scenarios!$B$18*Draws!H483</f>
        <v>-1.68460381467825</v>
      </c>
      <c r="L510" s="64" t="n">
        <f aca="false">Scenarios!$B$15+Scenarios!$B$16*$D510+Scenarios!$B$17*(Scenarios!G$22+SUM($G510:K510))+$E510+Scenarios!$B$18*Draws!I483</f>
        <v>-3.63107460797853</v>
      </c>
      <c r="M510" s="64" t="n">
        <f aca="false">Scenarios!$B$15+Scenarios!$B$16*$D510+Scenarios!$B$17*(Scenarios!H$22+SUM($G510:L510))+$E510+Scenarios!$B$18*Draws!J483</f>
        <v>-1.78700742402283</v>
      </c>
      <c r="N510" s="64" t="n">
        <f aca="false">Scenarios!$B$15+Scenarios!$B$16*$D510+Scenarios!$B$17*(Scenarios!I$22+SUM($G510:M510))+$E510+Scenarios!$B$18*Draws!K483</f>
        <v>1.07806549365454</v>
      </c>
      <c r="O510" s="64" t="n">
        <f aca="false">Scenarios!$B$15+Scenarios!$B$16*$D510+Scenarios!$B$17*(Scenarios!J$22+SUM($G510:N510))+$E510+Scenarios!$B$18*Draws!L483</f>
        <v>1.33624976390786</v>
      </c>
      <c r="P510" s="64" t="n">
        <f aca="false">Scenarios!$B$15+Scenarios!$B$16*$D510+Scenarios!$B$17*(Scenarios!K$22+SUM($G510:O510))+$E510+Scenarios!$B$18*Draws!M483</f>
        <v>-3.29570474204243</v>
      </c>
      <c r="Q510" s="64" t="n">
        <f aca="false">Scenarios!$B$15+Scenarios!$B$16*$D510+Scenarios!$B$17*(Scenarios!L$22+SUM($G510:P510))+$E510+Scenarios!$B$18*Draws!N483</f>
        <v>-4.56007179982928</v>
      </c>
      <c r="R510" s="64" t="n">
        <f aca="false">Scenarios!$B$15+Scenarios!$B$16*$D510+Scenarios!$B$17*(Scenarios!M$22+SUM($G510:Q510))+$E510+Scenarios!$B$18*Draws!O483</f>
        <v>-7.30098107129277</v>
      </c>
      <c r="S510" s="79" t="n">
        <f aca="false">SUM(G510:R510)</f>
        <v>-17.4653331326058</v>
      </c>
    </row>
    <row r="511" customFormat="false" ht="15" hidden="false" customHeight="false" outlineLevel="0" collapsed="false">
      <c r="A511" s="36" t="n">
        <v>480</v>
      </c>
      <c r="B511" s="36" t="n">
        <f aca="false">MATCH(Draws!B484,$B$16:$E$16,1)</f>
        <v>4</v>
      </c>
      <c r="C511" s="65" t="n">
        <f aca="false">MAX(-0.9,INDEX(Scenarios!$B$8:$E$8,B511)+INDEX(Scenarios!$B$9:$E$9,B511)*Draws!C484)</f>
        <v>0.12046644</v>
      </c>
      <c r="D511" s="65" t="n">
        <f aca="false">(1+C511)^(1/12)-1</f>
        <v>0.00952382091805348</v>
      </c>
      <c r="E511" s="64" t="n">
        <f aca="false">INDEX(Scenarios!$B$10:$E$10,B511)/12</f>
        <v>-1.25</v>
      </c>
      <c r="G511" s="64" t="n">
        <f aca="false">Scenarios!$B$15+Scenarios!$B$16*$D511+Scenarios!$B$17*(Scenarios!B$22)+$E511+Scenarios!$B$18*Draws!D484</f>
        <v>-0.154634370912422</v>
      </c>
      <c r="H511" s="64" t="n">
        <f aca="false">Scenarios!$B$15+Scenarios!$B$16*$D511+Scenarios!$B$17*(Scenarios!C$22+SUM($G511:G511))+$E511+Scenarios!$B$18*Draws!E484</f>
        <v>-0.658874087126954</v>
      </c>
      <c r="I511" s="64" t="n">
        <f aca="false">Scenarios!$B$15+Scenarios!$B$16*$D511+Scenarios!$B$17*(Scenarios!D$22+SUM($G511:H511))+$E511+Scenarios!$B$18*Draws!F484</f>
        <v>-2.47632195978714</v>
      </c>
      <c r="J511" s="64" t="n">
        <f aca="false">Scenarios!$B$15+Scenarios!$B$16*$D511+Scenarios!$B$17*(Scenarios!E$22+SUM($G511:I511))+$E511+Scenarios!$B$18*Draws!G484</f>
        <v>-4.78133882205328</v>
      </c>
      <c r="K511" s="64" t="n">
        <f aca="false">Scenarios!$B$15+Scenarios!$B$16*$D511+Scenarios!$B$17*(Scenarios!F$22+SUM($G511:J511))+$E511+Scenarios!$B$18*Draws!H484</f>
        <v>2.43696819171421</v>
      </c>
      <c r="L511" s="64" t="n">
        <f aca="false">Scenarios!$B$15+Scenarios!$B$16*$D511+Scenarios!$B$17*(Scenarios!G$22+SUM($G511:K511))+$E511+Scenarios!$B$18*Draws!I484</f>
        <v>-1.90571240898587</v>
      </c>
      <c r="M511" s="64" t="n">
        <f aca="false">Scenarios!$B$15+Scenarios!$B$16*$D511+Scenarios!$B$17*(Scenarios!H$22+SUM($G511:L511))+$E511+Scenarios!$B$18*Draws!J484</f>
        <v>-1.90641888525409</v>
      </c>
      <c r="N511" s="64" t="n">
        <f aca="false">Scenarios!$B$15+Scenarios!$B$16*$D511+Scenarios!$B$17*(Scenarios!I$22+SUM($G511:M511))+$E511+Scenarios!$B$18*Draws!K484</f>
        <v>2.04050649336542</v>
      </c>
      <c r="O511" s="64" t="n">
        <f aca="false">Scenarios!$B$15+Scenarios!$B$16*$D511+Scenarios!$B$17*(Scenarios!J$22+SUM($G511:N511))+$E511+Scenarios!$B$18*Draws!L484</f>
        <v>2.2607790403518</v>
      </c>
      <c r="P511" s="64" t="n">
        <f aca="false">Scenarios!$B$15+Scenarios!$B$16*$D511+Scenarios!$B$17*(Scenarios!K$22+SUM($G511:O511))+$E511+Scenarios!$B$18*Draws!M484</f>
        <v>-0.652032308827825</v>
      </c>
      <c r="Q511" s="64" t="n">
        <f aca="false">Scenarios!$B$15+Scenarios!$B$16*$D511+Scenarios!$B$17*(Scenarios!L$22+SUM($G511:P511))+$E511+Scenarios!$B$18*Draws!N484</f>
        <v>-4.90893480099274</v>
      </c>
      <c r="R511" s="64" t="n">
        <f aca="false">Scenarios!$B$15+Scenarios!$B$16*$D511+Scenarios!$B$17*(Scenarios!M$22+SUM($G511:Q511))+$E511+Scenarios!$B$18*Draws!O484</f>
        <v>0.404050756133501</v>
      </c>
      <c r="S511" s="79" t="n">
        <f aca="false">SUM(G511:R511)</f>
        <v>-10.3019631623754</v>
      </c>
    </row>
    <row r="512" customFormat="false" ht="15" hidden="false" customHeight="false" outlineLevel="0" collapsed="false">
      <c r="A512" s="36" t="n">
        <v>481</v>
      </c>
      <c r="B512" s="36" t="n">
        <f aca="false">MATCH(Draws!B485,$B$16:$E$16,1)</f>
        <v>1</v>
      </c>
      <c r="C512" s="65" t="n">
        <f aca="false">MAX(-0.9,INDEX(Scenarios!$B$8:$E$8,B512)+INDEX(Scenarios!$B$9:$E$9,B512)*Draws!C485)</f>
        <v>0.188816</v>
      </c>
      <c r="D512" s="65" t="n">
        <f aca="false">(1+C512)^(1/12)-1</f>
        <v>0.0145175248303238</v>
      </c>
      <c r="E512" s="64" t="n">
        <f aca="false">INDEX(Scenarios!$B$10:$E$10,B512)/12</f>
        <v>-1.25</v>
      </c>
      <c r="G512" s="64" t="n">
        <f aca="false">Scenarios!$B$15+Scenarios!$B$16*$D512+Scenarios!$B$17*(Scenarios!B$22)+$E512+Scenarios!$B$18*Draws!D485</f>
        <v>-2.95397867517425</v>
      </c>
      <c r="H512" s="64" t="n">
        <f aca="false">Scenarios!$B$15+Scenarios!$B$16*$D512+Scenarios!$B$17*(Scenarios!C$22+SUM($G512:G512))+$E512+Scenarios!$B$18*Draws!E485</f>
        <v>2.14368279121309</v>
      </c>
      <c r="I512" s="64" t="n">
        <f aca="false">Scenarios!$B$15+Scenarios!$B$16*$D512+Scenarios!$B$17*(Scenarios!D$22+SUM($G512:H512))+$E512+Scenarios!$B$18*Draws!F485</f>
        <v>-3.3533793452064</v>
      </c>
      <c r="J512" s="64" t="n">
        <f aca="false">Scenarios!$B$15+Scenarios!$B$16*$D512+Scenarios!$B$17*(Scenarios!E$22+SUM($G512:I512))+$E512+Scenarios!$B$18*Draws!G485</f>
        <v>-0.74168437571548</v>
      </c>
      <c r="K512" s="64" t="n">
        <f aca="false">Scenarios!$B$15+Scenarios!$B$16*$D512+Scenarios!$B$17*(Scenarios!F$22+SUM($G512:J512))+$E512+Scenarios!$B$18*Draws!H485</f>
        <v>-4.22313132122442</v>
      </c>
      <c r="L512" s="64" t="n">
        <f aca="false">Scenarios!$B$15+Scenarios!$B$16*$D512+Scenarios!$B$17*(Scenarios!G$22+SUM($G512:K512))+$E512+Scenarios!$B$18*Draws!I485</f>
        <v>-3.33684206499069</v>
      </c>
      <c r="M512" s="64" t="n">
        <f aca="false">Scenarios!$B$15+Scenarios!$B$16*$D512+Scenarios!$B$17*(Scenarios!H$22+SUM($G512:L512))+$E512+Scenarios!$B$18*Draws!J485</f>
        <v>-0.0759808152588406</v>
      </c>
      <c r="N512" s="64" t="n">
        <f aca="false">Scenarios!$B$15+Scenarios!$B$16*$D512+Scenarios!$B$17*(Scenarios!I$22+SUM($G512:M512))+$E512+Scenarios!$B$18*Draws!K485</f>
        <v>2.72873437174904</v>
      </c>
      <c r="O512" s="64" t="n">
        <f aca="false">Scenarios!$B$15+Scenarios!$B$16*$D512+Scenarios!$B$17*(Scenarios!J$22+SUM($G512:N512))+$E512+Scenarios!$B$18*Draws!L485</f>
        <v>-6.11578006575883</v>
      </c>
      <c r="P512" s="64" t="n">
        <f aca="false">Scenarios!$B$15+Scenarios!$B$16*$D512+Scenarios!$B$17*(Scenarios!K$22+SUM($G512:O512))+$E512+Scenarios!$B$18*Draws!M485</f>
        <v>2.90705988188925</v>
      </c>
      <c r="Q512" s="64" t="n">
        <f aca="false">Scenarios!$B$15+Scenarios!$B$16*$D512+Scenarios!$B$17*(Scenarios!L$22+SUM($G512:P512))+$E512+Scenarios!$B$18*Draws!N485</f>
        <v>-0.296638446010618</v>
      </c>
      <c r="R512" s="64" t="n">
        <f aca="false">Scenarios!$B$15+Scenarios!$B$16*$D512+Scenarios!$B$17*(Scenarios!M$22+SUM($G512:Q512))+$E512+Scenarios!$B$18*Draws!O485</f>
        <v>-6.70985944157334</v>
      </c>
      <c r="S512" s="79" t="n">
        <f aca="false">SUM(G512:R512)</f>
        <v>-20.0277975060615</v>
      </c>
    </row>
    <row r="513" customFormat="false" ht="15" hidden="false" customHeight="false" outlineLevel="0" collapsed="false">
      <c r="A513" s="36" t="n">
        <v>482</v>
      </c>
      <c r="B513" s="36" t="n">
        <f aca="false">MATCH(Draws!B486,$B$16:$E$16,1)</f>
        <v>2</v>
      </c>
      <c r="C513" s="65" t="n">
        <f aca="false">MAX(-0.9,INDEX(Scenarios!$B$8:$E$8,B513)+INDEX(Scenarios!$B$9:$E$9,B513)*Draws!C486)</f>
        <v>-0.3321892</v>
      </c>
      <c r="D513" s="65" t="n">
        <f aca="false">(1+C513)^(1/12)-1</f>
        <v>-0.0330861378731135</v>
      </c>
      <c r="E513" s="64" t="n">
        <f aca="false">INDEX(Scenarios!$B$10:$E$10,B513)/12</f>
        <v>0.416666666666667</v>
      </c>
      <c r="G513" s="64" t="n">
        <f aca="false">Scenarios!$B$15+Scenarios!$B$16*$D513+Scenarios!$B$17*(Scenarios!B$22)+$E513+Scenarios!$B$18*Draws!D486</f>
        <v>1.39682909037898</v>
      </c>
      <c r="H513" s="64" t="n">
        <f aca="false">Scenarios!$B$15+Scenarios!$B$16*$D513+Scenarios!$B$17*(Scenarios!C$22+SUM($G513:G513))+$E513+Scenarios!$B$18*Draws!E486</f>
        <v>-6.30535344010461</v>
      </c>
      <c r="I513" s="64" t="n">
        <f aca="false">Scenarios!$B$15+Scenarios!$B$16*$D513+Scenarios!$B$17*(Scenarios!D$22+SUM($G513:H513))+$E513+Scenarios!$B$18*Draws!F486</f>
        <v>-3.80554586589928</v>
      </c>
      <c r="J513" s="64" t="n">
        <f aca="false">Scenarios!$B$15+Scenarios!$B$16*$D513+Scenarios!$B$17*(Scenarios!E$22+SUM($G513:I513))+$E513+Scenarios!$B$18*Draws!G486</f>
        <v>1.27592151221856</v>
      </c>
      <c r="K513" s="64" t="n">
        <f aca="false">Scenarios!$B$15+Scenarios!$B$16*$D513+Scenarios!$B$17*(Scenarios!F$22+SUM($G513:J513))+$E513+Scenarios!$B$18*Draws!H486</f>
        <v>3.85019890434303</v>
      </c>
      <c r="L513" s="64" t="n">
        <f aca="false">Scenarios!$B$15+Scenarios!$B$16*$D513+Scenarios!$B$17*(Scenarios!G$22+SUM($G513:K513))+$E513+Scenarios!$B$18*Draws!I486</f>
        <v>-5.3245156210128</v>
      </c>
      <c r="M513" s="64" t="n">
        <f aca="false">Scenarios!$B$15+Scenarios!$B$16*$D513+Scenarios!$B$17*(Scenarios!H$22+SUM($G513:L513))+$E513+Scenarios!$B$18*Draws!J486</f>
        <v>0.210682087212151</v>
      </c>
      <c r="N513" s="64" t="n">
        <f aca="false">Scenarios!$B$15+Scenarios!$B$16*$D513+Scenarios!$B$17*(Scenarios!I$22+SUM($G513:M513))+$E513+Scenarios!$B$18*Draws!K486</f>
        <v>2.507734563361</v>
      </c>
      <c r="O513" s="64" t="n">
        <f aca="false">Scenarios!$B$15+Scenarios!$B$16*$D513+Scenarios!$B$17*(Scenarios!J$22+SUM($G513:N513))+$E513+Scenarios!$B$18*Draws!L486</f>
        <v>-1.15242368701944</v>
      </c>
      <c r="P513" s="64" t="n">
        <f aca="false">Scenarios!$B$15+Scenarios!$B$16*$D513+Scenarios!$B$17*(Scenarios!K$22+SUM($G513:O513))+$E513+Scenarios!$B$18*Draws!M486</f>
        <v>-1.39063824236437</v>
      </c>
      <c r="Q513" s="64" t="n">
        <f aca="false">Scenarios!$B$15+Scenarios!$B$16*$D513+Scenarios!$B$17*(Scenarios!L$22+SUM($G513:P513))+$E513+Scenarios!$B$18*Draws!N486</f>
        <v>-2.31593339491553</v>
      </c>
      <c r="R513" s="64" t="n">
        <f aca="false">Scenarios!$B$15+Scenarios!$B$16*$D513+Scenarios!$B$17*(Scenarios!M$22+SUM($G513:Q513))+$E513+Scenarios!$B$18*Draws!O486</f>
        <v>0.222378808455382</v>
      </c>
      <c r="S513" s="79" t="n">
        <f aca="false">SUM(G513:R513)</f>
        <v>-10.8306652853469</v>
      </c>
    </row>
    <row r="514" customFormat="false" ht="15" hidden="false" customHeight="false" outlineLevel="0" collapsed="false">
      <c r="A514" s="36" t="n">
        <v>483</v>
      </c>
      <c r="B514" s="36" t="n">
        <f aca="false">MATCH(Draws!B487,$B$16:$E$16,1)</f>
        <v>1</v>
      </c>
      <c r="C514" s="65" t="n">
        <f aca="false">MAX(-0.9,INDEX(Scenarios!$B$8:$E$8,B514)+INDEX(Scenarios!$B$9:$E$9,B514)*Draws!C487)</f>
        <v>0.0574145</v>
      </c>
      <c r="D514" s="65" t="n">
        <f aca="false">(1+C514)^(1/12)-1</f>
        <v>0.00466306989707577</v>
      </c>
      <c r="E514" s="64" t="n">
        <f aca="false">INDEX(Scenarios!$B$10:$E$10,B514)/12</f>
        <v>-1.25</v>
      </c>
      <c r="G514" s="64" t="n">
        <f aca="false">Scenarios!$B$15+Scenarios!$B$16*$D514+Scenarios!$B$17*(Scenarios!B$22)+$E514+Scenarios!$B$18*Draws!D487</f>
        <v>-3.83466376382547</v>
      </c>
      <c r="H514" s="64" t="n">
        <f aca="false">Scenarios!$B$15+Scenarios!$B$16*$D514+Scenarios!$B$17*(Scenarios!C$22+SUM($G514:G514))+$E514+Scenarios!$B$18*Draws!E487</f>
        <v>-5.20573321170176</v>
      </c>
      <c r="I514" s="64" t="n">
        <f aca="false">Scenarios!$B$15+Scenarios!$B$16*$D514+Scenarios!$B$17*(Scenarios!D$22+SUM($G514:H514))+$E514+Scenarios!$B$18*Draws!F487</f>
        <v>0.179501602469843</v>
      </c>
      <c r="J514" s="64" t="n">
        <f aca="false">Scenarios!$B$15+Scenarios!$B$16*$D514+Scenarios!$B$17*(Scenarios!E$22+SUM($G514:I514))+$E514+Scenarios!$B$18*Draws!G487</f>
        <v>-5.58116198839222</v>
      </c>
      <c r="K514" s="64" t="n">
        <f aca="false">Scenarios!$B$15+Scenarios!$B$16*$D514+Scenarios!$B$17*(Scenarios!F$22+SUM($G514:J514))+$E514+Scenarios!$B$18*Draws!H487</f>
        <v>-3.10907858406041</v>
      </c>
      <c r="L514" s="64" t="n">
        <f aca="false">Scenarios!$B$15+Scenarios!$B$16*$D514+Scenarios!$B$17*(Scenarios!G$22+SUM($G514:K514))+$E514+Scenarios!$B$18*Draws!I487</f>
        <v>-3.63333102724139</v>
      </c>
      <c r="M514" s="64" t="n">
        <f aca="false">Scenarios!$B$15+Scenarios!$B$16*$D514+Scenarios!$B$17*(Scenarios!H$22+SUM($G514:L514))+$E514+Scenarios!$B$18*Draws!J487</f>
        <v>-0.466104517418072</v>
      </c>
      <c r="N514" s="64" t="n">
        <f aca="false">Scenarios!$B$15+Scenarios!$B$16*$D514+Scenarios!$B$17*(Scenarios!I$22+SUM($G514:M514))+$E514+Scenarios!$B$18*Draws!K487</f>
        <v>0.581029516615427</v>
      </c>
      <c r="O514" s="64" t="n">
        <f aca="false">Scenarios!$B$15+Scenarios!$B$16*$D514+Scenarios!$B$17*(Scenarios!J$22+SUM($G514:N514))+$E514+Scenarios!$B$18*Draws!L487</f>
        <v>-1.92176926995333</v>
      </c>
      <c r="P514" s="64" t="n">
        <f aca="false">Scenarios!$B$15+Scenarios!$B$16*$D514+Scenarios!$B$17*(Scenarios!K$22+SUM($G514:O514))+$E514+Scenarios!$B$18*Draws!M487</f>
        <v>-0.887496323566818</v>
      </c>
      <c r="Q514" s="64" t="n">
        <f aca="false">Scenarios!$B$15+Scenarios!$B$16*$D514+Scenarios!$B$17*(Scenarios!L$22+SUM($G514:P514))+$E514+Scenarios!$B$18*Draws!N487</f>
        <v>-3.9431708886772</v>
      </c>
      <c r="R514" s="64" t="n">
        <f aca="false">Scenarios!$B$15+Scenarios!$B$16*$D514+Scenarios!$B$17*(Scenarios!M$22+SUM($G514:Q514))+$E514+Scenarios!$B$18*Draws!O487</f>
        <v>2.36186211171408</v>
      </c>
      <c r="S514" s="79" t="n">
        <f aca="false">SUM(G514:R514)</f>
        <v>-25.4601163440373</v>
      </c>
    </row>
    <row r="515" customFormat="false" ht="15" hidden="false" customHeight="false" outlineLevel="0" collapsed="false">
      <c r="A515" s="36" t="n">
        <v>484</v>
      </c>
      <c r="B515" s="36" t="n">
        <f aca="false">MATCH(Draws!B488,$B$16:$E$16,1)</f>
        <v>2</v>
      </c>
      <c r="C515" s="65" t="n">
        <f aca="false">MAX(-0.9,INDEX(Scenarios!$B$8:$E$8,B515)+INDEX(Scenarios!$B$9:$E$9,B515)*Draws!C488)</f>
        <v>-0.33039676</v>
      </c>
      <c r="D515" s="65" t="n">
        <f aca="false">(1+C515)^(1/12)-1</f>
        <v>-0.0328701327505533</v>
      </c>
      <c r="E515" s="64" t="n">
        <f aca="false">INDEX(Scenarios!$B$10:$E$10,B515)/12</f>
        <v>0.416666666666667</v>
      </c>
      <c r="G515" s="64" t="n">
        <f aca="false">Scenarios!$B$15+Scenarios!$B$16*$D515+Scenarios!$B$17*(Scenarios!B$22)+$E515+Scenarios!$B$18*Draws!D488</f>
        <v>4.69709398353855</v>
      </c>
      <c r="H515" s="64" t="n">
        <f aca="false">Scenarios!$B$15+Scenarios!$B$16*$D515+Scenarios!$B$17*(Scenarios!C$22+SUM($G515:G515))+$E515+Scenarios!$B$18*Draws!E488</f>
        <v>-5.36163252402586</v>
      </c>
      <c r="I515" s="64" t="n">
        <f aca="false">Scenarios!$B$15+Scenarios!$B$16*$D515+Scenarios!$B$17*(Scenarios!D$22+SUM($G515:H515))+$E515+Scenarios!$B$18*Draws!F488</f>
        <v>-2.61734044029143</v>
      </c>
      <c r="J515" s="64" t="n">
        <f aca="false">Scenarios!$B$15+Scenarios!$B$16*$D515+Scenarios!$B$17*(Scenarios!E$22+SUM($G515:I515))+$E515+Scenarios!$B$18*Draws!G488</f>
        <v>-0.883467726564125</v>
      </c>
      <c r="K515" s="64" t="n">
        <f aca="false">Scenarios!$B$15+Scenarios!$B$16*$D515+Scenarios!$B$17*(Scenarios!F$22+SUM($G515:J515))+$E515+Scenarios!$B$18*Draws!H488</f>
        <v>-2.20128704620681</v>
      </c>
      <c r="L515" s="64" t="n">
        <f aca="false">Scenarios!$B$15+Scenarios!$B$16*$D515+Scenarios!$B$17*(Scenarios!G$22+SUM($G515:K515))+$E515+Scenarios!$B$18*Draws!I488</f>
        <v>-8.103806686289</v>
      </c>
      <c r="M515" s="64" t="n">
        <f aca="false">Scenarios!$B$15+Scenarios!$B$16*$D515+Scenarios!$B$17*(Scenarios!H$22+SUM($G515:L515))+$E515+Scenarios!$B$18*Draws!J488</f>
        <v>2.04376873195634</v>
      </c>
      <c r="N515" s="64" t="n">
        <f aca="false">Scenarios!$B$15+Scenarios!$B$16*$D515+Scenarios!$B$17*(Scenarios!I$22+SUM($G515:M515))+$E515+Scenarios!$B$18*Draws!K488</f>
        <v>-2.22707721887776</v>
      </c>
      <c r="O515" s="64" t="n">
        <f aca="false">Scenarios!$B$15+Scenarios!$B$16*$D515+Scenarios!$B$17*(Scenarios!J$22+SUM($G515:N515))+$E515+Scenarios!$B$18*Draws!L488</f>
        <v>2.58565293967652</v>
      </c>
      <c r="P515" s="64" t="n">
        <f aca="false">Scenarios!$B$15+Scenarios!$B$16*$D515+Scenarios!$B$17*(Scenarios!K$22+SUM($G515:O515))+$E515+Scenarios!$B$18*Draws!M488</f>
        <v>-2.20462441561551</v>
      </c>
      <c r="Q515" s="64" t="n">
        <f aca="false">Scenarios!$B$15+Scenarios!$B$16*$D515+Scenarios!$B$17*(Scenarios!L$22+SUM($G515:P515))+$E515+Scenarios!$B$18*Draws!N488</f>
        <v>0.200794108294406</v>
      </c>
      <c r="R515" s="64" t="n">
        <f aca="false">Scenarios!$B$15+Scenarios!$B$16*$D515+Scenarios!$B$17*(Scenarios!M$22+SUM($G515:Q515))+$E515+Scenarios!$B$18*Draws!O488</f>
        <v>1.87221624396533</v>
      </c>
      <c r="S515" s="79" t="n">
        <f aca="false">SUM(G515:R515)</f>
        <v>-12.1997100504393</v>
      </c>
    </row>
    <row r="516" customFormat="false" ht="15" hidden="false" customHeight="false" outlineLevel="0" collapsed="false">
      <c r="A516" s="36" t="n">
        <v>485</v>
      </c>
      <c r="B516" s="36" t="n">
        <f aca="false">MATCH(Draws!B489,$B$16:$E$16,1)</f>
        <v>1</v>
      </c>
      <c r="C516" s="65" t="n">
        <f aca="false">MAX(-0.9,INDEX(Scenarios!$B$8:$E$8,B516)+INDEX(Scenarios!$B$9:$E$9,B516)*Draws!C489)</f>
        <v>-0.07682965</v>
      </c>
      <c r="D516" s="65" t="n">
        <f aca="false">(1+C516)^(1/12)-1</f>
        <v>-0.00663965114950338</v>
      </c>
      <c r="E516" s="64" t="n">
        <f aca="false">INDEX(Scenarios!$B$10:$E$10,B516)/12</f>
        <v>-1.25</v>
      </c>
      <c r="G516" s="64" t="n">
        <f aca="false">Scenarios!$B$15+Scenarios!$B$16*$D516+Scenarios!$B$17*(Scenarios!B$22)+$E516+Scenarios!$B$18*Draws!D489</f>
        <v>-0.123106747337504</v>
      </c>
      <c r="H516" s="64" t="n">
        <f aca="false">Scenarios!$B$15+Scenarios!$B$16*$D516+Scenarios!$B$17*(Scenarios!C$22+SUM($G516:G516))+$E516+Scenarios!$B$18*Draws!E489</f>
        <v>-2.17731837553559</v>
      </c>
      <c r="I516" s="64" t="n">
        <f aca="false">Scenarios!$B$15+Scenarios!$B$16*$D516+Scenarios!$B$17*(Scenarios!D$22+SUM($G516:H516))+$E516+Scenarios!$B$18*Draws!F489</f>
        <v>-3.33677223454582</v>
      </c>
      <c r="J516" s="64" t="n">
        <f aca="false">Scenarios!$B$15+Scenarios!$B$16*$D516+Scenarios!$B$17*(Scenarios!E$22+SUM($G516:I516))+$E516+Scenarios!$B$18*Draws!G489</f>
        <v>2.44060796274562</v>
      </c>
      <c r="K516" s="64" t="n">
        <f aca="false">Scenarios!$B$15+Scenarios!$B$16*$D516+Scenarios!$B$17*(Scenarios!F$22+SUM($G516:J516))+$E516+Scenarios!$B$18*Draws!H489</f>
        <v>2.28886537804799</v>
      </c>
      <c r="L516" s="64" t="n">
        <f aca="false">Scenarios!$B$15+Scenarios!$B$16*$D516+Scenarios!$B$17*(Scenarios!G$22+SUM($G516:K516))+$E516+Scenarios!$B$18*Draws!I489</f>
        <v>3.91707977426744</v>
      </c>
      <c r="M516" s="64" t="n">
        <f aca="false">Scenarios!$B$15+Scenarios!$B$16*$D516+Scenarios!$B$17*(Scenarios!H$22+SUM($G516:L516))+$E516+Scenarios!$B$18*Draws!J489</f>
        <v>-1.24081887355629</v>
      </c>
      <c r="N516" s="64" t="n">
        <f aca="false">Scenarios!$B$15+Scenarios!$B$16*$D516+Scenarios!$B$17*(Scenarios!I$22+SUM($G516:M516))+$E516+Scenarios!$B$18*Draws!K489</f>
        <v>-5.4611272620473</v>
      </c>
      <c r="O516" s="64" t="n">
        <f aca="false">Scenarios!$B$15+Scenarios!$B$16*$D516+Scenarios!$B$17*(Scenarios!J$22+SUM($G516:N516))+$E516+Scenarios!$B$18*Draws!L489</f>
        <v>-6.01278325095799</v>
      </c>
      <c r="P516" s="64" t="n">
        <f aca="false">Scenarios!$B$15+Scenarios!$B$16*$D516+Scenarios!$B$17*(Scenarios!K$22+SUM($G516:O516))+$E516+Scenarios!$B$18*Draws!M489</f>
        <v>-1.11930806569729</v>
      </c>
      <c r="Q516" s="64" t="n">
        <f aca="false">Scenarios!$B$15+Scenarios!$B$16*$D516+Scenarios!$B$17*(Scenarios!L$22+SUM($G516:P516))+$E516+Scenarios!$B$18*Draws!N489</f>
        <v>-3.73360416103982</v>
      </c>
      <c r="R516" s="64" t="n">
        <f aca="false">Scenarios!$B$15+Scenarios!$B$16*$D516+Scenarios!$B$17*(Scenarios!M$22+SUM($G516:Q516))+$E516+Scenarios!$B$18*Draws!O489</f>
        <v>-1.00232287367356</v>
      </c>
      <c r="S516" s="79" t="n">
        <f aca="false">SUM(G516:R516)</f>
        <v>-15.5606087293301</v>
      </c>
    </row>
    <row r="517" customFormat="false" ht="15" hidden="false" customHeight="false" outlineLevel="0" collapsed="false">
      <c r="A517" s="36" t="n">
        <v>486</v>
      </c>
      <c r="B517" s="36" t="n">
        <f aca="false">MATCH(Draws!B490,$B$16:$E$16,1)</f>
        <v>4</v>
      </c>
      <c r="C517" s="65" t="n">
        <f aca="false">MAX(-0.9,INDEX(Scenarios!$B$8:$E$8,B517)+INDEX(Scenarios!$B$9:$E$9,B517)*Draws!C490)</f>
        <v>0.10284792</v>
      </c>
      <c r="D517" s="65" t="n">
        <f aca="false">(1+C517)^(1/12)-1</f>
        <v>0.00819135474352284</v>
      </c>
      <c r="E517" s="64" t="n">
        <f aca="false">INDEX(Scenarios!$B$10:$E$10,B517)/12</f>
        <v>-1.25</v>
      </c>
      <c r="G517" s="64" t="n">
        <f aca="false">Scenarios!$B$15+Scenarios!$B$16*$D517+Scenarios!$B$17*(Scenarios!B$22)+$E517+Scenarios!$B$18*Draws!D490</f>
        <v>-6.81711820096221</v>
      </c>
      <c r="H517" s="64" t="n">
        <f aca="false">Scenarios!$B$15+Scenarios!$B$16*$D517+Scenarios!$B$17*(Scenarios!C$22+SUM($G517:G517))+$E517+Scenarios!$B$18*Draws!E490</f>
        <v>-2.56391873490229</v>
      </c>
      <c r="I517" s="64" t="n">
        <f aca="false">Scenarios!$B$15+Scenarios!$B$16*$D517+Scenarios!$B$17*(Scenarios!D$22+SUM($G517:H517))+$E517+Scenarios!$B$18*Draws!F490</f>
        <v>0.830180695690244</v>
      </c>
      <c r="J517" s="64" t="n">
        <f aca="false">Scenarios!$B$15+Scenarios!$B$16*$D517+Scenarios!$B$17*(Scenarios!E$22+SUM($G517:I517))+$E517+Scenarios!$B$18*Draws!G490</f>
        <v>-3.47850590671911</v>
      </c>
      <c r="K517" s="64" t="n">
        <f aca="false">Scenarios!$B$15+Scenarios!$B$16*$D517+Scenarios!$B$17*(Scenarios!F$22+SUM($G517:J517))+$E517+Scenarios!$B$18*Draws!H490</f>
        <v>-4.48786780075428</v>
      </c>
      <c r="L517" s="64" t="n">
        <f aca="false">Scenarios!$B$15+Scenarios!$B$16*$D517+Scenarios!$B$17*(Scenarios!G$22+SUM($G517:K517))+$E517+Scenarios!$B$18*Draws!I490</f>
        <v>-6.02406387251921</v>
      </c>
      <c r="M517" s="64" t="n">
        <f aca="false">Scenarios!$B$15+Scenarios!$B$16*$D517+Scenarios!$B$17*(Scenarios!H$22+SUM($G517:L517))+$E517+Scenarios!$B$18*Draws!J490</f>
        <v>-1.95879843213049</v>
      </c>
      <c r="N517" s="64" t="n">
        <f aca="false">Scenarios!$B$15+Scenarios!$B$16*$D517+Scenarios!$B$17*(Scenarios!I$22+SUM($G517:M517))+$E517+Scenarios!$B$18*Draws!K490</f>
        <v>-1.27449070131413</v>
      </c>
      <c r="O517" s="64" t="n">
        <f aca="false">Scenarios!$B$15+Scenarios!$B$16*$D517+Scenarios!$B$17*(Scenarios!J$22+SUM($G517:N517))+$E517+Scenarios!$B$18*Draws!L490</f>
        <v>-2.47846518808466</v>
      </c>
      <c r="P517" s="64" t="n">
        <f aca="false">Scenarios!$B$15+Scenarios!$B$16*$D517+Scenarios!$B$17*(Scenarios!K$22+SUM($G517:O517))+$E517+Scenarios!$B$18*Draws!M490</f>
        <v>-1.19565790843055</v>
      </c>
      <c r="Q517" s="64" t="n">
        <f aca="false">Scenarios!$B$15+Scenarios!$B$16*$D517+Scenarios!$B$17*(Scenarios!L$22+SUM($G517:P517))+$E517+Scenarios!$B$18*Draws!N490</f>
        <v>0.718188329835206</v>
      </c>
      <c r="R517" s="64" t="n">
        <f aca="false">Scenarios!$B$15+Scenarios!$B$16*$D517+Scenarios!$B$17*(Scenarios!M$22+SUM($G517:Q517))+$E517+Scenarios!$B$18*Draws!O490</f>
        <v>-0.882100120652652</v>
      </c>
      <c r="S517" s="79" t="n">
        <f aca="false">SUM(G517:R517)</f>
        <v>-29.6126178409441</v>
      </c>
    </row>
    <row r="518" customFormat="false" ht="15" hidden="false" customHeight="false" outlineLevel="0" collapsed="false">
      <c r="A518" s="36" t="n">
        <v>487</v>
      </c>
      <c r="B518" s="36" t="n">
        <f aca="false">MATCH(Draws!B491,$B$16:$E$16,1)</f>
        <v>1</v>
      </c>
      <c r="C518" s="65" t="n">
        <f aca="false">MAX(-0.9,INDEX(Scenarios!$B$8:$E$8,B518)+INDEX(Scenarios!$B$9:$E$9,B518)*Draws!C491)</f>
        <v>-0.3549643</v>
      </c>
      <c r="D518" s="65" t="n">
        <f aca="false">(1+C518)^(1/12)-1</f>
        <v>-0.0358780304124626</v>
      </c>
      <c r="E518" s="64" t="n">
        <f aca="false">INDEX(Scenarios!$B$10:$E$10,B518)/12</f>
        <v>-1.25</v>
      </c>
      <c r="G518" s="64" t="n">
        <f aca="false">Scenarios!$B$15+Scenarios!$B$16*$D518+Scenarios!$B$17*(Scenarios!B$22)+$E518+Scenarios!$B$18*Draws!D491</f>
        <v>0.0106135614597767</v>
      </c>
      <c r="H518" s="64" t="n">
        <f aca="false">Scenarios!$B$15+Scenarios!$B$16*$D518+Scenarios!$B$17*(Scenarios!C$22+SUM($G518:G518))+$E518+Scenarios!$B$18*Draws!E491</f>
        <v>-2.87300611376324</v>
      </c>
      <c r="I518" s="64" t="n">
        <f aca="false">Scenarios!$B$15+Scenarios!$B$16*$D518+Scenarios!$B$17*(Scenarios!D$22+SUM($G518:H518))+$E518+Scenarios!$B$18*Draws!F491</f>
        <v>-7.12243703852683</v>
      </c>
      <c r="J518" s="64" t="n">
        <f aca="false">Scenarios!$B$15+Scenarios!$B$16*$D518+Scenarios!$B$17*(Scenarios!E$22+SUM($G518:I518))+$E518+Scenarios!$B$18*Draws!G491</f>
        <v>-1.96525382456568</v>
      </c>
      <c r="K518" s="64" t="n">
        <f aca="false">Scenarios!$B$15+Scenarios!$B$16*$D518+Scenarios!$B$17*(Scenarios!F$22+SUM($G518:J518))+$E518+Scenarios!$B$18*Draws!H491</f>
        <v>-5.93213841440467</v>
      </c>
      <c r="L518" s="64" t="n">
        <f aca="false">Scenarios!$B$15+Scenarios!$B$16*$D518+Scenarios!$B$17*(Scenarios!G$22+SUM($G518:K518))+$E518+Scenarios!$B$18*Draws!I491</f>
        <v>-6.40159887575168</v>
      </c>
      <c r="M518" s="64" t="n">
        <f aca="false">Scenarios!$B$15+Scenarios!$B$16*$D518+Scenarios!$B$17*(Scenarios!H$22+SUM($G518:L518))+$E518+Scenarios!$B$18*Draws!J491</f>
        <v>-2.48258528122688</v>
      </c>
      <c r="N518" s="64" t="n">
        <f aca="false">Scenarios!$B$15+Scenarios!$B$16*$D518+Scenarios!$B$17*(Scenarios!I$22+SUM($G518:M518))+$E518+Scenarios!$B$18*Draws!K491</f>
        <v>-0.781517000243791</v>
      </c>
      <c r="O518" s="64" t="n">
        <f aca="false">Scenarios!$B$15+Scenarios!$B$16*$D518+Scenarios!$B$17*(Scenarios!J$22+SUM($G518:N518))+$E518+Scenarios!$B$18*Draws!L491</f>
        <v>0.640845242921048</v>
      </c>
      <c r="P518" s="64" t="n">
        <f aca="false">Scenarios!$B$15+Scenarios!$B$16*$D518+Scenarios!$B$17*(Scenarios!K$22+SUM($G518:O518))+$E518+Scenarios!$B$18*Draws!M491</f>
        <v>-3.6457461716011</v>
      </c>
      <c r="Q518" s="64" t="n">
        <f aca="false">Scenarios!$B$15+Scenarios!$B$16*$D518+Scenarios!$B$17*(Scenarios!L$22+SUM($G518:P518))+$E518+Scenarios!$B$18*Draws!N491</f>
        <v>-2.68482927313142</v>
      </c>
      <c r="R518" s="64" t="n">
        <f aca="false">Scenarios!$B$15+Scenarios!$B$16*$D518+Scenarios!$B$17*(Scenarios!M$22+SUM($G518:Q518))+$E518+Scenarios!$B$18*Draws!O491</f>
        <v>-4.49555169846405</v>
      </c>
      <c r="S518" s="79" t="n">
        <f aca="false">SUM(G518:R518)</f>
        <v>-37.7332048872985</v>
      </c>
    </row>
    <row r="519" customFormat="false" ht="15" hidden="false" customHeight="false" outlineLevel="0" collapsed="false">
      <c r="A519" s="36" t="n">
        <v>488</v>
      </c>
      <c r="B519" s="36" t="n">
        <f aca="false">MATCH(Draws!B492,$B$16:$E$16,1)</f>
        <v>2</v>
      </c>
      <c r="C519" s="65" t="n">
        <f aca="false">MAX(-0.9,INDEX(Scenarios!$B$8:$E$8,B519)+INDEX(Scenarios!$B$9:$E$9,B519)*Draws!C492)</f>
        <v>-0.37145812</v>
      </c>
      <c r="D519" s="65" t="n">
        <f aca="false">(1+C519)^(1/12)-1</f>
        <v>-0.0379569237644053</v>
      </c>
      <c r="E519" s="64" t="n">
        <f aca="false">INDEX(Scenarios!$B$10:$E$10,B519)/12</f>
        <v>0.416666666666667</v>
      </c>
      <c r="G519" s="64" t="n">
        <f aca="false">Scenarios!$B$15+Scenarios!$B$16*$D519+Scenarios!$B$17*(Scenarios!B$22)+$E519+Scenarios!$B$18*Draws!D492</f>
        <v>-8.84930897445034</v>
      </c>
      <c r="H519" s="64" t="n">
        <f aca="false">Scenarios!$B$15+Scenarios!$B$16*$D519+Scenarios!$B$17*(Scenarios!C$22+SUM($G519:G519))+$E519+Scenarios!$B$18*Draws!E492</f>
        <v>0.534008767012546</v>
      </c>
      <c r="I519" s="64" t="n">
        <f aca="false">Scenarios!$B$15+Scenarios!$B$16*$D519+Scenarios!$B$17*(Scenarios!D$22+SUM($G519:H519))+$E519+Scenarios!$B$18*Draws!F492</f>
        <v>-1.11805387390676</v>
      </c>
      <c r="J519" s="64" t="n">
        <f aca="false">Scenarios!$B$15+Scenarios!$B$16*$D519+Scenarios!$B$17*(Scenarios!E$22+SUM($G519:I519))+$E519+Scenarios!$B$18*Draws!G492</f>
        <v>-0.335544219812798</v>
      </c>
      <c r="K519" s="64" t="n">
        <f aca="false">Scenarios!$B$15+Scenarios!$B$16*$D519+Scenarios!$B$17*(Scenarios!F$22+SUM($G519:J519))+$E519+Scenarios!$B$18*Draws!H492</f>
        <v>-2.14932152232212</v>
      </c>
      <c r="L519" s="64" t="n">
        <f aca="false">Scenarios!$B$15+Scenarios!$B$16*$D519+Scenarios!$B$17*(Scenarios!G$22+SUM($G519:K519))+$E519+Scenarios!$B$18*Draws!I492</f>
        <v>0.18104850718679</v>
      </c>
      <c r="M519" s="64" t="n">
        <f aca="false">Scenarios!$B$15+Scenarios!$B$16*$D519+Scenarios!$B$17*(Scenarios!H$22+SUM($G519:L519))+$E519+Scenarios!$B$18*Draws!J492</f>
        <v>-3.04062920002881</v>
      </c>
      <c r="N519" s="64" t="n">
        <f aca="false">Scenarios!$B$15+Scenarios!$B$16*$D519+Scenarios!$B$17*(Scenarios!I$22+SUM($G519:M519))+$E519+Scenarios!$B$18*Draws!K492</f>
        <v>2.32209137063804</v>
      </c>
      <c r="O519" s="64" t="n">
        <f aca="false">Scenarios!$B$15+Scenarios!$B$16*$D519+Scenarios!$B$17*(Scenarios!J$22+SUM($G519:N519))+$E519+Scenarios!$B$18*Draws!L492</f>
        <v>2.36209086100815</v>
      </c>
      <c r="P519" s="64" t="n">
        <f aca="false">Scenarios!$B$15+Scenarios!$B$16*$D519+Scenarios!$B$17*(Scenarios!K$22+SUM($G519:O519))+$E519+Scenarios!$B$18*Draws!M492</f>
        <v>3.27172700218051</v>
      </c>
      <c r="Q519" s="64" t="n">
        <f aca="false">Scenarios!$B$15+Scenarios!$B$16*$D519+Scenarios!$B$17*(Scenarios!L$22+SUM($G519:P519))+$E519+Scenarios!$B$18*Draws!N492</f>
        <v>-3.40600666367658</v>
      </c>
      <c r="R519" s="64" t="n">
        <f aca="false">Scenarios!$B$15+Scenarios!$B$16*$D519+Scenarios!$B$17*(Scenarios!M$22+SUM($G519:Q519))+$E519+Scenarios!$B$18*Draws!O492</f>
        <v>0.89479682122985</v>
      </c>
      <c r="S519" s="79" t="n">
        <f aca="false">SUM(G519:R519)</f>
        <v>-9.33310112494153</v>
      </c>
    </row>
    <row r="520" customFormat="false" ht="15" hidden="false" customHeight="false" outlineLevel="0" collapsed="false">
      <c r="A520" s="36" t="n">
        <v>489</v>
      </c>
      <c r="B520" s="36" t="n">
        <f aca="false">MATCH(Draws!B493,$B$16:$E$16,1)</f>
        <v>4</v>
      </c>
      <c r="C520" s="65" t="n">
        <f aca="false">MAX(-0.9,INDEX(Scenarios!$B$8:$E$8,B520)+INDEX(Scenarios!$B$9:$E$9,B520)*Draws!C493)</f>
        <v>0.09746136</v>
      </c>
      <c r="D520" s="65" t="n">
        <f aca="false">(1+C520)^(1/12)-1</f>
        <v>0.00778008026442212</v>
      </c>
      <c r="E520" s="64" t="n">
        <f aca="false">INDEX(Scenarios!$B$10:$E$10,B520)/12</f>
        <v>-1.25</v>
      </c>
      <c r="G520" s="64" t="n">
        <f aca="false">Scenarios!$B$15+Scenarios!$B$16*$D520+Scenarios!$B$17*(Scenarios!B$22)+$E520+Scenarios!$B$18*Draws!D493</f>
        <v>-3.66715565391049</v>
      </c>
      <c r="H520" s="64" t="n">
        <f aca="false">Scenarios!$B$15+Scenarios!$B$16*$D520+Scenarios!$B$17*(Scenarios!C$22+SUM($G520:G520))+$E520+Scenarios!$B$18*Draws!E493</f>
        <v>-2.24913905415278</v>
      </c>
      <c r="I520" s="64" t="n">
        <f aca="false">Scenarios!$B$15+Scenarios!$B$16*$D520+Scenarios!$B$17*(Scenarios!D$22+SUM($G520:H520))+$E520+Scenarios!$B$18*Draws!F493</f>
        <v>-3.23244522071939</v>
      </c>
      <c r="J520" s="64" t="n">
        <f aca="false">Scenarios!$B$15+Scenarios!$B$16*$D520+Scenarios!$B$17*(Scenarios!E$22+SUM($G520:I520))+$E520+Scenarios!$B$18*Draws!G493</f>
        <v>-7.03596086592846</v>
      </c>
      <c r="K520" s="64" t="n">
        <f aca="false">Scenarios!$B$15+Scenarios!$B$16*$D520+Scenarios!$B$17*(Scenarios!F$22+SUM($G520:J520))+$E520+Scenarios!$B$18*Draws!H493</f>
        <v>-1.38694007292046</v>
      </c>
      <c r="L520" s="64" t="n">
        <f aca="false">Scenarios!$B$15+Scenarios!$B$16*$D520+Scenarios!$B$17*(Scenarios!G$22+SUM($G520:K520))+$E520+Scenarios!$B$18*Draws!I493</f>
        <v>-0.81550322359473</v>
      </c>
      <c r="M520" s="64" t="n">
        <f aca="false">Scenarios!$B$15+Scenarios!$B$16*$D520+Scenarios!$B$17*(Scenarios!H$22+SUM($G520:L520))+$E520+Scenarios!$B$18*Draws!J493</f>
        <v>-2.01406818816556</v>
      </c>
      <c r="N520" s="64" t="n">
        <f aca="false">Scenarios!$B$15+Scenarios!$B$16*$D520+Scenarios!$B$17*(Scenarios!I$22+SUM($G520:M520))+$E520+Scenarios!$B$18*Draws!K493</f>
        <v>-2.02539089314045</v>
      </c>
      <c r="O520" s="64" t="n">
        <f aca="false">Scenarios!$B$15+Scenarios!$B$16*$D520+Scenarios!$B$17*(Scenarios!J$22+SUM($G520:N520))+$E520+Scenarios!$B$18*Draws!L493</f>
        <v>-4.87276132869271</v>
      </c>
      <c r="P520" s="64" t="n">
        <f aca="false">Scenarios!$B$15+Scenarios!$B$16*$D520+Scenarios!$B$17*(Scenarios!K$22+SUM($G520:O520))+$E520+Scenarios!$B$18*Draws!M493</f>
        <v>-1.24593219332048</v>
      </c>
      <c r="Q520" s="64" t="n">
        <f aca="false">Scenarios!$B$15+Scenarios!$B$16*$D520+Scenarios!$B$17*(Scenarios!L$22+SUM($G520:P520))+$E520+Scenarios!$B$18*Draws!N493</f>
        <v>2.25327491876183</v>
      </c>
      <c r="R520" s="64" t="n">
        <f aca="false">Scenarios!$B$15+Scenarios!$B$16*$D520+Scenarios!$B$17*(Scenarios!M$22+SUM($G520:Q520))+$E520+Scenarios!$B$18*Draws!O493</f>
        <v>-5.43570882771505</v>
      </c>
      <c r="S520" s="79" t="n">
        <f aca="false">SUM(G520:R520)</f>
        <v>-31.7277306034987</v>
      </c>
    </row>
    <row r="521" customFormat="false" ht="15" hidden="false" customHeight="false" outlineLevel="0" collapsed="false">
      <c r="A521" s="36" t="n">
        <v>490</v>
      </c>
      <c r="B521" s="36" t="n">
        <f aca="false">MATCH(Draws!B494,$B$16:$E$16,1)</f>
        <v>1</v>
      </c>
      <c r="C521" s="65" t="n">
        <f aca="false">MAX(-0.9,INDEX(Scenarios!$B$8:$E$8,B521)+INDEX(Scenarios!$B$9:$E$9,B521)*Draws!C494)</f>
        <v>-0.0197746</v>
      </c>
      <c r="D521" s="65" t="n">
        <f aca="false">(1+C521)^(1/12)-1</f>
        <v>-0.00166301014392944</v>
      </c>
      <c r="E521" s="64" t="n">
        <f aca="false">INDEX(Scenarios!$B$10:$E$10,B521)/12</f>
        <v>-1.25</v>
      </c>
      <c r="G521" s="64" t="n">
        <f aca="false">Scenarios!$B$15+Scenarios!$B$16*$D521+Scenarios!$B$17*(Scenarios!B$22)+$E521+Scenarios!$B$18*Draws!D494</f>
        <v>-4.5564864866561</v>
      </c>
      <c r="H521" s="64" t="n">
        <f aca="false">Scenarios!$B$15+Scenarios!$B$16*$D521+Scenarios!$B$17*(Scenarios!C$22+SUM($G521:G521))+$E521+Scenarios!$B$18*Draws!E494</f>
        <v>-4.6941755259754</v>
      </c>
      <c r="I521" s="64" t="n">
        <f aca="false">Scenarios!$B$15+Scenarios!$B$16*$D521+Scenarios!$B$17*(Scenarios!D$22+SUM($G521:H521))+$E521+Scenarios!$B$18*Draws!F494</f>
        <v>-1.09462544257169</v>
      </c>
      <c r="J521" s="64" t="n">
        <f aca="false">Scenarios!$B$15+Scenarios!$B$16*$D521+Scenarios!$B$17*(Scenarios!E$22+SUM($G521:I521))+$E521+Scenarios!$B$18*Draws!G494</f>
        <v>1.42773290418266</v>
      </c>
      <c r="K521" s="64" t="n">
        <f aca="false">Scenarios!$B$15+Scenarios!$B$16*$D521+Scenarios!$B$17*(Scenarios!F$22+SUM($G521:J521))+$E521+Scenarios!$B$18*Draws!H494</f>
        <v>1.31270279068069</v>
      </c>
      <c r="L521" s="64" t="n">
        <f aca="false">Scenarios!$B$15+Scenarios!$B$16*$D521+Scenarios!$B$17*(Scenarios!G$22+SUM($G521:K521))+$E521+Scenarios!$B$18*Draws!I494</f>
        <v>-5.94440905522345</v>
      </c>
      <c r="M521" s="64" t="n">
        <f aca="false">Scenarios!$B$15+Scenarios!$B$16*$D521+Scenarios!$B$17*(Scenarios!H$22+SUM($G521:L521))+$E521+Scenarios!$B$18*Draws!J494</f>
        <v>-2.36464749070617</v>
      </c>
      <c r="N521" s="64" t="n">
        <f aca="false">Scenarios!$B$15+Scenarios!$B$16*$D521+Scenarios!$B$17*(Scenarios!I$22+SUM($G521:M521))+$E521+Scenarios!$B$18*Draws!K494</f>
        <v>-3.31490721014723</v>
      </c>
      <c r="O521" s="64" t="n">
        <f aca="false">Scenarios!$B$15+Scenarios!$B$16*$D521+Scenarios!$B$17*(Scenarios!J$22+SUM($G521:N521))+$E521+Scenarios!$B$18*Draws!L494</f>
        <v>1.00283708030633</v>
      </c>
      <c r="P521" s="64" t="n">
        <f aca="false">Scenarios!$B$15+Scenarios!$B$16*$D521+Scenarios!$B$17*(Scenarios!K$22+SUM($G521:O521))+$E521+Scenarios!$B$18*Draws!M494</f>
        <v>1.87883314789208</v>
      </c>
      <c r="Q521" s="64" t="n">
        <f aca="false">Scenarios!$B$15+Scenarios!$B$16*$D521+Scenarios!$B$17*(Scenarios!L$22+SUM($G521:P521))+$E521+Scenarios!$B$18*Draws!N494</f>
        <v>-3.49362078267733</v>
      </c>
      <c r="R521" s="64" t="n">
        <f aca="false">Scenarios!$B$15+Scenarios!$B$16*$D521+Scenarios!$B$17*(Scenarios!M$22+SUM($G521:Q521))+$E521+Scenarios!$B$18*Draws!O494</f>
        <v>-7.1242785270958</v>
      </c>
      <c r="S521" s="79" t="n">
        <f aca="false">SUM(G521:R521)</f>
        <v>-26.9650445979914</v>
      </c>
    </row>
    <row r="522" customFormat="false" ht="15" hidden="false" customHeight="false" outlineLevel="0" collapsed="false">
      <c r="A522" s="36" t="n">
        <v>491</v>
      </c>
      <c r="B522" s="36" t="n">
        <f aca="false">MATCH(Draws!B495,$B$16:$E$16,1)</f>
        <v>3</v>
      </c>
      <c r="C522" s="65" t="n">
        <f aca="false">MAX(-0.9,INDEX(Scenarios!$B$8:$E$8,B522)+INDEX(Scenarios!$B$9:$E$9,B522)*Draws!C495)</f>
        <v>0.27097304</v>
      </c>
      <c r="D522" s="65" t="n">
        <f aca="false">(1+C522)^(1/12)-1</f>
        <v>0.0201828728780424</v>
      </c>
      <c r="E522" s="64" t="n">
        <f aca="false">INDEX(Scenarios!$B$10:$E$10,B522)/12</f>
        <v>0.416666666666667</v>
      </c>
      <c r="G522" s="64" t="n">
        <f aca="false">Scenarios!$B$15+Scenarios!$B$16*$D522+Scenarios!$B$17*(Scenarios!B$22)+$E522+Scenarios!$B$18*Draws!D495</f>
        <v>-0.749455555499143</v>
      </c>
      <c r="H522" s="64" t="n">
        <f aca="false">Scenarios!$B$15+Scenarios!$B$16*$D522+Scenarios!$B$17*(Scenarios!C$22+SUM($G522:G522))+$E522+Scenarios!$B$18*Draws!E495</f>
        <v>1.74732411589801</v>
      </c>
      <c r="I522" s="64" t="n">
        <f aca="false">Scenarios!$B$15+Scenarios!$B$16*$D522+Scenarios!$B$17*(Scenarios!D$22+SUM($G522:H522))+$E522+Scenarios!$B$18*Draws!F495</f>
        <v>0.93102625393622</v>
      </c>
      <c r="J522" s="64" t="n">
        <f aca="false">Scenarios!$B$15+Scenarios!$B$16*$D522+Scenarios!$B$17*(Scenarios!E$22+SUM($G522:I522))+$E522+Scenarios!$B$18*Draws!G495</f>
        <v>0.192899248981753</v>
      </c>
      <c r="K522" s="64" t="n">
        <f aca="false">Scenarios!$B$15+Scenarios!$B$16*$D522+Scenarios!$B$17*(Scenarios!F$22+SUM($G522:J522))+$E522+Scenarios!$B$18*Draws!H495</f>
        <v>-2.23020699280629</v>
      </c>
      <c r="L522" s="64" t="n">
        <f aca="false">Scenarios!$B$15+Scenarios!$B$16*$D522+Scenarios!$B$17*(Scenarios!G$22+SUM($G522:K522))+$E522+Scenarios!$B$18*Draws!I495</f>
        <v>-2.88652733790741</v>
      </c>
      <c r="M522" s="64" t="n">
        <f aca="false">Scenarios!$B$15+Scenarios!$B$16*$D522+Scenarios!$B$17*(Scenarios!H$22+SUM($G522:L522))+$E522+Scenarios!$B$18*Draws!J495</f>
        <v>2.30383813832196</v>
      </c>
      <c r="N522" s="64" t="n">
        <f aca="false">Scenarios!$B$15+Scenarios!$B$16*$D522+Scenarios!$B$17*(Scenarios!I$22+SUM($G522:M522))+$E522+Scenarios!$B$18*Draws!K495</f>
        <v>-1.98242244455907</v>
      </c>
      <c r="O522" s="64" t="n">
        <f aca="false">Scenarios!$B$15+Scenarios!$B$16*$D522+Scenarios!$B$17*(Scenarios!J$22+SUM($G522:N522))+$E522+Scenarios!$B$18*Draws!L495</f>
        <v>0.730702278311507</v>
      </c>
      <c r="P522" s="64" t="n">
        <f aca="false">Scenarios!$B$15+Scenarios!$B$16*$D522+Scenarios!$B$17*(Scenarios!K$22+SUM($G522:O522))+$E522+Scenarios!$B$18*Draws!M495</f>
        <v>-0.661881746376394</v>
      </c>
      <c r="Q522" s="64" t="n">
        <f aca="false">Scenarios!$B$15+Scenarios!$B$16*$D522+Scenarios!$B$17*(Scenarios!L$22+SUM($G522:P522))+$E522+Scenarios!$B$18*Draws!N495</f>
        <v>-1.94593444738783</v>
      </c>
      <c r="R522" s="64" t="n">
        <f aca="false">Scenarios!$B$15+Scenarios!$B$16*$D522+Scenarios!$B$17*(Scenarios!M$22+SUM($G522:Q522))+$E522+Scenarios!$B$18*Draws!O495</f>
        <v>-4.67444542728503</v>
      </c>
      <c r="S522" s="79" t="n">
        <f aca="false">SUM(G522:R522)</f>
        <v>-9.22508391637171</v>
      </c>
    </row>
    <row r="523" customFormat="false" ht="15" hidden="false" customHeight="false" outlineLevel="0" collapsed="false">
      <c r="A523" s="36" t="n">
        <v>492</v>
      </c>
      <c r="B523" s="36" t="n">
        <f aca="false">MATCH(Draws!B496,$B$16:$E$16,1)</f>
        <v>2</v>
      </c>
      <c r="C523" s="65" t="n">
        <f aca="false">MAX(-0.9,INDEX(Scenarios!$B$8:$E$8,B523)+INDEX(Scenarios!$B$9:$E$9,B523)*Draws!C496)</f>
        <v>-0.161794</v>
      </c>
      <c r="D523" s="65" t="n">
        <f aca="false">(1+C523)^(1/12)-1</f>
        <v>-0.0145999867671749</v>
      </c>
      <c r="E523" s="64" t="n">
        <f aca="false">INDEX(Scenarios!$B$10:$E$10,B523)/12</f>
        <v>0.416666666666667</v>
      </c>
      <c r="G523" s="64" t="n">
        <f aca="false">Scenarios!$B$15+Scenarios!$B$16*$D523+Scenarios!$B$17*(Scenarios!B$22)+$E523+Scenarios!$B$18*Draws!D496</f>
        <v>3.24459970915938</v>
      </c>
      <c r="H523" s="64" t="n">
        <f aca="false">Scenarios!$B$15+Scenarios!$B$16*$D523+Scenarios!$B$17*(Scenarios!C$22+SUM($G523:G523))+$E523+Scenarios!$B$18*Draws!E496</f>
        <v>-5.73988685303175</v>
      </c>
      <c r="I523" s="64" t="n">
        <f aca="false">Scenarios!$B$15+Scenarios!$B$16*$D523+Scenarios!$B$17*(Scenarios!D$22+SUM($G523:H523))+$E523+Scenarios!$B$18*Draws!F496</f>
        <v>2.2552809733713</v>
      </c>
      <c r="J523" s="64" t="n">
        <f aca="false">Scenarios!$B$15+Scenarios!$B$16*$D523+Scenarios!$B$17*(Scenarios!E$22+SUM($G523:I523))+$E523+Scenarios!$B$18*Draws!G496</f>
        <v>-7.60450760547924</v>
      </c>
      <c r="K523" s="64" t="n">
        <f aca="false">Scenarios!$B$15+Scenarios!$B$16*$D523+Scenarios!$B$17*(Scenarios!F$22+SUM($G523:J523))+$E523+Scenarios!$B$18*Draws!H496</f>
        <v>1.18930010090424</v>
      </c>
      <c r="L523" s="64" t="n">
        <f aca="false">Scenarios!$B$15+Scenarios!$B$16*$D523+Scenarios!$B$17*(Scenarios!G$22+SUM($G523:K523))+$E523+Scenarios!$B$18*Draws!I496</f>
        <v>-2.02747025229694</v>
      </c>
      <c r="M523" s="64" t="n">
        <f aca="false">Scenarios!$B$15+Scenarios!$B$16*$D523+Scenarios!$B$17*(Scenarios!H$22+SUM($G523:L523))+$E523+Scenarios!$B$18*Draws!J496</f>
        <v>-0.230755592675137</v>
      </c>
      <c r="N523" s="64" t="n">
        <f aca="false">Scenarios!$B$15+Scenarios!$B$16*$D523+Scenarios!$B$17*(Scenarios!I$22+SUM($G523:M523))+$E523+Scenarios!$B$18*Draws!K496</f>
        <v>-1.73583886775429</v>
      </c>
      <c r="O523" s="64" t="n">
        <f aca="false">Scenarios!$B$15+Scenarios!$B$16*$D523+Scenarios!$B$17*(Scenarios!J$22+SUM($G523:N523))+$E523+Scenarios!$B$18*Draws!L496</f>
        <v>6.68349971875697</v>
      </c>
      <c r="P523" s="64" t="n">
        <f aca="false">Scenarios!$B$15+Scenarios!$B$16*$D523+Scenarios!$B$17*(Scenarios!K$22+SUM($G523:O523))+$E523+Scenarios!$B$18*Draws!M496</f>
        <v>-0.681932457482218</v>
      </c>
      <c r="Q523" s="64" t="n">
        <f aca="false">Scenarios!$B$15+Scenarios!$B$16*$D523+Scenarios!$B$17*(Scenarios!L$22+SUM($G523:P523))+$E523+Scenarios!$B$18*Draws!N496</f>
        <v>-5.71340972153936</v>
      </c>
      <c r="R523" s="64" t="n">
        <f aca="false">Scenarios!$B$15+Scenarios!$B$16*$D523+Scenarios!$B$17*(Scenarios!M$22+SUM($G523:Q523))+$E523+Scenarios!$B$18*Draws!O496</f>
        <v>0.577625338997789</v>
      </c>
      <c r="S523" s="79" t="n">
        <f aca="false">SUM(G523:R523)</f>
        <v>-9.78349550906925</v>
      </c>
    </row>
    <row r="524" customFormat="false" ht="15" hidden="false" customHeight="false" outlineLevel="0" collapsed="false">
      <c r="A524" s="36" t="n">
        <v>493</v>
      </c>
      <c r="B524" s="36" t="n">
        <f aca="false">MATCH(Draws!B497,$B$16:$E$16,1)</f>
        <v>4</v>
      </c>
      <c r="C524" s="65" t="n">
        <f aca="false">MAX(-0.9,INDEX(Scenarios!$B$8:$E$8,B524)+INDEX(Scenarios!$B$9:$E$9,B524)*Draws!C497)</f>
        <v>0.33779748</v>
      </c>
      <c r="D524" s="65" t="n">
        <f aca="false">(1+C524)^(1/12)-1</f>
        <v>0.0245485219512811</v>
      </c>
      <c r="E524" s="64" t="n">
        <f aca="false">INDEX(Scenarios!$B$10:$E$10,B524)/12</f>
        <v>-1.25</v>
      </c>
      <c r="G524" s="64" t="n">
        <f aca="false">Scenarios!$B$15+Scenarios!$B$16*$D524+Scenarios!$B$17*(Scenarios!B$22)+$E524+Scenarios!$B$18*Draws!D497</f>
        <v>-5.04452309996558</v>
      </c>
      <c r="H524" s="64" t="n">
        <f aca="false">Scenarios!$B$15+Scenarios!$B$16*$D524+Scenarios!$B$17*(Scenarios!C$22+SUM($G524:G524))+$E524+Scenarios!$B$18*Draws!E497</f>
        <v>0.687114475394745</v>
      </c>
      <c r="I524" s="64" t="n">
        <f aca="false">Scenarios!$B$15+Scenarios!$B$16*$D524+Scenarios!$B$17*(Scenarios!D$22+SUM($G524:H524))+$E524+Scenarios!$B$18*Draws!F497</f>
        <v>-8.18461130399191</v>
      </c>
      <c r="J524" s="64" t="n">
        <f aca="false">Scenarios!$B$15+Scenarios!$B$16*$D524+Scenarios!$B$17*(Scenarios!E$22+SUM($G524:I524))+$E524+Scenarios!$B$18*Draws!G497</f>
        <v>1.71478442962584</v>
      </c>
      <c r="K524" s="64" t="n">
        <f aca="false">Scenarios!$B$15+Scenarios!$B$16*$D524+Scenarios!$B$17*(Scenarios!F$22+SUM($G524:J524))+$E524+Scenarios!$B$18*Draws!H497</f>
        <v>-5.56624458572172</v>
      </c>
      <c r="L524" s="64" t="n">
        <f aca="false">Scenarios!$B$15+Scenarios!$B$16*$D524+Scenarios!$B$17*(Scenarios!G$22+SUM($G524:K524))+$E524+Scenarios!$B$18*Draws!I497</f>
        <v>0.169927978583028</v>
      </c>
      <c r="M524" s="64" t="n">
        <f aca="false">Scenarios!$B$15+Scenarios!$B$16*$D524+Scenarios!$B$17*(Scenarios!H$22+SUM($G524:L524))+$E524+Scenarios!$B$18*Draws!J497</f>
        <v>0.177924455488786</v>
      </c>
      <c r="N524" s="64" t="n">
        <f aca="false">Scenarios!$B$15+Scenarios!$B$16*$D524+Scenarios!$B$17*(Scenarios!I$22+SUM($G524:M524))+$E524+Scenarios!$B$18*Draws!K497</f>
        <v>1.43499697039197</v>
      </c>
      <c r="O524" s="64" t="n">
        <f aca="false">Scenarios!$B$15+Scenarios!$B$16*$D524+Scenarios!$B$17*(Scenarios!J$22+SUM($G524:N524))+$E524+Scenarios!$B$18*Draws!L497</f>
        <v>2.39143360765663</v>
      </c>
      <c r="P524" s="64" t="n">
        <f aca="false">Scenarios!$B$15+Scenarios!$B$16*$D524+Scenarios!$B$17*(Scenarios!K$22+SUM($G524:O524))+$E524+Scenarios!$B$18*Draws!M497</f>
        <v>0.759820706369598</v>
      </c>
      <c r="Q524" s="64" t="n">
        <f aca="false">Scenarios!$B$15+Scenarios!$B$16*$D524+Scenarios!$B$17*(Scenarios!L$22+SUM($G524:P524))+$E524+Scenarios!$B$18*Draws!N497</f>
        <v>-4.18556238890075</v>
      </c>
      <c r="R524" s="64" t="n">
        <f aca="false">Scenarios!$B$15+Scenarios!$B$16*$D524+Scenarios!$B$17*(Scenarios!M$22+SUM($G524:Q524))+$E524+Scenarios!$B$18*Draws!O497</f>
        <v>-3.0429476412098</v>
      </c>
      <c r="S524" s="79" t="n">
        <f aca="false">SUM(G524:R524)</f>
        <v>-18.6878863962792</v>
      </c>
    </row>
    <row r="525" customFormat="false" ht="15" hidden="false" customHeight="false" outlineLevel="0" collapsed="false">
      <c r="A525" s="36" t="n">
        <v>494</v>
      </c>
      <c r="B525" s="36" t="n">
        <f aca="false">MATCH(Draws!B498,$B$16:$E$16,1)</f>
        <v>3</v>
      </c>
      <c r="C525" s="65" t="n">
        <f aca="false">MAX(-0.9,INDEX(Scenarios!$B$8:$E$8,B525)+INDEX(Scenarios!$B$9:$E$9,B525)*Draws!C498)</f>
        <v>0.12398672</v>
      </c>
      <c r="D525" s="65" t="n">
        <f aca="false">(1+C525)^(1/12)-1</f>
        <v>0.00978775112816877</v>
      </c>
      <c r="E525" s="64" t="n">
        <f aca="false">INDEX(Scenarios!$B$10:$E$10,B525)/12</f>
        <v>0.416666666666667</v>
      </c>
      <c r="G525" s="64" t="n">
        <f aca="false">Scenarios!$B$15+Scenarios!$B$16*$D525+Scenarios!$B$17*(Scenarios!B$22)+$E525+Scenarios!$B$18*Draws!D498</f>
        <v>-0.104590795022131</v>
      </c>
      <c r="H525" s="64" t="n">
        <f aca="false">Scenarios!$B$15+Scenarios!$B$16*$D525+Scenarios!$B$17*(Scenarios!C$22+SUM($G525:G525))+$E525+Scenarios!$B$18*Draws!E498</f>
        <v>-2.72502695345859</v>
      </c>
      <c r="I525" s="64" t="n">
        <f aca="false">Scenarios!$B$15+Scenarios!$B$16*$D525+Scenarios!$B$17*(Scenarios!D$22+SUM($G525:H525))+$E525+Scenarios!$B$18*Draws!F498</f>
        <v>-1.97241175672255</v>
      </c>
      <c r="J525" s="64" t="n">
        <f aca="false">Scenarios!$B$15+Scenarios!$B$16*$D525+Scenarios!$B$17*(Scenarios!E$22+SUM($G525:I525))+$E525+Scenarios!$B$18*Draws!G498</f>
        <v>1.12607623580088</v>
      </c>
      <c r="K525" s="64" t="n">
        <f aca="false">Scenarios!$B$15+Scenarios!$B$16*$D525+Scenarios!$B$17*(Scenarios!F$22+SUM($G525:J525))+$E525+Scenarios!$B$18*Draws!H498</f>
        <v>3.61210471155668</v>
      </c>
      <c r="L525" s="64" t="n">
        <f aca="false">Scenarios!$B$15+Scenarios!$B$16*$D525+Scenarios!$B$17*(Scenarios!G$22+SUM($G525:K525))+$E525+Scenarios!$B$18*Draws!I498</f>
        <v>-0.727989956717101</v>
      </c>
      <c r="M525" s="64" t="n">
        <f aca="false">Scenarios!$B$15+Scenarios!$B$16*$D525+Scenarios!$B$17*(Scenarios!H$22+SUM($G525:L525))+$E525+Scenarios!$B$18*Draws!J498</f>
        <v>0.561217481695831</v>
      </c>
      <c r="N525" s="64" t="n">
        <f aca="false">Scenarios!$B$15+Scenarios!$B$16*$D525+Scenarios!$B$17*(Scenarios!I$22+SUM($G525:M525))+$E525+Scenarios!$B$18*Draws!K498</f>
        <v>0.390205540295326</v>
      </c>
      <c r="O525" s="64" t="n">
        <f aca="false">Scenarios!$B$15+Scenarios!$B$16*$D525+Scenarios!$B$17*(Scenarios!J$22+SUM($G525:N525))+$E525+Scenarios!$B$18*Draws!L498</f>
        <v>0.909781482476072</v>
      </c>
      <c r="P525" s="64" t="n">
        <f aca="false">Scenarios!$B$15+Scenarios!$B$16*$D525+Scenarios!$B$17*(Scenarios!K$22+SUM($G525:O525))+$E525+Scenarios!$B$18*Draws!M498</f>
        <v>2.59120569958079</v>
      </c>
      <c r="Q525" s="64" t="n">
        <f aca="false">Scenarios!$B$15+Scenarios!$B$16*$D525+Scenarios!$B$17*(Scenarios!L$22+SUM($G525:P525))+$E525+Scenarios!$B$18*Draws!N498</f>
        <v>1.02062527102228</v>
      </c>
      <c r="R525" s="64" t="n">
        <f aca="false">Scenarios!$B$15+Scenarios!$B$16*$D525+Scenarios!$B$17*(Scenarios!M$22+SUM($G525:Q525))+$E525+Scenarios!$B$18*Draws!O498</f>
        <v>2.42639678394881</v>
      </c>
      <c r="S525" s="79" t="n">
        <f aca="false">SUM(G525:R525)</f>
        <v>7.10759374445629</v>
      </c>
    </row>
    <row r="526" customFormat="false" ht="15" hidden="false" customHeight="false" outlineLevel="0" collapsed="false">
      <c r="A526" s="36" t="n">
        <v>495</v>
      </c>
      <c r="B526" s="36" t="n">
        <f aca="false">MATCH(Draws!B499,$B$16:$E$16,1)</f>
        <v>4</v>
      </c>
      <c r="C526" s="65" t="n">
        <f aca="false">MAX(-0.9,INDEX(Scenarios!$B$8:$E$8,B526)+INDEX(Scenarios!$B$9:$E$9,B526)*Draws!C499)</f>
        <v>0.1550412</v>
      </c>
      <c r="D526" s="65" t="n">
        <f aca="false">(1+C526)^(1/12)-1</f>
        <v>0.0120837602925521</v>
      </c>
      <c r="E526" s="64" t="n">
        <f aca="false">INDEX(Scenarios!$B$10:$E$10,B526)/12</f>
        <v>-1.25</v>
      </c>
      <c r="G526" s="64" t="n">
        <f aca="false">Scenarios!$B$15+Scenarios!$B$16*$D526+Scenarios!$B$17*(Scenarios!B$22)+$E526+Scenarios!$B$18*Draws!D499</f>
        <v>-7.69155603728955</v>
      </c>
      <c r="H526" s="64" t="n">
        <f aca="false">Scenarios!$B$15+Scenarios!$B$16*$D526+Scenarios!$B$17*(Scenarios!C$22+SUM($G526:G526))+$E526+Scenarios!$B$18*Draws!E499</f>
        <v>-2.83305120191283</v>
      </c>
      <c r="I526" s="64" t="n">
        <f aca="false">Scenarios!$B$15+Scenarios!$B$16*$D526+Scenarios!$B$17*(Scenarios!D$22+SUM($G526:H526))+$E526+Scenarios!$B$18*Draws!F499</f>
        <v>-0.808812631249502</v>
      </c>
      <c r="J526" s="64" t="n">
        <f aca="false">Scenarios!$B$15+Scenarios!$B$16*$D526+Scenarios!$B$17*(Scenarios!E$22+SUM($G526:I526))+$E526+Scenarios!$B$18*Draws!G499</f>
        <v>-4.58128578866234</v>
      </c>
      <c r="K526" s="64" t="n">
        <f aca="false">Scenarios!$B$15+Scenarios!$B$16*$D526+Scenarios!$B$17*(Scenarios!F$22+SUM($G526:J526))+$E526+Scenarios!$B$18*Draws!H499</f>
        <v>-0.365811644132577</v>
      </c>
      <c r="L526" s="64" t="n">
        <f aca="false">Scenarios!$B$15+Scenarios!$B$16*$D526+Scenarios!$B$17*(Scenarios!G$22+SUM($G526:K526))+$E526+Scenarios!$B$18*Draws!I499</f>
        <v>-5.24118906567985</v>
      </c>
      <c r="M526" s="64" t="n">
        <f aca="false">Scenarios!$B$15+Scenarios!$B$16*$D526+Scenarios!$B$17*(Scenarios!H$22+SUM($G526:L526))+$E526+Scenarios!$B$18*Draws!J499</f>
        <v>-3.10043271179064</v>
      </c>
      <c r="N526" s="64" t="n">
        <f aca="false">Scenarios!$B$15+Scenarios!$B$16*$D526+Scenarios!$B$17*(Scenarios!I$22+SUM($G526:M526))+$E526+Scenarios!$B$18*Draws!K499</f>
        <v>-2.76024173707466</v>
      </c>
      <c r="O526" s="64" t="n">
        <f aca="false">Scenarios!$B$15+Scenarios!$B$16*$D526+Scenarios!$B$17*(Scenarios!J$22+SUM($G526:N526))+$E526+Scenarios!$B$18*Draws!L499</f>
        <v>-7.85651496124558</v>
      </c>
      <c r="P526" s="64" t="n">
        <f aca="false">Scenarios!$B$15+Scenarios!$B$16*$D526+Scenarios!$B$17*(Scenarios!K$22+SUM($G526:O526))+$E526+Scenarios!$B$18*Draws!M499</f>
        <v>-5.04856742523603</v>
      </c>
      <c r="Q526" s="64" t="n">
        <f aca="false">Scenarios!$B$15+Scenarios!$B$16*$D526+Scenarios!$B$17*(Scenarios!L$22+SUM($G526:P526))+$E526+Scenarios!$B$18*Draws!N499</f>
        <v>-6.58737275790229</v>
      </c>
      <c r="R526" s="64" t="n">
        <f aca="false">Scenarios!$B$15+Scenarios!$B$16*$D526+Scenarios!$B$17*(Scenarios!M$22+SUM($G526:Q526))+$E526+Scenarios!$B$18*Draws!O499</f>
        <v>-4.03296429733913</v>
      </c>
      <c r="S526" s="79" t="n">
        <f aca="false">SUM(G526:R526)</f>
        <v>-50.907800259515</v>
      </c>
    </row>
    <row r="527" customFormat="false" ht="15" hidden="false" customHeight="false" outlineLevel="0" collapsed="false">
      <c r="A527" s="36" t="n">
        <v>496</v>
      </c>
      <c r="B527" s="36" t="n">
        <f aca="false">MATCH(Draws!B500,$B$16:$E$16,1)</f>
        <v>4</v>
      </c>
      <c r="C527" s="65" t="n">
        <f aca="false">MAX(-0.9,INDEX(Scenarios!$B$8:$E$8,B527)+INDEX(Scenarios!$B$9:$E$9,B527)*Draws!C500)</f>
        <v>0.19528152</v>
      </c>
      <c r="D527" s="65" t="n">
        <f aca="false">(1+C527)^(1/12)-1</f>
        <v>0.0149761807080739</v>
      </c>
      <c r="E527" s="64" t="n">
        <f aca="false">INDEX(Scenarios!$B$10:$E$10,B527)/12</f>
        <v>-1.25</v>
      </c>
      <c r="G527" s="64" t="n">
        <f aca="false">Scenarios!$B$15+Scenarios!$B$16*$D527+Scenarios!$B$17*(Scenarios!B$22)+$E527+Scenarios!$B$18*Draws!D500</f>
        <v>-7.88570605045168</v>
      </c>
      <c r="H527" s="64" t="n">
        <f aca="false">Scenarios!$B$15+Scenarios!$B$16*$D527+Scenarios!$B$17*(Scenarios!C$22+SUM($G527:G527))+$E527+Scenarios!$B$18*Draws!E500</f>
        <v>-4.91924867299871</v>
      </c>
      <c r="I527" s="64" t="n">
        <f aca="false">Scenarios!$B$15+Scenarios!$B$16*$D527+Scenarios!$B$17*(Scenarios!D$22+SUM($G527:H527))+$E527+Scenarios!$B$18*Draws!F500</f>
        <v>-2.03236193465714</v>
      </c>
      <c r="J527" s="64" t="n">
        <f aca="false">Scenarios!$B$15+Scenarios!$B$16*$D527+Scenarios!$B$17*(Scenarios!E$22+SUM($G527:I527))+$E527+Scenarios!$B$18*Draws!G500</f>
        <v>0.1151457353361</v>
      </c>
      <c r="K527" s="64" t="n">
        <f aca="false">Scenarios!$B$15+Scenarios!$B$16*$D527+Scenarios!$B$17*(Scenarios!F$22+SUM($G527:J527))+$E527+Scenarios!$B$18*Draws!H500</f>
        <v>0.12124166202619</v>
      </c>
      <c r="L527" s="64" t="n">
        <f aca="false">Scenarios!$B$15+Scenarios!$B$16*$D527+Scenarios!$B$17*(Scenarios!G$22+SUM($G527:K527))+$E527+Scenarios!$B$18*Draws!I500</f>
        <v>-2.8392249806558</v>
      </c>
      <c r="M527" s="64" t="n">
        <f aca="false">Scenarios!$B$15+Scenarios!$B$16*$D527+Scenarios!$B$17*(Scenarios!H$22+SUM($G527:L527))+$E527+Scenarios!$B$18*Draws!J500</f>
        <v>-2.57092299726028</v>
      </c>
      <c r="N527" s="64" t="n">
        <f aca="false">Scenarios!$B$15+Scenarios!$B$16*$D527+Scenarios!$B$17*(Scenarios!I$22+SUM($G527:M527))+$E527+Scenarios!$B$18*Draws!K500</f>
        <v>0.0345127918254824</v>
      </c>
      <c r="O527" s="64" t="n">
        <f aca="false">Scenarios!$B$15+Scenarios!$B$16*$D527+Scenarios!$B$17*(Scenarios!J$22+SUM($G527:N527))+$E527+Scenarios!$B$18*Draws!L500</f>
        <v>-0.538503246979769</v>
      </c>
      <c r="P527" s="64" t="n">
        <f aca="false">Scenarios!$B$15+Scenarios!$B$16*$D527+Scenarios!$B$17*(Scenarios!K$22+SUM($G527:O527))+$E527+Scenarios!$B$18*Draws!M500</f>
        <v>1.38933082487546</v>
      </c>
      <c r="Q527" s="64" t="n">
        <f aca="false">Scenarios!$B$15+Scenarios!$B$16*$D527+Scenarios!$B$17*(Scenarios!L$22+SUM($G527:P527))+$E527+Scenarios!$B$18*Draws!N500</f>
        <v>-5.5460976883239</v>
      </c>
      <c r="R527" s="64" t="n">
        <f aca="false">Scenarios!$B$15+Scenarios!$B$16*$D527+Scenarios!$B$17*(Scenarios!M$22+SUM($G527:Q527))+$E527+Scenarios!$B$18*Draws!O500</f>
        <v>-0.921596089703389</v>
      </c>
      <c r="S527" s="79" t="n">
        <f aca="false">SUM(G527:R527)</f>
        <v>-25.5934306469674</v>
      </c>
    </row>
    <row r="528" customFormat="false" ht="15" hidden="false" customHeight="false" outlineLevel="0" collapsed="false">
      <c r="A528" s="36" t="n">
        <v>497</v>
      </c>
      <c r="B528" s="36" t="n">
        <f aca="false">MATCH(Draws!B501,$B$16:$E$16,1)</f>
        <v>3</v>
      </c>
      <c r="C528" s="65" t="n">
        <f aca="false">MAX(-0.9,INDEX(Scenarios!$B$8:$E$8,B528)+INDEX(Scenarios!$B$9:$E$9,B528)*Draws!C501)</f>
        <v>0.26501192</v>
      </c>
      <c r="D528" s="65" t="n">
        <f aca="false">(1+C528)^(1/12)-1</f>
        <v>0.019783274515736</v>
      </c>
      <c r="E528" s="64" t="n">
        <f aca="false">INDEX(Scenarios!$B$10:$E$10,B528)/12</f>
        <v>0.416666666666667</v>
      </c>
      <c r="G528" s="64" t="n">
        <f aca="false">Scenarios!$B$15+Scenarios!$B$16*$D528+Scenarios!$B$17*(Scenarios!B$22)+$E528+Scenarios!$B$18*Draws!D501</f>
        <v>1.74960124236758</v>
      </c>
      <c r="H528" s="64" t="n">
        <f aca="false">Scenarios!$B$15+Scenarios!$B$16*$D528+Scenarios!$B$17*(Scenarios!C$22+SUM($G528:G528))+$E528+Scenarios!$B$18*Draws!E501</f>
        <v>-6.84338034005116</v>
      </c>
      <c r="I528" s="64" t="n">
        <f aca="false">Scenarios!$B$15+Scenarios!$B$16*$D528+Scenarios!$B$17*(Scenarios!D$22+SUM($G528:H528))+$E528+Scenarios!$B$18*Draws!F501</f>
        <v>-0.697653111379685</v>
      </c>
      <c r="J528" s="64" t="n">
        <f aca="false">Scenarios!$B$15+Scenarios!$B$16*$D528+Scenarios!$B$17*(Scenarios!E$22+SUM($G528:I528))+$E528+Scenarios!$B$18*Draws!G501</f>
        <v>1.67028001610573</v>
      </c>
      <c r="K528" s="64" t="n">
        <f aca="false">Scenarios!$B$15+Scenarios!$B$16*$D528+Scenarios!$B$17*(Scenarios!F$22+SUM($G528:J528))+$E528+Scenarios!$B$18*Draws!H501</f>
        <v>1.89489122953496</v>
      </c>
      <c r="L528" s="64" t="n">
        <f aca="false">Scenarios!$B$15+Scenarios!$B$16*$D528+Scenarios!$B$17*(Scenarios!G$22+SUM($G528:K528))+$E528+Scenarios!$B$18*Draws!I501</f>
        <v>2.40127432792479</v>
      </c>
      <c r="M528" s="64" t="n">
        <f aca="false">Scenarios!$B$15+Scenarios!$B$16*$D528+Scenarios!$B$17*(Scenarios!H$22+SUM($G528:L528))+$E528+Scenarios!$B$18*Draws!J501</f>
        <v>-5.55445166380261</v>
      </c>
      <c r="N528" s="64" t="n">
        <f aca="false">Scenarios!$B$15+Scenarios!$B$16*$D528+Scenarios!$B$17*(Scenarios!I$22+SUM($G528:M528))+$E528+Scenarios!$B$18*Draws!K501</f>
        <v>-1.70145391999212</v>
      </c>
      <c r="O528" s="64" t="n">
        <f aca="false">Scenarios!$B$15+Scenarios!$B$16*$D528+Scenarios!$B$17*(Scenarios!J$22+SUM($G528:N528))+$E528+Scenarios!$B$18*Draws!L501</f>
        <v>1.94738170376761</v>
      </c>
      <c r="P528" s="64" t="n">
        <f aca="false">Scenarios!$B$15+Scenarios!$B$16*$D528+Scenarios!$B$17*(Scenarios!K$22+SUM($G528:O528))+$E528+Scenarios!$B$18*Draws!M501</f>
        <v>-1.27155864873025</v>
      </c>
      <c r="Q528" s="64" t="n">
        <f aca="false">Scenarios!$B$15+Scenarios!$B$16*$D528+Scenarios!$B$17*(Scenarios!L$22+SUM($G528:P528))+$E528+Scenarios!$B$18*Draws!N501</f>
        <v>-3.60645864460736</v>
      </c>
      <c r="R528" s="64" t="n">
        <f aca="false">Scenarios!$B$15+Scenarios!$B$16*$D528+Scenarios!$B$17*(Scenarios!M$22+SUM($G528:Q528))+$E528+Scenarios!$B$18*Draws!O501</f>
        <v>-2.20430944629738</v>
      </c>
      <c r="S528" s="79" t="n">
        <f aca="false">SUM(G528:R528)</f>
        <v>-12.2158372551599</v>
      </c>
    </row>
    <row r="529" customFormat="false" ht="15" hidden="false" customHeight="false" outlineLevel="0" collapsed="false">
      <c r="A529" s="36" t="n">
        <v>498</v>
      </c>
      <c r="B529" s="36" t="n">
        <f aca="false">MATCH(Draws!B502,$B$16:$E$16,1)</f>
        <v>1</v>
      </c>
      <c r="C529" s="65" t="n">
        <f aca="false">MAX(-0.9,INDEX(Scenarios!$B$8:$E$8,B529)+INDEX(Scenarios!$B$9:$E$9,B529)*Draws!C502)</f>
        <v>0.01203125</v>
      </c>
      <c r="D529" s="65" t="n">
        <f aca="false">(1+C529)^(1/12)-1</f>
        <v>0.000997117611148957</v>
      </c>
      <c r="E529" s="64" t="n">
        <f aca="false">INDEX(Scenarios!$B$10:$E$10,B529)/12</f>
        <v>-1.25</v>
      </c>
      <c r="G529" s="64" t="n">
        <f aca="false">Scenarios!$B$15+Scenarios!$B$16*$D529+Scenarios!$B$17*(Scenarios!B$22)+$E529+Scenarios!$B$18*Draws!D502</f>
        <v>-1.52902664585028</v>
      </c>
      <c r="H529" s="64" t="n">
        <f aca="false">Scenarios!$B$15+Scenarios!$B$16*$D529+Scenarios!$B$17*(Scenarios!C$22+SUM($G529:G529))+$E529+Scenarios!$B$18*Draws!E502</f>
        <v>-3.26473092322306</v>
      </c>
      <c r="I529" s="64" t="n">
        <f aca="false">Scenarios!$B$15+Scenarios!$B$16*$D529+Scenarios!$B$17*(Scenarios!D$22+SUM($G529:H529))+$E529+Scenarios!$B$18*Draws!F502</f>
        <v>-4.86431558389375</v>
      </c>
      <c r="J529" s="64" t="n">
        <f aca="false">Scenarios!$B$15+Scenarios!$B$16*$D529+Scenarios!$B$17*(Scenarios!E$22+SUM($G529:I529))+$E529+Scenarios!$B$18*Draws!G502</f>
        <v>-0.616421355491625</v>
      </c>
      <c r="K529" s="64" t="n">
        <f aca="false">Scenarios!$B$15+Scenarios!$B$16*$D529+Scenarios!$B$17*(Scenarios!F$22+SUM($G529:J529))+$E529+Scenarios!$B$18*Draws!H502</f>
        <v>-5.95833604011313</v>
      </c>
      <c r="L529" s="64" t="n">
        <f aca="false">Scenarios!$B$15+Scenarios!$B$16*$D529+Scenarios!$B$17*(Scenarios!G$22+SUM($G529:K529))+$E529+Scenarios!$B$18*Draws!I502</f>
        <v>1.18979811673226</v>
      </c>
      <c r="M529" s="64" t="n">
        <f aca="false">Scenarios!$B$15+Scenarios!$B$16*$D529+Scenarios!$B$17*(Scenarios!H$22+SUM($G529:L529))+$E529+Scenarios!$B$18*Draws!J502</f>
        <v>-3.83739321762787</v>
      </c>
      <c r="N529" s="64" t="n">
        <f aca="false">Scenarios!$B$15+Scenarios!$B$16*$D529+Scenarios!$B$17*(Scenarios!I$22+SUM($G529:M529))+$E529+Scenarios!$B$18*Draws!K502</f>
        <v>-0.179916603300404</v>
      </c>
      <c r="O529" s="64" t="n">
        <f aca="false">Scenarios!$B$15+Scenarios!$B$16*$D529+Scenarios!$B$17*(Scenarios!J$22+SUM($G529:N529))+$E529+Scenarios!$B$18*Draws!L502</f>
        <v>-3.11397665437615</v>
      </c>
      <c r="P529" s="64" t="n">
        <f aca="false">Scenarios!$B$15+Scenarios!$B$16*$D529+Scenarios!$B$17*(Scenarios!K$22+SUM($G529:O529))+$E529+Scenarios!$B$18*Draws!M502</f>
        <v>4.72769797233126</v>
      </c>
      <c r="Q529" s="64" t="n">
        <f aca="false">Scenarios!$B$15+Scenarios!$B$16*$D529+Scenarios!$B$17*(Scenarios!L$22+SUM($G529:P529))+$E529+Scenarios!$B$18*Draws!N502</f>
        <v>0.987456063900045</v>
      </c>
      <c r="R529" s="64" t="n">
        <f aca="false">Scenarios!$B$15+Scenarios!$B$16*$D529+Scenarios!$B$17*(Scenarios!M$22+SUM($G529:Q529))+$E529+Scenarios!$B$18*Draws!O502</f>
        <v>0.986318158026415</v>
      </c>
      <c r="S529" s="79" t="n">
        <f aca="false">SUM(G529:R529)</f>
        <v>-15.4728467128863</v>
      </c>
    </row>
    <row r="530" customFormat="false" ht="15" hidden="false" customHeight="false" outlineLevel="0" collapsed="false">
      <c r="A530" s="36" t="n">
        <v>499</v>
      </c>
      <c r="B530" s="36" t="n">
        <f aca="false">MATCH(Draws!B503,$B$16:$E$16,1)</f>
        <v>1</v>
      </c>
      <c r="C530" s="65" t="n">
        <f aca="false">MAX(-0.9,INDEX(Scenarios!$B$8:$E$8,B530)+INDEX(Scenarios!$B$9:$E$9,B530)*Draws!C503)</f>
        <v>-0.1220434</v>
      </c>
      <c r="D530" s="65" t="n">
        <f aca="false">(1+C530)^(1/12)-1</f>
        <v>-0.0107878984714572</v>
      </c>
      <c r="E530" s="64" t="n">
        <f aca="false">INDEX(Scenarios!$B$10:$E$10,B530)/12</f>
        <v>-1.25</v>
      </c>
      <c r="G530" s="64" t="n">
        <f aca="false">Scenarios!$B$15+Scenarios!$B$16*$D530+Scenarios!$B$17*(Scenarios!B$22)+$E530+Scenarios!$B$18*Draws!D503</f>
        <v>-3.15868416752543</v>
      </c>
      <c r="H530" s="64" t="n">
        <f aca="false">Scenarios!$B$15+Scenarios!$B$16*$D530+Scenarios!$B$17*(Scenarios!C$22+SUM($G530:G530))+$E530+Scenarios!$B$18*Draws!E503</f>
        <v>-3.50509864046369</v>
      </c>
      <c r="I530" s="64" t="n">
        <f aca="false">Scenarios!$B$15+Scenarios!$B$16*$D530+Scenarios!$B$17*(Scenarios!D$22+SUM($G530:H530))+$E530+Scenarios!$B$18*Draws!F503</f>
        <v>-6.14971798749957</v>
      </c>
      <c r="J530" s="64" t="n">
        <f aca="false">Scenarios!$B$15+Scenarios!$B$16*$D530+Scenarios!$B$17*(Scenarios!E$22+SUM($G530:I530))+$E530+Scenarios!$B$18*Draws!G503</f>
        <v>-0.511222375073171</v>
      </c>
      <c r="K530" s="64" t="n">
        <f aca="false">Scenarios!$B$15+Scenarios!$B$16*$D530+Scenarios!$B$17*(Scenarios!F$22+SUM($G530:J530))+$E530+Scenarios!$B$18*Draws!H503</f>
        <v>1.17986447491051</v>
      </c>
      <c r="L530" s="64" t="n">
        <f aca="false">Scenarios!$B$15+Scenarios!$B$16*$D530+Scenarios!$B$17*(Scenarios!G$22+SUM($G530:K530))+$E530+Scenarios!$B$18*Draws!I503</f>
        <v>-4.6452637999751</v>
      </c>
      <c r="M530" s="64" t="n">
        <f aca="false">Scenarios!$B$15+Scenarios!$B$16*$D530+Scenarios!$B$17*(Scenarios!H$22+SUM($G530:L530))+$E530+Scenarios!$B$18*Draws!J503</f>
        <v>-4.66230478889048</v>
      </c>
      <c r="N530" s="64" t="n">
        <f aca="false">Scenarios!$B$15+Scenarios!$B$16*$D530+Scenarios!$B$17*(Scenarios!I$22+SUM($G530:M530))+$E530+Scenarios!$B$18*Draws!K503</f>
        <v>0.274013003732633</v>
      </c>
      <c r="O530" s="64" t="n">
        <f aca="false">Scenarios!$B$15+Scenarios!$B$16*$D530+Scenarios!$B$17*(Scenarios!J$22+SUM($G530:N530))+$E530+Scenarios!$B$18*Draws!L503</f>
        <v>-0.949765984726783</v>
      </c>
      <c r="P530" s="64" t="n">
        <f aca="false">Scenarios!$B$15+Scenarios!$B$16*$D530+Scenarios!$B$17*(Scenarios!K$22+SUM($G530:O530))+$E530+Scenarios!$B$18*Draws!M503</f>
        <v>-1.37176034766748</v>
      </c>
      <c r="Q530" s="64" t="n">
        <f aca="false">Scenarios!$B$15+Scenarios!$B$16*$D530+Scenarios!$B$17*(Scenarios!L$22+SUM($G530:P530))+$E530+Scenarios!$B$18*Draws!N503</f>
        <v>-2.5061440805445</v>
      </c>
      <c r="R530" s="64" t="n">
        <f aca="false">Scenarios!$B$15+Scenarios!$B$16*$D530+Scenarios!$B$17*(Scenarios!M$22+SUM($G530:Q530))+$E530+Scenarios!$B$18*Draws!O503</f>
        <v>-4.97080099745207</v>
      </c>
      <c r="S530" s="79" t="n">
        <f aca="false">SUM(G530:R530)</f>
        <v>-30.9768856911751</v>
      </c>
    </row>
    <row r="531" customFormat="false" ht="15" hidden="false" customHeight="false" outlineLevel="0" collapsed="false">
      <c r="A531" s="36" t="n">
        <v>500</v>
      </c>
      <c r="B531" s="36" t="n">
        <f aca="false">MATCH(Draws!B504,$B$16:$E$16,1)</f>
        <v>1</v>
      </c>
      <c r="C531" s="65" t="n">
        <f aca="false">MAX(-0.9,INDEX(Scenarios!$B$8:$E$8,B531)+INDEX(Scenarios!$B$9:$E$9,B531)*Draws!C504)</f>
        <v>-0.0603493</v>
      </c>
      <c r="D531" s="65" t="n">
        <f aca="false">(1+C531)^(1/12)-1</f>
        <v>-0.0051738251318797</v>
      </c>
      <c r="E531" s="64" t="n">
        <f aca="false">INDEX(Scenarios!$B$10:$E$10,B531)/12</f>
        <v>-1.25</v>
      </c>
      <c r="G531" s="64" t="n">
        <f aca="false">Scenarios!$B$15+Scenarios!$B$16*$D531+Scenarios!$B$17*(Scenarios!B$22)+$E531+Scenarios!$B$18*Draws!D504</f>
        <v>-1.58482604153313</v>
      </c>
      <c r="H531" s="64" t="n">
        <f aca="false">Scenarios!$B$15+Scenarios!$B$16*$D531+Scenarios!$B$17*(Scenarios!C$22+SUM($G531:G531))+$E531+Scenarios!$B$18*Draws!E504</f>
        <v>-2.25515905710677</v>
      </c>
      <c r="I531" s="64" t="n">
        <f aca="false">Scenarios!$B$15+Scenarios!$B$16*$D531+Scenarios!$B$17*(Scenarios!D$22+SUM($G531:H531))+$E531+Scenarios!$B$18*Draws!F504</f>
        <v>-5.38371954907864</v>
      </c>
      <c r="J531" s="64" t="n">
        <f aca="false">Scenarios!$B$15+Scenarios!$B$16*$D531+Scenarios!$B$17*(Scenarios!E$22+SUM($G531:I531))+$E531+Scenarios!$B$18*Draws!G504</f>
        <v>-0.253856275823294</v>
      </c>
      <c r="K531" s="64" t="n">
        <f aca="false">Scenarios!$B$15+Scenarios!$B$16*$D531+Scenarios!$B$17*(Scenarios!F$22+SUM($G531:J531))+$E531+Scenarios!$B$18*Draws!H504</f>
        <v>-3.86156905977165</v>
      </c>
      <c r="L531" s="64" t="n">
        <f aca="false">Scenarios!$B$15+Scenarios!$B$16*$D531+Scenarios!$B$17*(Scenarios!G$22+SUM($G531:K531))+$E531+Scenarios!$B$18*Draws!I504</f>
        <v>0.702017630728938</v>
      </c>
      <c r="M531" s="64" t="n">
        <f aca="false">Scenarios!$B$15+Scenarios!$B$16*$D531+Scenarios!$B$17*(Scenarios!H$22+SUM($G531:L531))+$E531+Scenarios!$B$18*Draws!J504</f>
        <v>-0.726769858933629</v>
      </c>
      <c r="N531" s="64" t="n">
        <f aca="false">Scenarios!$B$15+Scenarios!$B$16*$D531+Scenarios!$B$17*(Scenarios!I$22+SUM($G531:M531))+$E531+Scenarios!$B$18*Draws!K504</f>
        <v>-0.232752269696972</v>
      </c>
      <c r="O531" s="64" t="n">
        <f aca="false">Scenarios!$B$15+Scenarios!$B$16*$D531+Scenarios!$B$17*(Scenarios!J$22+SUM($G531:N531))+$E531+Scenarios!$B$18*Draws!L504</f>
        <v>-0.835325530846129</v>
      </c>
      <c r="P531" s="64" t="n">
        <f aca="false">Scenarios!$B$15+Scenarios!$B$16*$D531+Scenarios!$B$17*(Scenarios!K$22+SUM($G531:O531))+$E531+Scenarios!$B$18*Draws!M504</f>
        <v>-0.65833835201144</v>
      </c>
      <c r="Q531" s="64" t="n">
        <f aca="false">Scenarios!$B$15+Scenarios!$B$16*$D531+Scenarios!$B$17*(Scenarios!L$22+SUM($G531:P531))+$E531+Scenarios!$B$18*Draws!N504</f>
        <v>-2.21765492029601</v>
      </c>
      <c r="R531" s="64" t="n">
        <f aca="false">Scenarios!$B$15+Scenarios!$B$16*$D531+Scenarios!$B$17*(Scenarios!M$22+SUM($G531:Q531))+$E531+Scenarios!$B$18*Draws!O504</f>
        <v>-5.62221319404578</v>
      </c>
      <c r="S531" s="79" t="n">
        <f aca="false">SUM(G531:R531)</f>
        <v>-22.9301664784145</v>
      </c>
    </row>
    <row r="532" customFormat="false" ht="15" hidden="false" customHeight="false" outlineLevel="0" collapsed="false">
      <c r="A532" s="36" t="n">
        <v>501</v>
      </c>
      <c r="B532" s="36" t="n">
        <f aca="false">MATCH(Draws!B505,$B$16:$E$16,1)</f>
        <v>4</v>
      </c>
      <c r="C532" s="65" t="n">
        <f aca="false">MAX(-0.9,INDEX(Scenarios!$B$8:$E$8,B532)+INDEX(Scenarios!$B$9:$E$9,B532)*Draws!C505)</f>
        <v>0.08578452</v>
      </c>
      <c r="D532" s="65" t="n">
        <f aca="false">(1+C532)^(1/12)-1</f>
        <v>0.00688213929172621</v>
      </c>
      <c r="E532" s="64" t="n">
        <f aca="false">INDEX(Scenarios!$B$10:$E$10,B532)/12</f>
        <v>-1.25</v>
      </c>
      <c r="G532" s="64" t="n">
        <f aca="false">Scenarios!$B$15+Scenarios!$B$16*$D532+Scenarios!$B$17*(Scenarios!B$22)+$E532+Scenarios!$B$18*Draws!D505</f>
        <v>-1.05994152613873</v>
      </c>
      <c r="H532" s="64" t="n">
        <f aca="false">Scenarios!$B$15+Scenarios!$B$16*$D532+Scenarios!$B$17*(Scenarios!C$22+SUM($G532:G532))+$E532+Scenarios!$B$18*Draws!E505</f>
        <v>-1.09496147724525</v>
      </c>
      <c r="I532" s="64" t="n">
        <f aca="false">Scenarios!$B$15+Scenarios!$B$16*$D532+Scenarios!$B$17*(Scenarios!D$22+SUM($G532:H532))+$E532+Scenarios!$B$18*Draws!F505</f>
        <v>0.696713272477175</v>
      </c>
      <c r="J532" s="64" t="n">
        <f aca="false">Scenarios!$B$15+Scenarios!$B$16*$D532+Scenarios!$B$17*(Scenarios!E$22+SUM($G532:I532))+$E532+Scenarios!$B$18*Draws!G505</f>
        <v>-6.1242301446667</v>
      </c>
      <c r="K532" s="64" t="n">
        <f aca="false">Scenarios!$B$15+Scenarios!$B$16*$D532+Scenarios!$B$17*(Scenarios!F$22+SUM($G532:J532))+$E532+Scenarios!$B$18*Draws!H505</f>
        <v>-2.2942739550819</v>
      </c>
      <c r="L532" s="64" t="n">
        <f aca="false">Scenarios!$B$15+Scenarios!$B$16*$D532+Scenarios!$B$17*(Scenarios!G$22+SUM($G532:K532))+$E532+Scenarios!$B$18*Draws!I505</f>
        <v>-1.15568470464215</v>
      </c>
      <c r="M532" s="64" t="n">
        <f aca="false">Scenarios!$B$15+Scenarios!$B$16*$D532+Scenarios!$B$17*(Scenarios!H$22+SUM($G532:L532))+$E532+Scenarios!$B$18*Draws!J505</f>
        <v>1.48447627360286</v>
      </c>
      <c r="N532" s="64" t="n">
        <f aca="false">Scenarios!$B$15+Scenarios!$B$16*$D532+Scenarios!$B$17*(Scenarios!I$22+SUM($G532:M532))+$E532+Scenarios!$B$18*Draws!K505</f>
        <v>3.10953948118417</v>
      </c>
      <c r="O532" s="64" t="n">
        <f aca="false">Scenarios!$B$15+Scenarios!$B$16*$D532+Scenarios!$B$17*(Scenarios!J$22+SUM($G532:N532))+$E532+Scenarios!$B$18*Draws!L505</f>
        <v>-5.51820697391553</v>
      </c>
      <c r="P532" s="64" t="n">
        <f aca="false">Scenarios!$B$15+Scenarios!$B$16*$D532+Scenarios!$B$17*(Scenarios!K$22+SUM($G532:O532))+$E532+Scenarios!$B$18*Draws!M505</f>
        <v>-0.84143758467514</v>
      </c>
      <c r="Q532" s="64" t="n">
        <f aca="false">Scenarios!$B$15+Scenarios!$B$16*$D532+Scenarios!$B$17*(Scenarios!L$22+SUM($G532:P532))+$E532+Scenarios!$B$18*Draws!N505</f>
        <v>-3.11684581858773</v>
      </c>
      <c r="R532" s="64" t="n">
        <f aca="false">Scenarios!$B$15+Scenarios!$B$16*$D532+Scenarios!$B$17*(Scenarios!M$22+SUM($G532:Q532))+$E532+Scenarios!$B$18*Draws!O505</f>
        <v>-4.33747480094144</v>
      </c>
      <c r="S532" s="79" t="n">
        <f aca="false">SUM(G532:R532)</f>
        <v>-20.2523279586304</v>
      </c>
    </row>
    <row r="533" customFormat="false" ht="15" hidden="false" customHeight="false" outlineLevel="0" collapsed="false">
      <c r="A533" s="36" t="n">
        <v>502</v>
      </c>
      <c r="B533" s="36" t="n">
        <f aca="false">MATCH(Draws!B506,$B$16:$E$16,1)</f>
        <v>1</v>
      </c>
      <c r="C533" s="65" t="n">
        <f aca="false">MAX(-0.9,INDEX(Scenarios!$B$8:$E$8,B533)+INDEX(Scenarios!$B$9:$E$9,B533)*Draws!C506)</f>
        <v>0.0783545</v>
      </c>
      <c r="D533" s="65" t="n">
        <f aca="false">(1+C533)^(1/12)-1</f>
        <v>0.00630615628243691</v>
      </c>
      <c r="E533" s="64" t="n">
        <f aca="false">INDEX(Scenarios!$B$10:$E$10,B533)/12</f>
        <v>-1.25</v>
      </c>
      <c r="G533" s="64" t="n">
        <f aca="false">Scenarios!$B$15+Scenarios!$B$16*$D533+Scenarios!$B$17*(Scenarios!B$22)+$E533+Scenarios!$B$18*Draws!D506</f>
        <v>1.33585843512051</v>
      </c>
      <c r="H533" s="64" t="n">
        <f aca="false">Scenarios!$B$15+Scenarios!$B$16*$D533+Scenarios!$B$17*(Scenarios!C$22+SUM($G533:G533))+$E533+Scenarios!$B$18*Draws!E506</f>
        <v>-6.16549948077954</v>
      </c>
      <c r="I533" s="64" t="n">
        <f aca="false">Scenarios!$B$15+Scenarios!$B$16*$D533+Scenarios!$B$17*(Scenarios!D$22+SUM($G533:H533))+$E533+Scenarios!$B$18*Draws!F506</f>
        <v>-2.87123354960916</v>
      </c>
      <c r="J533" s="64" t="n">
        <f aca="false">Scenarios!$B$15+Scenarios!$B$16*$D533+Scenarios!$B$17*(Scenarios!E$22+SUM($G533:I533))+$E533+Scenarios!$B$18*Draws!G506</f>
        <v>-0.897234346738248</v>
      </c>
      <c r="K533" s="64" t="n">
        <f aca="false">Scenarios!$B$15+Scenarios!$B$16*$D533+Scenarios!$B$17*(Scenarios!F$22+SUM($G533:J533))+$E533+Scenarios!$B$18*Draws!H506</f>
        <v>-5.81841769207881</v>
      </c>
      <c r="L533" s="64" t="n">
        <f aca="false">Scenarios!$B$15+Scenarios!$B$16*$D533+Scenarios!$B$17*(Scenarios!G$22+SUM($G533:K533))+$E533+Scenarios!$B$18*Draws!I506</f>
        <v>-1.54938367953963</v>
      </c>
      <c r="M533" s="64" t="n">
        <f aca="false">Scenarios!$B$15+Scenarios!$B$16*$D533+Scenarios!$B$17*(Scenarios!H$22+SUM($G533:L533))+$E533+Scenarios!$B$18*Draws!J506</f>
        <v>-5.29761005570056</v>
      </c>
      <c r="N533" s="64" t="n">
        <f aca="false">Scenarios!$B$15+Scenarios!$B$16*$D533+Scenarios!$B$17*(Scenarios!I$22+SUM($G533:M533))+$E533+Scenarios!$B$18*Draws!K506</f>
        <v>-2.34294842380627</v>
      </c>
      <c r="O533" s="64" t="n">
        <f aca="false">Scenarios!$B$15+Scenarios!$B$16*$D533+Scenarios!$B$17*(Scenarios!J$22+SUM($G533:N533))+$E533+Scenarios!$B$18*Draws!L506</f>
        <v>-2.92875198586814</v>
      </c>
      <c r="P533" s="64" t="n">
        <f aca="false">Scenarios!$B$15+Scenarios!$B$16*$D533+Scenarios!$B$17*(Scenarios!K$22+SUM($G533:O533))+$E533+Scenarios!$B$18*Draws!M506</f>
        <v>0.838390439145423</v>
      </c>
      <c r="Q533" s="64" t="n">
        <f aca="false">Scenarios!$B$15+Scenarios!$B$16*$D533+Scenarios!$B$17*(Scenarios!L$22+SUM($G533:P533))+$E533+Scenarios!$B$18*Draws!N506</f>
        <v>-0.885332672944583</v>
      </c>
      <c r="R533" s="64" t="n">
        <f aca="false">Scenarios!$B$15+Scenarios!$B$16*$D533+Scenarios!$B$17*(Scenarios!M$22+SUM($G533:Q533))+$E533+Scenarios!$B$18*Draws!O506</f>
        <v>-4.02092617670618</v>
      </c>
      <c r="S533" s="79" t="n">
        <f aca="false">SUM(G533:R533)</f>
        <v>-30.6030891895052</v>
      </c>
    </row>
    <row r="534" customFormat="false" ht="15" hidden="false" customHeight="false" outlineLevel="0" collapsed="false">
      <c r="A534" s="36" t="n">
        <v>503</v>
      </c>
      <c r="B534" s="36" t="n">
        <f aca="false">MATCH(Draws!B507,$B$16:$E$16,1)</f>
        <v>4</v>
      </c>
      <c r="C534" s="65" t="n">
        <f aca="false">MAX(-0.9,INDEX(Scenarios!$B$8:$E$8,B534)+INDEX(Scenarios!$B$9:$E$9,B534)*Draws!C507)</f>
        <v>0.11094156</v>
      </c>
      <c r="D534" s="65" t="n">
        <f aca="false">(1+C534)^(1/12)-1</f>
        <v>0.00880587123232868</v>
      </c>
      <c r="E534" s="64" t="n">
        <f aca="false">INDEX(Scenarios!$B$10:$E$10,B534)/12</f>
        <v>-1.25</v>
      </c>
      <c r="G534" s="64" t="n">
        <f aca="false">Scenarios!$B$15+Scenarios!$B$16*$D534+Scenarios!$B$17*(Scenarios!B$22)+$E534+Scenarios!$B$18*Draws!D507</f>
        <v>-5.97802799156549</v>
      </c>
      <c r="H534" s="64" t="n">
        <f aca="false">Scenarios!$B$15+Scenarios!$B$16*$D534+Scenarios!$B$17*(Scenarios!C$22+SUM($G534:G534))+$E534+Scenarios!$B$18*Draws!E507</f>
        <v>-1.33936608562437</v>
      </c>
      <c r="I534" s="64" t="n">
        <f aca="false">Scenarios!$B$15+Scenarios!$B$16*$D534+Scenarios!$B$17*(Scenarios!D$22+SUM($G534:H534))+$E534+Scenarios!$B$18*Draws!F507</f>
        <v>-9.3387437521934</v>
      </c>
      <c r="J534" s="64" t="n">
        <f aca="false">Scenarios!$B$15+Scenarios!$B$16*$D534+Scenarios!$B$17*(Scenarios!E$22+SUM($G534:I534))+$E534+Scenarios!$B$18*Draws!G507</f>
        <v>-0.657585145433562</v>
      </c>
      <c r="K534" s="64" t="n">
        <f aca="false">Scenarios!$B$15+Scenarios!$B$16*$D534+Scenarios!$B$17*(Scenarios!F$22+SUM($G534:J534))+$E534+Scenarios!$B$18*Draws!H507</f>
        <v>-6.31141407947809</v>
      </c>
      <c r="L534" s="64" t="n">
        <f aca="false">Scenarios!$B$15+Scenarios!$B$16*$D534+Scenarios!$B$17*(Scenarios!G$22+SUM($G534:K534))+$E534+Scenarios!$B$18*Draws!I507</f>
        <v>-5.45323920187163</v>
      </c>
      <c r="M534" s="64" t="n">
        <f aca="false">Scenarios!$B$15+Scenarios!$B$16*$D534+Scenarios!$B$17*(Scenarios!H$22+SUM($G534:L534))+$E534+Scenarios!$B$18*Draws!J507</f>
        <v>-2.54288686248645</v>
      </c>
      <c r="N534" s="64" t="n">
        <f aca="false">Scenarios!$B$15+Scenarios!$B$16*$D534+Scenarios!$B$17*(Scenarios!I$22+SUM($G534:M534))+$E534+Scenarios!$B$18*Draws!K507</f>
        <v>-3.92587541757082</v>
      </c>
      <c r="O534" s="64" t="n">
        <f aca="false">Scenarios!$B$15+Scenarios!$B$16*$D534+Scenarios!$B$17*(Scenarios!J$22+SUM($G534:N534))+$E534+Scenarios!$B$18*Draws!L507</f>
        <v>-5.79647238830705</v>
      </c>
      <c r="P534" s="64" t="n">
        <f aca="false">Scenarios!$B$15+Scenarios!$B$16*$D534+Scenarios!$B$17*(Scenarios!K$22+SUM($G534:O534))+$E534+Scenarios!$B$18*Draws!M507</f>
        <v>-4.00114431135348</v>
      </c>
      <c r="Q534" s="64" t="n">
        <f aca="false">Scenarios!$B$15+Scenarios!$B$16*$D534+Scenarios!$B$17*(Scenarios!L$22+SUM($G534:P534))+$E534+Scenarios!$B$18*Draws!N507</f>
        <v>0.297376646989559</v>
      </c>
      <c r="R534" s="64" t="n">
        <f aca="false">Scenarios!$B$15+Scenarios!$B$16*$D534+Scenarios!$B$17*(Scenarios!M$22+SUM($G534:Q534))+$E534+Scenarios!$B$18*Draws!O507</f>
        <v>-4.82798510509551</v>
      </c>
      <c r="S534" s="79" t="n">
        <f aca="false">SUM(G534:R534)</f>
        <v>-49.8753636939903</v>
      </c>
    </row>
    <row r="535" customFormat="false" ht="15" hidden="false" customHeight="false" outlineLevel="0" collapsed="false">
      <c r="A535" s="36" t="n">
        <v>504</v>
      </c>
      <c r="B535" s="36" t="n">
        <f aca="false">MATCH(Draws!B508,$B$16:$E$16,1)</f>
        <v>1</v>
      </c>
      <c r="C535" s="65" t="n">
        <f aca="false">MAX(-0.9,INDEX(Scenarios!$B$8:$E$8,B535)+INDEX(Scenarios!$B$9:$E$9,B535)*Draws!C508)</f>
        <v>-0.2255488</v>
      </c>
      <c r="D535" s="65" t="n">
        <f aca="false">(1+C535)^(1/12)-1</f>
        <v>-0.0210748084124808</v>
      </c>
      <c r="E535" s="64" t="n">
        <f aca="false">INDEX(Scenarios!$B$10:$E$10,B535)/12</f>
        <v>-1.25</v>
      </c>
      <c r="G535" s="64" t="n">
        <f aca="false">Scenarios!$B$15+Scenarios!$B$16*$D535+Scenarios!$B$17*(Scenarios!B$22)+$E535+Scenarios!$B$18*Draws!D508</f>
        <v>0.430789825549487</v>
      </c>
      <c r="H535" s="64" t="n">
        <f aca="false">Scenarios!$B$15+Scenarios!$B$16*$D535+Scenarios!$B$17*(Scenarios!C$22+SUM($G535:G535))+$E535+Scenarios!$B$18*Draws!E508</f>
        <v>-6.58559311260715</v>
      </c>
      <c r="I535" s="64" t="n">
        <f aca="false">Scenarios!$B$15+Scenarios!$B$16*$D535+Scenarios!$B$17*(Scenarios!D$22+SUM($G535:H535))+$E535+Scenarios!$B$18*Draws!F508</f>
        <v>-5.14147671161043</v>
      </c>
      <c r="J535" s="64" t="n">
        <f aca="false">Scenarios!$B$15+Scenarios!$B$16*$D535+Scenarios!$B$17*(Scenarios!E$22+SUM($G535:I535))+$E535+Scenarios!$B$18*Draws!G508</f>
        <v>-1.12765993341081</v>
      </c>
      <c r="K535" s="64" t="n">
        <f aca="false">Scenarios!$B$15+Scenarios!$B$16*$D535+Scenarios!$B$17*(Scenarios!F$22+SUM($G535:J535))+$E535+Scenarios!$B$18*Draws!H508</f>
        <v>-3.34325620588633</v>
      </c>
      <c r="L535" s="64" t="n">
        <f aca="false">Scenarios!$B$15+Scenarios!$B$16*$D535+Scenarios!$B$17*(Scenarios!G$22+SUM($G535:K535))+$E535+Scenarios!$B$18*Draws!I508</f>
        <v>-2.32581966488026</v>
      </c>
      <c r="M535" s="64" t="n">
        <f aca="false">Scenarios!$B$15+Scenarios!$B$16*$D535+Scenarios!$B$17*(Scenarios!H$22+SUM($G535:L535))+$E535+Scenarios!$B$18*Draws!J508</f>
        <v>-2.80339301150083</v>
      </c>
      <c r="N535" s="64" t="n">
        <f aca="false">Scenarios!$B$15+Scenarios!$B$16*$D535+Scenarios!$B$17*(Scenarios!I$22+SUM($G535:M535))+$E535+Scenarios!$B$18*Draws!K508</f>
        <v>-4.77173073894958</v>
      </c>
      <c r="O535" s="64" t="n">
        <f aca="false">Scenarios!$B$15+Scenarios!$B$16*$D535+Scenarios!$B$17*(Scenarios!J$22+SUM($G535:N535))+$E535+Scenarios!$B$18*Draws!L508</f>
        <v>-1.38514647367488</v>
      </c>
      <c r="P535" s="64" t="n">
        <f aca="false">Scenarios!$B$15+Scenarios!$B$16*$D535+Scenarios!$B$17*(Scenarios!K$22+SUM($G535:O535))+$E535+Scenarios!$B$18*Draws!M508</f>
        <v>-3.34318883991593</v>
      </c>
      <c r="Q535" s="64" t="n">
        <f aca="false">Scenarios!$B$15+Scenarios!$B$16*$D535+Scenarios!$B$17*(Scenarios!L$22+SUM($G535:P535))+$E535+Scenarios!$B$18*Draws!N508</f>
        <v>-7.94457872829112</v>
      </c>
      <c r="R535" s="64" t="n">
        <f aca="false">Scenarios!$B$15+Scenarios!$B$16*$D535+Scenarios!$B$17*(Scenarios!M$22+SUM($G535:Q535))+$E535+Scenarios!$B$18*Draws!O508</f>
        <v>-2.63406297881211</v>
      </c>
      <c r="S535" s="79" t="n">
        <f aca="false">SUM(G535:R535)</f>
        <v>-40.9751165739899</v>
      </c>
    </row>
    <row r="536" customFormat="false" ht="15" hidden="false" customHeight="false" outlineLevel="0" collapsed="false">
      <c r="A536" s="36" t="n">
        <v>505</v>
      </c>
      <c r="B536" s="36" t="n">
        <f aca="false">MATCH(Draws!B509,$B$16:$E$16,1)</f>
        <v>1</v>
      </c>
      <c r="C536" s="65" t="n">
        <f aca="false">MAX(-0.9,INDEX(Scenarios!$B$8:$E$8,B536)+INDEX(Scenarios!$B$9:$E$9,B536)*Draws!C509)</f>
        <v>-0.0177484</v>
      </c>
      <c r="D536" s="65" t="n">
        <f aca="false">(1+C536)^(1/12)-1</f>
        <v>-0.0014912030195241</v>
      </c>
      <c r="E536" s="64" t="n">
        <f aca="false">INDEX(Scenarios!$B$10:$E$10,B536)/12</f>
        <v>-1.25</v>
      </c>
      <c r="G536" s="64" t="n">
        <f aca="false">Scenarios!$B$15+Scenarios!$B$16*$D536+Scenarios!$B$17*(Scenarios!B$22)+$E536+Scenarios!$B$18*Draws!D509</f>
        <v>-1.2979992884235</v>
      </c>
      <c r="H536" s="64" t="n">
        <f aca="false">Scenarios!$B$15+Scenarios!$B$16*$D536+Scenarios!$B$17*(Scenarios!C$22+SUM($G536:G536))+$E536+Scenarios!$B$18*Draws!E509</f>
        <v>-2.8512081677943</v>
      </c>
      <c r="I536" s="64" t="n">
        <f aca="false">Scenarios!$B$15+Scenarios!$B$16*$D536+Scenarios!$B$17*(Scenarios!D$22+SUM($G536:H536))+$E536+Scenarios!$B$18*Draws!F509</f>
        <v>-6.28579100557831</v>
      </c>
      <c r="J536" s="64" t="n">
        <f aca="false">Scenarios!$B$15+Scenarios!$B$16*$D536+Scenarios!$B$17*(Scenarios!E$22+SUM($G536:I536))+$E536+Scenarios!$B$18*Draws!G509</f>
        <v>-6.81178213727464</v>
      </c>
      <c r="K536" s="64" t="n">
        <f aca="false">Scenarios!$B$15+Scenarios!$B$16*$D536+Scenarios!$B$17*(Scenarios!F$22+SUM($G536:J536))+$E536+Scenarios!$B$18*Draws!H509</f>
        <v>-1.86323158434172</v>
      </c>
      <c r="L536" s="64" t="n">
        <f aca="false">Scenarios!$B$15+Scenarios!$B$16*$D536+Scenarios!$B$17*(Scenarios!G$22+SUM($G536:K536))+$E536+Scenarios!$B$18*Draws!I509</f>
        <v>-5.10303514349382</v>
      </c>
      <c r="M536" s="64" t="n">
        <f aca="false">Scenarios!$B$15+Scenarios!$B$16*$D536+Scenarios!$B$17*(Scenarios!H$22+SUM($G536:L536))+$E536+Scenarios!$B$18*Draws!J509</f>
        <v>-5.82607913326758</v>
      </c>
      <c r="N536" s="64" t="n">
        <f aca="false">Scenarios!$B$15+Scenarios!$B$16*$D536+Scenarios!$B$17*(Scenarios!I$22+SUM($G536:M536))+$E536+Scenarios!$B$18*Draws!K509</f>
        <v>-3.69006337708622</v>
      </c>
      <c r="O536" s="64" t="n">
        <f aca="false">Scenarios!$B$15+Scenarios!$B$16*$D536+Scenarios!$B$17*(Scenarios!J$22+SUM($G536:N536))+$E536+Scenarios!$B$18*Draws!L509</f>
        <v>-1.6894843241963</v>
      </c>
      <c r="P536" s="64" t="n">
        <f aca="false">Scenarios!$B$15+Scenarios!$B$16*$D536+Scenarios!$B$17*(Scenarios!K$22+SUM($G536:O536))+$E536+Scenarios!$B$18*Draws!M509</f>
        <v>-1.70455557021142</v>
      </c>
      <c r="Q536" s="64" t="n">
        <f aca="false">Scenarios!$B$15+Scenarios!$B$16*$D536+Scenarios!$B$17*(Scenarios!L$22+SUM($G536:P536))+$E536+Scenarios!$B$18*Draws!N509</f>
        <v>-4.85334901311355</v>
      </c>
      <c r="R536" s="64" t="n">
        <f aca="false">Scenarios!$B$15+Scenarios!$B$16*$D536+Scenarios!$B$17*(Scenarios!M$22+SUM($G536:Q536))+$E536+Scenarios!$B$18*Draws!O509</f>
        <v>-4.0521479547891</v>
      </c>
      <c r="S536" s="79" t="n">
        <f aca="false">SUM(G536:R536)</f>
        <v>-46.0287266995705</v>
      </c>
    </row>
    <row r="537" customFormat="false" ht="15" hidden="false" customHeight="false" outlineLevel="0" collapsed="false">
      <c r="A537" s="36" t="n">
        <v>506</v>
      </c>
      <c r="B537" s="36" t="n">
        <f aca="false">MATCH(Draws!B510,$B$16:$E$16,1)</f>
        <v>1</v>
      </c>
      <c r="C537" s="65" t="n">
        <f aca="false">MAX(-0.9,INDEX(Scenarios!$B$8:$E$8,B537)+INDEX(Scenarios!$B$9:$E$9,B537)*Draws!C510)</f>
        <v>0.3230813</v>
      </c>
      <c r="D537" s="65" t="n">
        <f aca="false">(1+C537)^(1/12)-1</f>
        <v>0.0236045576616495</v>
      </c>
      <c r="E537" s="64" t="n">
        <f aca="false">INDEX(Scenarios!$B$10:$E$10,B537)/12</f>
        <v>-1.25</v>
      </c>
      <c r="G537" s="64" t="n">
        <f aca="false">Scenarios!$B$15+Scenarios!$B$16*$D537+Scenarios!$B$17*(Scenarios!B$22)+$E537+Scenarios!$B$18*Draws!D510</f>
        <v>-6.24362387812422</v>
      </c>
      <c r="H537" s="64" t="n">
        <f aca="false">Scenarios!$B$15+Scenarios!$B$16*$D537+Scenarios!$B$17*(Scenarios!C$22+SUM($G537:G537))+$E537+Scenarios!$B$18*Draws!E510</f>
        <v>-5.41999168970132</v>
      </c>
      <c r="I537" s="64" t="n">
        <f aca="false">Scenarios!$B$15+Scenarios!$B$16*$D537+Scenarios!$B$17*(Scenarios!D$22+SUM($G537:H537))+$E537+Scenarios!$B$18*Draws!F510</f>
        <v>-2.80638219678689</v>
      </c>
      <c r="J537" s="64" t="n">
        <f aca="false">Scenarios!$B$15+Scenarios!$B$16*$D537+Scenarios!$B$17*(Scenarios!E$22+SUM($G537:I537))+$E537+Scenarios!$B$18*Draws!G510</f>
        <v>-0.832335379466896</v>
      </c>
      <c r="K537" s="64" t="n">
        <f aca="false">Scenarios!$B$15+Scenarios!$B$16*$D537+Scenarios!$B$17*(Scenarios!F$22+SUM($G537:J537))+$E537+Scenarios!$B$18*Draws!H510</f>
        <v>-4.26594314285075</v>
      </c>
      <c r="L537" s="64" t="n">
        <f aca="false">Scenarios!$B$15+Scenarios!$B$16*$D537+Scenarios!$B$17*(Scenarios!G$22+SUM($G537:K537))+$E537+Scenarios!$B$18*Draws!I510</f>
        <v>-2.99433814207363</v>
      </c>
      <c r="M537" s="64" t="n">
        <f aca="false">Scenarios!$B$15+Scenarios!$B$16*$D537+Scenarios!$B$17*(Scenarios!H$22+SUM($G537:L537))+$E537+Scenarios!$B$18*Draws!J510</f>
        <v>1.1454307026632</v>
      </c>
      <c r="N537" s="64" t="n">
        <f aca="false">Scenarios!$B$15+Scenarios!$B$16*$D537+Scenarios!$B$17*(Scenarios!I$22+SUM($G537:M537))+$E537+Scenarios!$B$18*Draws!K510</f>
        <v>-1.2531410051298</v>
      </c>
      <c r="O537" s="64" t="n">
        <f aca="false">Scenarios!$B$15+Scenarios!$B$16*$D537+Scenarios!$B$17*(Scenarios!J$22+SUM($G537:N537))+$E537+Scenarios!$B$18*Draws!L510</f>
        <v>0.460221867904936</v>
      </c>
      <c r="P537" s="64" t="n">
        <f aca="false">Scenarios!$B$15+Scenarios!$B$16*$D537+Scenarios!$B$17*(Scenarios!K$22+SUM($G537:O537))+$E537+Scenarios!$B$18*Draws!M510</f>
        <v>-7.06296193852313</v>
      </c>
      <c r="Q537" s="64" t="n">
        <f aca="false">Scenarios!$B$15+Scenarios!$B$16*$D537+Scenarios!$B$17*(Scenarios!L$22+SUM($G537:P537))+$E537+Scenarios!$B$18*Draws!N510</f>
        <v>-5.4572492476103</v>
      </c>
      <c r="R537" s="64" t="n">
        <f aca="false">Scenarios!$B$15+Scenarios!$B$16*$D537+Scenarios!$B$17*(Scenarios!M$22+SUM($G537:Q537))+$E537+Scenarios!$B$18*Draws!O510</f>
        <v>-0.852705188745886</v>
      </c>
      <c r="S537" s="79" t="n">
        <f aca="false">SUM(G537:R537)</f>
        <v>-35.5830192384447</v>
      </c>
    </row>
    <row r="538" customFormat="false" ht="15" hidden="false" customHeight="false" outlineLevel="0" collapsed="false">
      <c r="A538" s="36" t="n">
        <v>507</v>
      </c>
      <c r="B538" s="36" t="n">
        <f aca="false">MATCH(Draws!B511,$B$16:$E$16,1)</f>
        <v>2</v>
      </c>
      <c r="C538" s="65" t="n">
        <f aca="false">MAX(-0.9,INDEX(Scenarios!$B$8:$E$8,B538)+INDEX(Scenarios!$B$9:$E$9,B538)*Draws!C511)</f>
        <v>-0.01650268</v>
      </c>
      <c r="D538" s="65" t="n">
        <f aca="false">(1+C538)^(1/12)-1</f>
        <v>-0.0013857361562869</v>
      </c>
      <c r="E538" s="64" t="n">
        <f aca="false">INDEX(Scenarios!$B$10:$E$10,B538)/12</f>
        <v>0.416666666666667</v>
      </c>
      <c r="G538" s="64" t="n">
        <f aca="false">Scenarios!$B$15+Scenarios!$B$16*$D538+Scenarios!$B$17*(Scenarios!B$22)+$E538+Scenarios!$B$18*Draws!D511</f>
        <v>1.56795641992279</v>
      </c>
      <c r="H538" s="64" t="n">
        <f aca="false">Scenarios!$B$15+Scenarios!$B$16*$D538+Scenarios!$B$17*(Scenarios!C$22+SUM($G538:G538))+$E538+Scenarios!$B$18*Draws!E511</f>
        <v>4.14500780807506</v>
      </c>
      <c r="I538" s="64" t="n">
        <f aca="false">Scenarios!$B$15+Scenarios!$B$16*$D538+Scenarios!$B$17*(Scenarios!D$22+SUM($G538:H538))+$E538+Scenarios!$B$18*Draws!F511</f>
        <v>-1.31924691049936</v>
      </c>
      <c r="J538" s="64" t="n">
        <f aca="false">Scenarios!$B$15+Scenarios!$B$16*$D538+Scenarios!$B$17*(Scenarios!E$22+SUM($G538:I538))+$E538+Scenarios!$B$18*Draws!G511</f>
        <v>2.19128516044537</v>
      </c>
      <c r="K538" s="64" t="n">
        <f aca="false">Scenarios!$B$15+Scenarios!$B$16*$D538+Scenarios!$B$17*(Scenarios!F$22+SUM($G538:J538))+$E538+Scenarios!$B$18*Draws!H511</f>
        <v>-3.07902120047704</v>
      </c>
      <c r="L538" s="64" t="n">
        <f aca="false">Scenarios!$B$15+Scenarios!$B$16*$D538+Scenarios!$B$17*(Scenarios!G$22+SUM($G538:K538))+$E538+Scenarios!$B$18*Draws!I511</f>
        <v>-2.04136228765751</v>
      </c>
      <c r="M538" s="64" t="n">
        <f aca="false">Scenarios!$B$15+Scenarios!$B$16*$D538+Scenarios!$B$17*(Scenarios!H$22+SUM($G538:L538))+$E538+Scenarios!$B$18*Draws!J511</f>
        <v>0.249278579365377</v>
      </c>
      <c r="N538" s="64" t="n">
        <f aca="false">Scenarios!$B$15+Scenarios!$B$16*$D538+Scenarios!$B$17*(Scenarios!I$22+SUM($G538:M538))+$E538+Scenarios!$B$18*Draws!K511</f>
        <v>3.54809432110734</v>
      </c>
      <c r="O538" s="64" t="n">
        <f aca="false">Scenarios!$B$15+Scenarios!$B$16*$D538+Scenarios!$B$17*(Scenarios!J$22+SUM($G538:N538))+$E538+Scenarios!$B$18*Draws!L511</f>
        <v>-0.690643823091185</v>
      </c>
      <c r="P538" s="64" t="n">
        <f aca="false">Scenarios!$B$15+Scenarios!$B$16*$D538+Scenarios!$B$17*(Scenarios!K$22+SUM($G538:O538))+$E538+Scenarios!$B$18*Draws!M511</f>
        <v>0.521985555670861</v>
      </c>
      <c r="Q538" s="64" t="n">
        <f aca="false">Scenarios!$B$15+Scenarios!$B$16*$D538+Scenarios!$B$17*(Scenarios!L$22+SUM($G538:P538))+$E538+Scenarios!$B$18*Draws!N511</f>
        <v>3.24254626080781</v>
      </c>
      <c r="R538" s="64" t="n">
        <f aca="false">Scenarios!$B$15+Scenarios!$B$16*$D538+Scenarios!$B$17*(Scenarios!M$22+SUM($G538:Q538))+$E538+Scenarios!$B$18*Draws!O511</f>
        <v>-3.04285420612617</v>
      </c>
      <c r="S538" s="79" t="n">
        <f aca="false">SUM(G538:R538)</f>
        <v>5.29302567754334</v>
      </c>
    </row>
    <row r="539" customFormat="false" ht="15" hidden="false" customHeight="false" outlineLevel="0" collapsed="false">
      <c r="A539" s="36" t="n">
        <v>508</v>
      </c>
      <c r="B539" s="36" t="n">
        <f aca="false">MATCH(Draws!B512,$B$16:$E$16,1)</f>
        <v>1</v>
      </c>
      <c r="C539" s="65" t="n">
        <f aca="false">MAX(-0.9,INDEX(Scenarios!$B$8:$E$8,B539)+INDEX(Scenarios!$B$9:$E$9,B539)*Draws!C512)</f>
        <v>0.23882285</v>
      </c>
      <c r="D539" s="65" t="n">
        <f aca="false">(1+C539)^(1/12)-1</f>
        <v>0.0180070069754996</v>
      </c>
      <c r="E539" s="64" t="n">
        <f aca="false">INDEX(Scenarios!$B$10:$E$10,B539)/12</f>
        <v>-1.25</v>
      </c>
      <c r="G539" s="64" t="n">
        <f aca="false">Scenarios!$B$15+Scenarios!$B$16*$D539+Scenarios!$B$17*(Scenarios!B$22)+$E539+Scenarios!$B$18*Draws!D512</f>
        <v>0.49006532583016</v>
      </c>
      <c r="H539" s="64" t="n">
        <f aca="false">Scenarios!$B$15+Scenarios!$B$16*$D539+Scenarios!$B$17*(Scenarios!C$22+SUM($G539:G539))+$E539+Scenarios!$B$18*Draws!E512</f>
        <v>-1.99545183816842</v>
      </c>
      <c r="I539" s="64" t="n">
        <f aca="false">Scenarios!$B$15+Scenarios!$B$16*$D539+Scenarios!$B$17*(Scenarios!D$22+SUM($G539:H539))+$E539+Scenarios!$B$18*Draws!F512</f>
        <v>3.16953534951296</v>
      </c>
      <c r="J539" s="64" t="n">
        <f aca="false">Scenarios!$B$15+Scenarios!$B$16*$D539+Scenarios!$B$17*(Scenarios!E$22+SUM($G539:I539))+$E539+Scenarios!$B$18*Draws!G512</f>
        <v>-4.67102540442323</v>
      </c>
      <c r="K539" s="64" t="n">
        <f aca="false">Scenarios!$B$15+Scenarios!$B$16*$D539+Scenarios!$B$17*(Scenarios!F$22+SUM($G539:J539))+$E539+Scenarios!$B$18*Draws!H512</f>
        <v>-2.04662431696971</v>
      </c>
      <c r="L539" s="64" t="n">
        <f aca="false">Scenarios!$B$15+Scenarios!$B$16*$D539+Scenarios!$B$17*(Scenarios!G$22+SUM($G539:K539))+$E539+Scenarios!$B$18*Draws!I512</f>
        <v>0.721728509322922</v>
      </c>
      <c r="M539" s="64" t="n">
        <f aca="false">Scenarios!$B$15+Scenarios!$B$16*$D539+Scenarios!$B$17*(Scenarios!H$22+SUM($G539:L539))+$E539+Scenarios!$B$18*Draws!J512</f>
        <v>-0.608597395674869</v>
      </c>
      <c r="N539" s="64" t="n">
        <f aca="false">Scenarios!$B$15+Scenarios!$B$16*$D539+Scenarios!$B$17*(Scenarios!I$22+SUM($G539:M539))+$E539+Scenarios!$B$18*Draws!K512</f>
        <v>-4.61750801762485</v>
      </c>
      <c r="O539" s="64" t="n">
        <f aca="false">Scenarios!$B$15+Scenarios!$B$16*$D539+Scenarios!$B$17*(Scenarios!J$22+SUM($G539:N539))+$E539+Scenarios!$B$18*Draws!L512</f>
        <v>-2.92786612768709</v>
      </c>
      <c r="P539" s="64" t="n">
        <f aca="false">Scenarios!$B$15+Scenarios!$B$16*$D539+Scenarios!$B$17*(Scenarios!K$22+SUM($G539:O539))+$E539+Scenarios!$B$18*Draws!M512</f>
        <v>-5.49823992748409</v>
      </c>
      <c r="Q539" s="64" t="n">
        <f aca="false">Scenarios!$B$15+Scenarios!$B$16*$D539+Scenarios!$B$17*(Scenarios!L$22+SUM($G539:P539))+$E539+Scenarios!$B$18*Draws!N512</f>
        <v>0.804703569791439</v>
      </c>
      <c r="R539" s="64" t="n">
        <f aca="false">Scenarios!$B$15+Scenarios!$B$16*$D539+Scenarios!$B$17*(Scenarios!M$22+SUM($G539:Q539))+$E539+Scenarios!$B$18*Draws!O512</f>
        <v>1.37356234720096</v>
      </c>
      <c r="S539" s="79" t="n">
        <f aca="false">SUM(G539:R539)</f>
        <v>-15.8057179263738</v>
      </c>
    </row>
    <row r="540" customFormat="false" ht="15" hidden="false" customHeight="false" outlineLevel="0" collapsed="false">
      <c r="A540" s="36" t="n">
        <v>509</v>
      </c>
      <c r="B540" s="36" t="n">
        <f aca="false">MATCH(Draws!B513,$B$16:$E$16,1)</f>
        <v>2</v>
      </c>
      <c r="C540" s="65" t="n">
        <f aca="false">MAX(-0.9,INDEX(Scenarios!$B$8:$E$8,B540)+INDEX(Scenarios!$B$9:$E$9,B540)*Draws!C513)</f>
        <v>-0.37743748</v>
      </c>
      <c r="D540" s="65" t="n">
        <f aca="false">(1+C540)^(1/12)-1</f>
        <v>-0.0387229343438759</v>
      </c>
      <c r="E540" s="64" t="n">
        <f aca="false">INDEX(Scenarios!$B$10:$E$10,B540)/12</f>
        <v>0.416666666666667</v>
      </c>
      <c r="G540" s="64" t="n">
        <f aca="false">Scenarios!$B$15+Scenarios!$B$16*$D540+Scenarios!$B$17*(Scenarios!B$22)+$E540+Scenarios!$B$18*Draws!D513</f>
        <v>-0.11877835478109</v>
      </c>
      <c r="H540" s="64" t="n">
        <f aca="false">Scenarios!$B$15+Scenarios!$B$16*$D540+Scenarios!$B$17*(Scenarios!C$22+SUM($G540:G540))+$E540+Scenarios!$B$18*Draws!E513</f>
        <v>-7.18724062785618</v>
      </c>
      <c r="I540" s="64" t="n">
        <f aca="false">Scenarios!$B$15+Scenarios!$B$16*$D540+Scenarios!$B$17*(Scenarios!D$22+SUM($G540:H540))+$E540+Scenarios!$B$18*Draws!F513</f>
        <v>-5.77011960404042</v>
      </c>
      <c r="J540" s="64" t="n">
        <f aca="false">Scenarios!$B$15+Scenarios!$B$16*$D540+Scenarios!$B$17*(Scenarios!E$22+SUM($G540:I540))+$E540+Scenarios!$B$18*Draws!G513</f>
        <v>-2.38021332191938</v>
      </c>
      <c r="K540" s="64" t="n">
        <f aca="false">Scenarios!$B$15+Scenarios!$B$16*$D540+Scenarios!$B$17*(Scenarios!F$22+SUM($G540:J540))+$E540+Scenarios!$B$18*Draws!H513</f>
        <v>-3.48467537221538</v>
      </c>
      <c r="L540" s="64" t="n">
        <f aca="false">Scenarios!$B$15+Scenarios!$B$16*$D540+Scenarios!$B$17*(Scenarios!G$22+SUM($G540:K540))+$E540+Scenarios!$B$18*Draws!I513</f>
        <v>-3.68612617607442</v>
      </c>
      <c r="M540" s="64" t="n">
        <f aca="false">Scenarios!$B$15+Scenarios!$B$16*$D540+Scenarios!$B$17*(Scenarios!H$22+SUM($G540:L540))+$E540+Scenarios!$B$18*Draws!J513</f>
        <v>-1.69595852171631</v>
      </c>
      <c r="N540" s="64" t="n">
        <f aca="false">Scenarios!$B$15+Scenarios!$B$16*$D540+Scenarios!$B$17*(Scenarios!I$22+SUM($G540:M540))+$E540+Scenarios!$B$18*Draws!K513</f>
        <v>-5.38979068057719</v>
      </c>
      <c r="O540" s="64" t="n">
        <f aca="false">Scenarios!$B$15+Scenarios!$B$16*$D540+Scenarios!$B$17*(Scenarios!J$22+SUM($G540:N540))+$E540+Scenarios!$B$18*Draws!L513</f>
        <v>-4.78617544225196</v>
      </c>
      <c r="P540" s="64" t="n">
        <f aca="false">Scenarios!$B$15+Scenarios!$B$16*$D540+Scenarios!$B$17*(Scenarios!K$22+SUM($G540:O540))+$E540+Scenarios!$B$18*Draws!M513</f>
        <v>0.00726212714059127</v>
      </c>
      <c r="Q540" s="64" t="n">
        <f aca="false">Scenarios!$B$15+Scenarios!$B$16*$D540+Scenarios!$B$17*(Scenarios!L$22+SUM($G540:P540))+$E540+Scenarios!$B$18*Draws!N513</f>
        <v>-6.25204927292571</v>
      </c>
      <c r="R540" s="64" t="n">
        <f aca="false">Scenarios!$B$15+Scenarios!$B$16*$D540+Scenarios!$B$17*(Scenarios!M$22+SUM($G540:Q540))+$E540+Scenarios!$B$18*Draws!O513</f>
        <v>4.10058754078267</v>
      </c>
      <c r="S540" s="79" t="n">
        <f aca="false">SUM(G540:R540)</f>
        <v>-36.6432777064348</v>
      </c>
    </row>
    <row r="541" customFormat="false" ht="15" hidden="false" customHeight="false" outlineLevel="0" collapsed="false">
      <c r="A541" s="36" t="n">
        <v>510</v>
      </c>
      <c r="B541" s="36" t="n">
        <f aca="false">MATCH(Draws!B514,$B$16:$E$16,1)</f>
        <v>4</v>
      </c>
      <c r="C541" s="65" t="n">
        <f aca="false">MAX(-0.9,INDEX(Scenarios!$B$8:$E$8,B541)+INDEX(Scenarios!$B$9:$E$9,B541)*Draws!C514)</f>
        <v>0.05106396</v>
      </c>
      <c r="D541" s="65" t="n">
        <f aca="false">(1+C541)^(1/12)-1</f>
        <v>0.00415886972656976</v>
      </c>
      <c r="E541" s="64" t="n">
        <f aca="false">INDEX(Scenarios!$B$10:$E$10,B541)/12</f>
        <v>-1.25</v>
      </c>
      <c r="G541" s="64" t="n">
        <f aca="false">Scenarios!$B$15+Scenarios!$B$16*$D541+Scenarios!$B$17*(Scenarios!B$22)+$E541+Scenarios!$B$18*Draws!D514</f>
        <v>-3.81348134450189</v>
      </c>
      <c r="H541" s="64" t="n">
        <f aca="false">Scenarios!$B$15+Scenarios!$B$16*$D541+Scenarios!$B$17*(Scenarios!C$22+SUM($G541:G541))+$E541+Scenarios!$B$18*Draws!E514</f>
        <v>-3.0957937330725</v>
      </c>
      <c r="I541" s="64" t="n">
        <f aca="false">Scenarios!$B$15+Scenarios!$B$16*$D541+Scenarios!$B$17*(Scenarios!D$22+SUM($G541:H541))+$E541+Scenarios!$B$18*Draws!F514</f>
        <v>-1.12829325151731</v>
      </c>
      <c r="J541" s="64" t="n">
        <f aca="false">Scenarios!$B$15+Scenarios!$B$16*$D541+Scenarios!$B$17*(Scenarios!E$22+SUM($G541:I541))+$E541+Scenarios!$B$18*Draws!G514</f>
        <v>-5.15916401213893</v>
      </c>
      <c r="K541" s="64" t="n">
        <f aca="false">Scenarios!$B$15+Scenarios!$B$16*$D541+Scenarios!$B$17*(Scenarios!F$22+SUM($G541:J541))+$E541+Scenarios!$B$18*Draws!H514</f>
        <v>-7.872100879627</v>
      </c>
      <c r="L541" s="64" t="n">
        <f aca="false">Scenarios!$B$15+Scenarios!$B$16*$D541+Scenarios!$B$17*(Scenarios!G$22+SUM($G541:K541))+$E541+Scenarios!$B$18*Draws!I514</f>
        <v>-4.50470195808325</v>
      </c>
      <c r="M541" s="64" t="n">
        <f aca="false">Scenarios!$B$15+Scenarios!$B$16*$D541+Scenarios!$B$17*(Scenarios!H$22+SUM($G541:L541))+$E541+Scenarios!$B$18*Draws!J514</f>
        <v>-0.208198386267074</v>
      </c>
      <c r="N541" s="64" t="n">
        <f aca="false">Scenarios!$B$15+Scenarios!$B$16*$D541+Scenarios!$B$17*(Scenarios!I$22+SUM($G541:M541))+$E541+Scenarios!$B$18*Draws!K514</f>
        <v>-3.43438632897941</v>
      </c>
      <c r="O541" s="64" t="n">
        <f aca="false">Scenarios!$B$15+Scenarios!$B$16*$D541+Scenarios!$B$17*(Scenarios!J$22+SUM($G541:N541))+$E541+Scenarios!$B$18*Draws!L514</f>
        <v>-2.48117441883923</v>
      </c>
      <c r="P541" s="64" t="n">
        <f aca="false">Scenarios!$B$15+Scenarios!$B$16*$D541+Scenarios!$B$17*(Scenarios!K$22+SUM($G541:O541))+$E541+Scenarios!$B$18*Draws!M514</f>
        <v>-1.97365898960661</v>
      </c>
      <c r="Q541" s="64" t="n">
        <f aca="false">Scenarios!$B$15+Scenarios!$B$16*$D541+Scenarios!$B$17*(Scenarios!L$22+SUM($G541:P541))+$E541+Scenarios!$B$18*Draws!N514</f>
        <v>-2.61418028153114</v>
      </c>
      <c r="R541" s="64" t="n">
        <f aca="false">Scenarios!$B$15+Scenarios!$B$16*$D541+Scenarios!$B$17*(Scenarios!M$22+SUM($G541:Q541))+$E541+Scenarios!$B$18*Draws!O514</f>
        <v>-4.03708759656843</v>
      </c>
      <c r="S541" s="79" t="n">
        <f aca="false">SUM(G541:R541)</f>
        <v>-40.3222211807328</v>
      </c>
    </row>
    <row r="542" customFormat="false" ht="15" hidden="false" customHeight="false" outlineLevel="0" collapsed="false">
      <c r="A542" s="36" t="n">
        <v>511</v>
      </c>
      <c r="B542" s="36" t="n">
        <f aca="false">MATCH(Draws!B515,$B$16:$E$16,1)</f>
        <v>2</v>
      </c>
      <c r="C542" s="65" t="n">
        <f aca="false">MAX(-0.9,INDEX(Scenarios!$B$8:$E$8,B542)+INDEX(Scenarios!$B$9:$E$9,B542)*Draws!C515)</f>
        <v>-0.10662052</v>
      </c>
      <c r="D542" s="65" t="n">
        <f aca="false">(1+C542)^(1/12)-1</f>
        <v>-0.00935132177888831</v>
      </c>
      <c r="E542" s="64" t="n">
        <f aca="false">INDEX(Scenarios!$B$10:$E$10,B542)/12</f>
        <v>0.416666666666667</v>
      </c>
      <c r="G542" s="64" t="n">
        <f aca="false">Scenarios!$B$15+Scenarios!$B$16*$D542+Scenarios!$B$17*(Scenarios!B$22)+$E542+Scenarios!$B$18*Draws!D515</f>
        <v>-3.57153145241562</v>
      </c>
      <c r="H542" s="64" t="n">
        <f aca="false">Scenarios!$B$15+Scenarios!$B$16*$D542+Scenarios!$B$17*(Scenarios!C$22+SUM($G542:G542))+$E542+Scenarios!$B$18*Draws!E515</f>
        <v>-0.33692493527312</v>
      </c>
      <c r="I542" s="64" t="n">
        <f aca="false">Scenarios!$B$15+Scenarios!$B$16*$D542+Scenarios!$B$17*(Scenarios!D$22+SUM($G542:H542))+$E542+Scenarios!$B$18*Draws!F515</f>
        <v>-3.33887353986485</v>
      </c>
      <c r="J542" s="64" t="n">
        <f aca="false">Scenarios!$B$15+Scenarios!$B$16*$D542+Scenarios!$B$17*(Scenarios!E$22+SUM($G542:I542))+$E542+Scenarios!$B$18*Draws!G515</f>
        <v>-1.40245652458364</v>
      </c>
      <c r="K542" s="64" t="n">
        <f aca="false">Scenarios!$B$15+Scenarios!$B$16*$D542+Scenarios!$B$17*(Scenarios!F$22+SUM($G542:J542))+$E542+Scenarios!$B$18*Draws!H515</f>
        <v>3.30299818539437</v>
      </c>
      <c r="L542" s="64" t="n">
        <f aca="false">Scenarios!$B$15+Scenarios!$B$16*$D542+Scenarios!$B$17*(Scenarios!G$22+SUM($G542:K542))+$E542+Scenarios!$B$18*Draws!I515</f>
        <v>1.7501807431209</v>
      </c>
      <c r="M542" s="64" t="n">
        <f aca="false">Scenarios!$B$15+Scenarios!$B$16*$D542+Scenarios!$B$17*(Scenarios!H$22+SUM($G542:L542))+$E542+Scenarios!$B$18*Draws!J515</f>
        <v>0.591785126780113</v>
      </c>
      <c r="N542" s="64" t="n">
        <f aca="false">Scenarios!$B$15+Scenarios!$B$16*$D542+Scenarios!$B$17*(Scenarios!I$22+SUM($G542:M542))+$E542+Scenarios!$B$18*Draws!K515</f>
        <v>-0.769924981934195</v>
      </c>
      <c r="O542" s="64" t="n">
        <f aca="false">Scenarios!$B$15+Scenarios!$B$16*$D542+Scenarios!$B$17*(Scenarios!J$22+SUM($G542:N542))+$E542+Scenarios!$B$18*Draws!L515</f>
        <v>4.56249165602821</v>
      </c>
      <c r="P542" s="64" t="n">
        <f aca="false">Scenarios!$B$15+Scenarios!$B$16*$D542+Scenarios!$B$17*(Scenarios!K$22+SUM($G542:O542))+$E542+Scenarios!$B$18*Draws!M515</f>
        <v>2.22664974653937</v>
      </c>
      <c r="Q542" s="64" t="n">
        <f aca="false">Scenarios!$B$15+Scenarios!$B$16*$D542+Scenarios!$B$17*(Scenarios!L$22+SUM($G542:P542))+$E542+Scenarios!$B$18*Draws!N515</f>
        <v>0.294747374950129</v>
      </c>
      <c r="R542" s="64" t="n">
        <f aca="false">Scenarios!$B$15+Scenarios!$B$16*$D542+Scenarios!$B$17*(Scenarios!M$22+SUM($G542:Q542))+$E542+Scenarios!$B$18*Draws!O515</f>
        <v>-2.1544577340005</v>
      </c>
      <c r="S542" s="79" t="n">
        <f aca="false">SUM(G542:R542)</f>
        <v>1.15468366474118</v>
      </c>
    </row>
    <row r="543" customFormat="false" ht="15" hidden="false" customHeight="false" outlineLevel="0" collapsed="false">
      <c r="A543" s="36" t="n">
        <v>512</v>
      </c>
      <c r="B543" s="36" t="n">
        <f aca="false">MATCH(Draws!B516,$B$16:$E$16,1)</f>
        <v>2</v>
      </c>
      <c r="C543" s="65" t="n">
        <f aca="false">MAX(-0.9,INDEX(Scenarios!$B$8:$E$8,B543)+INDEX(Scenarios!$B$9:$E$9,B543)*Draws!C516)</f>
        <v>-0.375415</v>
      </c>
      <c r="D543" s="65" t="n">
        <f aca="false">(1+C543)^(1/12)-1</f>
        <v>-0.0384630842897825</v>
      </c>
      <c r="E543" s="64" t="n">
        <f aca="false">INDEX(Scenarios!$B$10:$E$10,B543)/12</f>
        <v>0.416666666666667</v>
      </c>
      <c r="G543" s="64" t="n">
        <f aca="false">Scenarios!$B$15+Scenarios!$B$16*$D543+Scenarios!$B$17*(Scenarios!B$22)+$E543+Scenarios!$B$18*Draws!D516</f>
        <v>-0.769502521127068</v>
      </c>
      <c r="H543" s="64" t="n">
        <f aca="false">Scenarios!$B$15+Scenarios!$B$16*$D543+Scenarios!$B$17*(Scenarios!C$22+SUM($G543:G543))+$E543+Scenarios!$B$18*Draws!E516</f>
        <v>-2.48857699499613</v>
      </c>
      <c r="I543" s="64" t="n">
        <f aca="false">Scenarios!$B$15+Scenarios!$B$16*$D543+Scenarios!$B$17*(Scenarios!D$22+SUM($G543:H543))+$E543+Scenarios!$B$18*Draws!F516</f>
        <v>-0.591084828800462</v>
      </c>
      <c r="J543" s="64" t="n">
        <f aca="false">Scenarios!$B$15+Scenarios!$B$16*$D543+Scenarios!$B$17*(Scenarios!E$22+SUM($G543:I543))+$E543+Scenarios!$B$18*Draws!G516</f>
        <v>-3.4560208824567</v>
      </c>
      <c r="K543" s="64" t="n">
        <f aca="false">Scenarios!$B$15+Scenarios!$B$16*$D543+Scenarios!$B$17*(Scenarios!F$22+SUM($G543:J543))+$E543+Scenarios!$B$18*Draws!H516</f>
        <v>-3.2792966010153</v>
      </c>
      <c r="L543" s="64" t="n">
        <f aca="false">Scenarios!$B$15+Scenarios!$B$16*$D543+Scenarios!$B$17*(Scenarios!G$22+SUM($G543:K543))+$E543+Scenarios!$B$18*Draws!I516</f>
        <v>-0.835218762328765</v>
      </c>
      <c r="M543" s="64" t="n">
        <f aca="false">Scenarios!$B$15+Scenarios!$B$16*$D543+Scenarios!$B$17*(Scenarios!H$22+SUM($G543:L543))+$E543+Scenarios!$B$18*Draws!J516</f>
        <v>0.760811368831872</v>
      </c>
      <c r="N543" s="64" t="n">
        <f aca="false">Scenarios!$B$15+Scenarios!$B$16*$D543+Scenarios!$B$17*(Scenarios!I$22+SUM($G543:M543))+$E543+Scenarios!$B$18*Draws!K516</f>
        <v>-2.77887308870942</v>
      </c>
      <c r="O543" s="64" t="n">
        <f aca="false">Scenarios!$B$15+Scenarios!$B$16*$D543+Scenarios!$B$17*(Scenarios!J$22+SUM($G543:N543))+$E543+Scenarios!$B$18*Draws!L516</f>
        <v>-0.965603566838958</v>
      </c>
      <c r="P543" s="64" t="n">
        <f aca="false">Scenarios!$B$15+Scenarios!$B$16*$D543+Scenarios!$B$17*(Scenarios!K$22+SUM($G543:O543))+$E543+Scenarios!$B$18*Draws!M516</f>
        <v>-0.702683578107884</v>
      </c>
      <c r="Q543" s="64" t="n">
        <f aca="false">Scenarios!$B$15+Scenarios!$B$16*$D543+Scenarios!$B$17*(Scenarios!L$22+SUM($G543:P543))+$E543+Scenarios!$B$18*Draws!N516</f>
        <v>-2.60960962341042</v>
      </c>
      <c r="R543" s="64" t="n">
        <f aca="false">Scenarios!$B$15+Scenarios!$B$16*$D543+Scenarios!$B$17*(Scenarios!M$22+SUM($G543:Q543))+$E543+Scenarios!$B$18*Draws!O516</f>
        <v>-0.759752189648539</v>
      </c>
      <c r="S543" s="79" t="n">
        <f aca="false">SUM(G543:R543)</f>
        <v>-18.4754112686078</v>
      </c>
    </row>
    <row r="544" customFormat="false" ht="15" hidden="false" customHeight="false" outlineLevel="0" collapsed="false">
      <c r="A544" s="36" t="n">
        <v>513</v>
      </c>
      <c r="B544" s="36" t="n">
        <f aca="false">MATCH(Draws!B517,$B$16:$E$16,1)</f>
        <v>4</v>
      </c>
      <c r="C544" s="65" t="n">
        <f aca="false">MAX(-0.9,INDEX(Scenarios!$B$8:$E$8,B544)+INDEX(Scenarios!$B$9:$E$9,B544)*Draws!C517)</f>
        <v>0.38940516</v>
      </c>
      <c r="D544" s="65" t="n">
        <f aca="false">(1+C544)^(1/12)-1</f>
        <v>0.0277853167991555</v>
      </c>
      <c r="E544" s="64" t="n">
        <f aca="false">INDEX(Scenarios!$B$10:$E$10,B544)/12</f>
        <v>-1.25</v>
      </c>
      <c r="G544" s="64" t="n">
        <f aca="false">Scenarios!$B$15+Scenarios!$B$16*$D544+Scenarios!$B$17*(Scenarios!B$22)+$E544+Scenarios!$B$18*Draws!D517</f>
        <v>4.10936221084797</v>
      </c>
      <c r="H544" s="64" t="n">
        <f aca="false">Scenarios!$B$15+Scenarios!$B$16*$D544+Scenarios!$B$17*(Scenarios!C$22+SUM($G544:G544))+$E544+Scenarios!$B$18*Draws!E517</f>
        <v>-7.41479547430726</v>
      </c>
      <c r="I544" s="64" t="n">
        <f aca="false">Scenarios!$B$15+Scenarios!$B$16*$D544+Scenarios!$B$17*(Scenarios!D$22+SUM($G544:H544))+$E544+Scenarios!$B$18*Draws!F517</f>
        <v>-1.79661048689553</v>
      </c>
      <c r="J544" s="64" t="n">
        <f aca="false">Scenarios!$B$15+Scenarios!$B$16*$D544+Scenarios!$B$17*(Scenarios!E$22+SUM($G544:I544))+$E544+Scenarios!$B$18*Draws!G517</f>
        <v>-2.46663961760434</v>
      </c>
      <c r="K544" s="64" t="n">
        <f aca="false">Scenarios!$B$15+Scenarios!$B$16*$D544+Scenarios!$B$17*(Scenarios!F$22+SUM($G544:J544))+$E544+Scenarios!$B$18*Draws!H517</f>
        <v>1.16388356375938</v>
      </c>
      <c r="L544" s="64" t="n">
        <f aca="false">Scenarios!$B$15+Scenarios!$B$16*$D544+Scenarios!$B$17*(Scenarios!G$22+SUM($G544:K544))+$E544+Scenarios!$B$18*Draws!I517</f>
        <v>-1.42236000636904</v>
      </c>
      <c r="M544" s="64" t="n">
        <f aca="false">Scenarios!$B$15+Scenarios!$B$16*$D544+Scenarios!$B$17*(Scenarios!H$22+SUM($G544:L544))+$E544+Scenarios!$B$18*Draws!J517</f>
        <v>-3.20206707411156</v>
      </c>
      <c r="N544" s="64" t="n">
        <f aca="false">Scenarios!$B$15+Scenarios!$B$16*$D544+Scenarios!$B$17*(Scenarios!I$22+SUM($G544:M544))+$E544+Scenarios!$B$18*Draws!K517</f>
        <v>2.01722163447329</v>
      </c>
      <c r="O544" s="64" t="n">
        <f aca="false">Scenarios!$B$15+Scenarios!$B$16*$D544+Scenarios!$B$17*(Scenarios!J$22+SUM($G544:N544))+$E544+Scenarios!$B$18*Draws!L517</f>
        <v>0.723725153980165</v>
      </c>
      <c r="P544" s="64" t="n">
        <f aca="false">Scenarios!$B$15+Scenarios!$B$16*$D544+Scenarios!$B$17*(Scenarios!K$22+SUM($G544:O544))+$E544+Scenarios!$B$18*Draws!M517</f>
        <v>-5.4136274402552</v>
      </c>
      <c r="Q544" s="64" t="n">
        <f aca="false">Scenarios!$B$15+Scenarios!$B$16*$D544+Scenarios!$B$17*(Scenarios!L$22+SUM($G544:P544))+$E544+Scenarios!$B$18*Draws!N517</f>
        <v>-4.55160342748453</v>
      </c>
      <c r="R544" s="64" t="n">
        <f aca="false">Scenarios!$B$15+Scenarios!$B$16*$D544+Scenarios!$B$17*(Scenarios!M$22+SUM($G544:Q544))+$E544+Scenarios!$B$18*Draws!O517</f>
        <v>0.652489212864636</v>
      </c>
      <c r="S544" s="79" t="n">
        <f aca="false">SUM(G544:R544)</f>
        <v>-17.601021751102</v>
      </c>
    </row>
    <row r="545" customFormat="false" ht="15" hidden="false" customHeight="false" outlineLevel="0" collapsed="false">
      <c r="A545" s="36" t="n">
        <v>514</v>
      </c>
      <c r="B545" s="36" t="n">
        <f aca="false">MATCH(Draws!B518,$B$16:$E$16,1)</f>
        <v>1</v>
      </c>
      <c r="C545" s="65" t="n">
        <f aca="false">MAX(-0.9,INDEX(Scenarios!$B$8:$E$8,B545)+INDEX(Scenarios!$B$9:$E$9,B545)*Draws!C518)</f>
        <v>0.0451742</v>
      </c>
      <c r="D545" s="65" t="n">
        <f aca="false">(1+C545)^(1/12)-1</f>
        <v>0.00368875093112409</v>
      </c>
      <c r="E545" s="64" t="n">
        <f aca="false">INDEX(Scenarios!$B$10:$E$10,B545)/12</f>
        <v>-1.25</v>
      </c>
      <c r="G545" s="64" t="n">
        <f aca="false">Scenarios!$B$15+Scenarios!$B$16*$D545+Scenarios!$B$17*(Scenarios!B$22)+$E545+Scenarios!$B$18*Draws!D518</f>
        <v>-5.52408022970581</v>
      </c>
      <c r="H545" s="64" t="n">
        <f aca="false">Scenarios!$B$15+Scenarios!$B$16*$D545+Scenarios!$B$17*(Scenarios!C$22+SUM($G545:G545))+$E545+Scenarios!$B$18*Draws!E518</f>
        <v>-2.24554084583581</v>
      </c>
      <c r="I545" s="64" t="n">
        <f aca="false">Scenarios!$B$15+Scenarios!$B$16*$D545+Scenarios!$B$17*(Scenarios!D$22+SUM($G545:H545))+$E545+Scenarios!$B$18*Draws!F518</f>
        <v>1.84464172211296</v>
      </c>
      <c r="J545" s="64" t="n">
        <f aca="false">Scenarios!$B$15+Scenarios!$B$16*$D545+Scenarios!$B$17*(Scenarios!E$22+SUM($G545:I545))+$E545+Scenarios!$B$18*Draws!G518</f>
        <v>-2.30181158678678</v>
      </c>
      <c r="K545" s="64" t="n">
        <f aca="false">Scenarios!$B$15+Scenarios!$B$16*$D545+Scenarios!$B$17*(Scenarios!F$22+SUM($G545:J545))+$E545+Scenarios!$B$18*Draws!H518</f>
        <v>-2.72358574630799</v>
      </c>
      <c r="L545" s="64" t="n">
        <f aca="false">Scenarios!$B$15+Scenarios!$B$16*$D545+Scenarios!$B$17*(Scenarios!G$22+SUM($G545:K545))+$E545+Scenarios!$B$18*Draws!I518</f>
        <v>2.4619055938899</v>
      </c>
      <c r="M545" s="64" t="n">
        <f aca="false">Scenarios!$B$15+Scenarios!$B$16*$D545+Scenarios!$B$17*(Scenarios!H$22+SUM($G545:L545))+$E545+Scenarios!$B$18*Draws!J518</f>
        <v>-1.96479451618282</v>
      </c>
      <c r="N545" s="64" t="n">
        <f aca="false">Scenarios!$B$15+Scenarios!$B$16*$D545+Scenarios!$B$17*(Scenarios!I$22+SUM($G545:M545))+$E545+Scenarios!$B$18*Draws!K518</f>
        <v>2.23523962231201</v>
      </c>
      <c r="O545" s="64" t="n">
        <f aca="false">Scenarios!$B$15+Scenarios!$B$16*$D545+Scenarios!$B$17*(Scenarios!J$22+SUM($G545:N545))+$E545+Scenarios!$B$18*Draws!L518</f>
        <v>-1.39574580088</v>
      </c>
      <c r="P545" s="64" t="n">
        <f aca="false">Scenarios!$B$15+Scenarios!$B$16*$D545+Scenarios!$B$17*(Scenarios!K$22+SUM($G545:O545))+$E545+Scenarios!$B$18*Draws!M518</f>
        <v>-1.95402234151011</v>
      </c>
      <c r="Q545" s="64" t="n">
        <f aca="false">Scenarios!$B$15+Scenarios!$B$16*$D545+Scenarios!$B$17*(Scenarios!L$22+SUM($G545:P545))+$E545+Scenarios!$B$18*Draws!N518</f>
        <v>-4.05263153222494</v>
      </c>
      <c r="R545" s="64" t="n">
        <f aca="false">Scenarios!$B$15+Scenarios!$B$16*$D545+Scenarios!$B$17*(Scenarios!M$22+SUM($G545:Q545))+$E545+Scenarios!$B$18*Draws!O518</f>
        <v>-6.03308785971504</v>
      </c>
      <c r="S545" s="79" t="n">
        <f aca="false">SUM(G545:R545)</f>
        <v>-21.6535135208344</v>
      </c>
    </row>
    <row r="546" customFormat="false" ht="15" hidden="false" customHeight="false" outlineLevel="0" collapsed="false">
      <c r="A546" s="36" t="n">
        <v>515</v>
      </c>
      <c r="B546" s="36" t="n">
        <f aca="false">MATCH(Draws!B519,$B$16:$E$16,1)</f>
        <v>2</v>
      </c>
      <c r="C546" s="65" t="n">
        <f aca="false">MAX(-0.9,INDEX(Scenarios!$B$8:$E$8,B546)+INDEX(Scenarios!$B$9:$E$9,B546)*Draws!C519)</f>
        <v>-0.2449246</v>
      </c>
      <c r="D546" s="65" t="n">
        <f aca="false">(1+C546)^(1/12)-1</f>
        <v>-0.0231395499150677</v>
      </c>
      <c r="E546" s="64" t="n">
        <f aca="false">INDEX(Scenarios!$B$10:$E$10,B546)/12</f>
        <v>0.416666666666667</v>
      </c>
      <c r="G546" s="64" t="n">
        <f aca="false">Scenarios!$B$15+Scenarios!$B$16*$D546+Scenarios!$B$17*(Scenarios!B$22)+$E546+Scenarios!$B$18*Draws!D519</f>
        <v>-0.590105842730645</v>
      </c>
      <c r="H546" s="64" t="n">
        <f aca="false">Scenarios!$B$15+Scenarios!$B$16*$D546+Scenarios!$B$17*(Scenarios!C$22+SUM($G546:G546))+$E546+Scenarios!$B$18*Draws!E519</f>
        <v>-4.22066901190781</v>
      </c>
      <c r="I546" s="64" t="n">
        <f aca="false">Scenarios!$B$15+Scenarios!$B$16*$D546+Scenarios!$B$17*(Scenarios!D$22+SUM($G546:H546))+$E546+Scenarios!$B$18*Draws!F519</f>
        <v>-2.94863673849839</v>
      </c>
      <c r="J546" s="64" t="n">
        <f aca="false">Scenarios!$B$15+Scenarios!$B$16*$D546+Scenarios!$B$17*(Scenarios!E$22+SUM($G546:I546))+$E546+Scenarios!$B$18*Draws!G519</f>
        <v>-2.06665167991822</v>
      </c>
      <c r="K546" s="64" t="n">
        <f aca="false">Scenarios!$B$15+Scenarios!$B$16*$D546+Scenarios!$B$17*(Scenarios!F$22+SUM($G546:J546))+$E546+Scenarios!$B$18*Draws!H519</f>
        <v>-6.19041953645318</v>
      </c>
      <c r="L546" s="64" t="n">
        <f aca="false">Scenarios!$B$15+Scenarios!$B$16*$D546+Scenarios!$B$17*(Scenarios!G$22+SUM($G546:K546))+$E546+Scenarios!$B$18*Draws!I519</f>
        <v>-2.92885338757063</v>
      </c>
      <c r="M546" s="64" t="n">
        <f aca="false">Scenarios!$B$15+Scenarios!$B$16*$D546+Scenarios!$B$17*(Scenarios!H$22+SUM($G546:L546))+$E546+Scenarios!$B$18*Draws!J519</f>
        <v>-6.50069465025936</v>
      </c>
      <c r="N546" s="64" t="n">
        <f aca="false">Scenarios!$B$15+Scenarios!$B$16*$D546+Scenarios!$B$17*(Scenarios!I$22+SUM($G546:M546))+$E546+Scenarios!$B$18*Draws!K519</f>
        <v>-2.60144377766139</v>
      </c>
      <c r="O546" s="64" t="n">
        <f aca="false">Scenarios!$B$15+Scenarios!$B$16*$D546+Scenarios!$B$17*(Scenarios!J$22+SUM($G546:N546))+$E546+Scenarios!$B$18*Draws!L519</f>
        <v>-1.30378515180223</v>
      </c>
      <c r="P546" s="64" t="n">
        <f aca="false">Scenarios!$B$15+Scenarios!$B$16*$D546+Scenarios!$B$17*(Scenarios!K$22+SUM($G546:O546))+$E546+Scenarios!$B$18*Draws!M519</f>
        <v>1.65575891441576</v>
      </c>
      <c r="Q546" s="64" t="n">
        <f aca="false">Scenarios!$B$15+Scenarios!$B$16*$D546+Scenarios!$B$17*(Scenarios!L$22+SUM($G546:P546))+$E546+Scenarios!$B$18*Draws!N519</f>
        <v>-6.5803984048834</v>
      </c>
      <c r="R546" s="64" t="n">
        <f aca="false">Scenarios!$B$15+Scenarios!$B$16*$D546+Scenarios!$B$17*(Scenarios!M$22+SUM($G546:Q546))+$E546+Scenarios!$B$18*Draws!O519</f>
        <v>-4.26873651467539</v>
      </c>
      <c r="S546" s="79" t="n">
        <f aca="false">SUM(G546:R546)</f>
        <v>-38.5446357819449</v>
      </c>
    </row>
    <row r="547" customFormat="false" ht="15" hidden="false" customHeight="false" outlineLevel="0" collapsed="false">
      <c r="A547" s="36" t="n">
        <v>516</v>
      </c>
      <c r="B547" s="36" t="n">
        <f aca="false">MATCH(Draws!B520,$B$16:$E$16,1)</f>
        <v>4</v>
      </c>
      <c r="C547" s="65" t="n">
        <f aca="false">MAX(-0.9,INDEX(Scenarios!$B$8:$E$8,B547)+INDEX(Scenarios!$B$9:$E$9,B547)*Draws!C520)</f>
        <v>0.23416704</v>
      </c>
      <c r="D547" s="65" t="n">
        <f aca="false">(1+C547)^(1/12)-1</f>
        <v>0.0176876291176129</v>
      </c>
      <c r="E547" s="64" t="n">
        <f aca="false">INDEX(Scenarios!$B$10:$E$10,B547)/12</f>
        <v>-1.25</v>
      </c>
      <c r="G547" s="64" t="n">
        <f aca="false">Scenarios!$B$15+Scenarios!$B$16*$D547+Scenarios!$B$17*(Scenarios!B$22)+$E547+Scenarios!$B$18*Draws!D520</f>
        <v>-0.876361078866215</v>
      </c>
      <c r="H547" s="64" t="n">
        <f aca="false">Scenarios!$B$15+Scenarios!$B$16*$D547+Scenarios!$B$17*(Scenarios!C$22+SUM($G547:G547))+$E547+Scenarios!$B$18*Draws!E520</f>
        <v>-3.28768668077846</v>
      </c>
      <c r="I547" s="64" t="n">
        <f aca="false">Scenarios!$B$15+Scenarios!$B$16*$D547+Scenarios!$B$17*(Scenarios!D$22+SUM($G547:H547))+$E547+Scenarios!$B$18*Draws!F520</f>
        <v>2.6593127571866</v>
      </c>
      <c r="J547" s="64" t="n">
        <f aca="false">Scenarios!$B$15+Scenarios!$B$16*$D547+Scenarios!$B$17*(Scenarios!E$22+SUM($G547:I547))+$E547+Scenarios!$B$18*Draws!G520</f>
        <v>-3.58676232121625</v>
      </c>
      <c r="K547" s="64" t="n">
        <f aca="false">Scenarios!$B$15+Scenarios!$B$16*$D547+Scenarios!$B$17*(Scenarios!F$22+SUM($G547:J547))+$E547+Scenarios!$B$18*Draws!H520</f>
        <v>-0.00773044368999987</v>
      </c>
      <c r="L547" s="64" t="n">
        <f aca="false">Scenarios!$B$15+Scenarios!$B$16*$D547+Scenarios!$B$17*(Scenarios!G$22+SUM($G547:K547))+$E547+Scenarios!$B$18*Draws!I520</f>
        <v>0.607036201344519</v>
      </c>
      <c r="M547" s="64" t="n">
        <f aca="false">Scenarios!$B$15+Scenarios!$B$16*$D547+Scenarios!$B$17*(Scenarios!H$22+SUM($G547:L547))+$E547+Scenarios!$B$18*Draws!J520</f>
        <v>-6.19115983018118</v>
      </c>
      <c r="N547" s="64" t="n">
        <f aca="false">Scenarios!$B$15+Scenarios!$B$16*$D547+Scenarios!$B$17*(Scenarios!I$22+SUM($G547:M547))+$E547+Scenarios!$B$18*Draws!K520</f>
        <v>-0.307095629282737</v>
      </c>
      <c r="O547" s="64" t="n">
        <f aca="false">Scenarios!$B$15+Scenarios!$B$16*$D547+Scenarios!$B$17*(Scenarios!J$22+SUM($G547:N547))+$E547+Scenarios!$B$18*Draws!L520</f>
        <v>-0.398693875867741</v>
      </c>
      <c r="P547" s="64" t="n">
        <f aca="false">Scenarios!$B$15+Scenarios!$B$16*$D547+Scenarios!$B$17*(Scenarios!K$22+SUM($G547:O547))+$E547+Scenarios!$B$18*Draws!M520</f>
        <v>-4.89894319941065</v>
      </c>
      <c r="Q547" s="64" t="n">
        <f aca="false">Scenarios!$B$15+Scenarios!$B$16*$D547+Scenarios!$B$17*(Scenarios!L$22+SUM($G547:P547))+$E547+Scenarios!$B$18*Draws!N520</f>
        <v>2.66343744901231</v>
      </c>
      <c r="R547" s="64" t="n">
        <f aca="false">Scenarios!$B$15+Scenarios!$B$16*$D547+Scenarios!$B$17*(Scenarios!M$22+SUM($G547:Q547))+$E547+Scenarios!$B$18*Draws!O520</f>
        <v>-2.16995975031475</v>
      </c>
      <c r="S547" s="79" t="n">
        <f aca="false">SUM(G547:R547)</f>
        <v>-15.7946064020645</v>
      </c>
    </row>
    <row r="548" customFormat="false" ht="15" hidden="false" customHeight="false" outlineLevel="0" collapsed="false">
      <c r="A548" s="36" t="n">
        <v>517</v>
      </c>
      <c r="B548" s="36" t="n">
        <f aca="false">MATCH(Draws!B521,$B$16:$E$16,1)</f>
        <v>2</v>
      </c>
      <c r="C548" s="65" t="n">
        <f aca="false">MAX(-0.9,INDEX(Scenarios!$B$8:$E$8,B548)+INDEX(Scenarios!$B$9:$E$9,B548)*Draws!C521)</f>
        <v>-0.04137964</v>
      </c>
      <c r="D548" s="65" t="n">
        <f aca="false">(1+C548)^(1/12)-1</f>
        <v>-0.00351548559126758</v>
      </c>
      <c r="E548" s="64" t="n">
        <f aca="false">INDEX(Scenarios!$B$10:$E$10,B548)/12</f>
        <v>0.416666666666667</v>
      </c>
      <c r="G548" s="64" t="n">
        <f aca="false">Scenarios!$B$15+Scenarios!$B$16*$D548+Scenarios!$B$17*(Scenarios!B$22)+$E548+Scenarios!$B$18*Draws!D521</f>
        <v>-4.97958824751965</v>
      </c>
      <c r="H548" s="64" t="n">
        <f aca="false">Scenarios!$B$15+Scenarios!$B$16*$D548+Scenarios!$B$17*(Scenarios!C$22+SUM($G548:G548))+$E548+Scenarios!$B$18*Draws!E521</f>
        <v>-3.24210181668833</v>
      </c>
      <c r="I548" s="64" t="n">
        <f aca="false">Scenarios!$B$15+Scenarios!$B$16*$D548+Scenarios!$B$17*(Scenarios!D$22+SUM($G548:H548))+$E548+Scenarios!$B$18*Draws!F521</f>
        <v>0.314343002415139</v>
      </c>
      <c r="J548" s="64" t="n">
        <f aca="false">Scenarios!$B$15+Scenarios!$B$16*$D548+Scenarios!$B$17*(Scenarios!E$22+SUM($G548:I548))+$E548+Scenarios!$B$18*Draws!G521</f>
        <v>-2.20585503786797</v>
      </c>
      <c r="K548" s="64" t="n">
        <f aca="false">Scenarios!$B$15+Scenarios!$B$16*$D548+Scenarios!$B$17*(Scenarios!F$22+SUM($G548:J548))+$E548+Scenarios!$B$18*Draws!H521</f>
        <v>1.97737415331897</v>
      </c>
      <c r="L548" s="64" t="n">
        <f aca="false">Scenarios!$B$15+Scenarios!$B$16*$D548+Scenarios!$B$17*(Scenarios!G$22+SUM($G548:K548))+$E548+Scenarios!$B$18*Draws!I521</f>
        <v>-1.97289313812843</v>
      </c>
      <c r="M548" s="64" t="n">
        <f aca="false">Scenarios!$B$15+Scenarios!$B$16*$D548+Scenarios!$B$17*(Scenarios!H$22+SUM($G548:L548))+$E548+Scenarios!$B$18*Draws!J521</f>
        <v>-6.25496051576892</v>
      </c>
      <c r="N548" s="64" t="n">
        <f aca="false">Scenarios!$B$15+Scenarios!$B$16*$D548+Scenarios!$B$17*(Scenarios!I$22+SUM($G548:M548))+$E548+Scenarios!$B$18*Draws!K521</f>
        <v>2.48226467182123</v>
      </c>
      <c r="O548" s="64" t="n">
        <f aca="false">Scenarios!$B$15+Scenarios!$B$16*$D548+Scenarios!$B$17*(Scenarios!J$22+SUM($G548:N548))+$E548+Scenarios!$B$18*Draws!L521</f>
        <v>-1.01995439330773</v>
      </c>
      <c r="P548" s="64" t="n">
        <f aca="false">Scenarios!$B$15+Scenarios!$B$16*$D548+Scenarios!$B$17*(Scenarios!K$22+SUM($G548:O548))+$E548+Scenarios!$B$18*Draws!M521</f>
        <v>-0.396688631534315</v>
      </c>
      <c r="Q548" s="64" t="n">
        <f aca="false">Scenarios!$B$15+Scenarios!$B$16*$D548+Scenarios!$B$17*(Scenarios!L$22+SUM($G548:P548))+$E548+Scenarios!$B$18*Draws!N521</f>
        <v>-1.36802937493823</v>
      </c>
      <c r="R548" s="64" t="n">
        <f aca="false">Scenarios!$B$15+Scenarios!$B$16*$D548+Scenarios!$B$17*(Scenarios!M$22+SUM($G548:Q548))+$E548+Scenarios!$B$18*Draws!O521</f>
        <v>1.55277861368006</v>
      </c>
      <c r="S548" s="79" t="n">
        <f aca="false">SUM(G548:R548)</f>
        <v>-15.1133107145182</v>
      </c>
    </row>
    <row r="549" customFormat="false" ht="15" hidden="false" customHeight="false" outlineLevel="0" collapsed="false">
      <c r="A549" s="36" t="n">
        <v>518</v>
      </c>
      <c r="B549" s="36" t="n">
        <f aca="false">MATCH(Draws!B522,$B$16:$E$16,1)</f>
        <v>3</v>
      </c>
      <c r="C549" s="65" t="n">
        <f aca="false">MAX(-0.9,INDEX(Scenarios!$B$8:$E$8,B549)+INDEX(Scenarios!$B$9:$E$9,B549)*Draws!C522)</f>
        <v>0.28593644</v>
      </c>
      <c r="D549" s="65" t="n">
        <f aca="false">(1+C549)^(1/12)-1</f>
        <v>0.021178412349466</v>
      </c>
      <c r="E549" s="64" t="n">
        <f aca="false">INDEX(Scenarios!$B$10:$E$10,B549)/12</f>
        <v>0.416666666666667</v>
      </c>
      <c r="G549" s="64" t="n">
        <f aca="false">Scenarios!$B$15+Scenarios!$B$16*$D549+Scenarios!$B$17*(Scenarios!B$22)+$E549+Scenarios!$B$18*Draws!D522</f>
        <v>-8.50206844909168</v>
      </c>
      <c r="H549" s="64" t="n">
        <f aca="false">Scenarios!$B$15+Scenarios!$B$16*$D549+Scenarios!$B$17*(Scenarios!C$22+SUM($G549:G549))+$E549+Scenarios!$B$18*Draws!E522</f>
        <v>0.107277312292442</v>
      </c>
      <c r="I549" s="64" t="n">
        <f aca="false">Scenarios!$B$15+Scenarios!$B$16*$D549+Scenarios!$B$17*(Scenarios!D$22+SUM($G549:H549))+$E549+Scenarios!$B$18*Draws!F522</f>
        <v>-5.74253732338335</v>
      </c>
      <c r="J549" s="64" t="n">
        <f aca="false">Scenarios!$B$15+Scenarios!$B$16*$D549+Scenarios!$B$17*(Scenarios!E$22+SUM($G549:I549))+$E549+Scenarios!$B$18*Draws!G522</f>
        <v>-0.580581658132284</v>
      </c>
      <c r="K549" s="64" t="n">
        <f aca="false">Scenarios!$B$15+Scenarios!$B$16*$D549+Scenarios!$B$17*(Scenarios!F$22+SUM($G549:J549))+$E549+Scenarios!$B$18*Draws!H522</f>
        <v>-1.60185209717002</v>
      </c>
      <c r="L549" s="64" t="n">
        <f aca="false">Scenarios!$B$15+Scenarios!$B$16*$D549+Scenarios!$B$17*(Scenarios!G$22+SUM($G549:K549))+$E549+Scenarios!$B$18*Draws!I522</f>
        <v>0.998484065399439</v>
      </c>
      <c r="M549" s="64" t="n">
        <f aca="false">Scenarios!$B$15+Scenarios!$B$16*$D549+Scenarios!$B$17*(Scenarios!H$22+SUM($G549:L549))+$E549+Scenarios!$B$18*Draws!J522</f>
        <v>-5.49519288587391</v>
      </c>
      <c r="N549" s="64" t="n">
        <f aca="false">Scenarios!$B$15+Scenarios!$B$16*$D549+Scenarios!$B$17*(Scenarios!I$22+SUM($G549:M549))+$E549+Scenarios!$B$18*Draws!K522</f>
        <v>-1.03314143526053</v>
      </c>
      <c r="O549" s="64" t="n">
        <f aca="false">Scenarios!$B$15+Scenarios!$B$16*$D549+Scenarios!$B$17*(Scenarios!J$22+SUM($G549:N549))+$E549+Scenarios!$B$18*Draws!L522</f>
        <v>4.99370405415381</v>
      </c>
      <c r="P549" s="64" t="n">
        <f aca="false">Scenarios!$B$15+Scenarios!$B$16*$D549+Scenarios!$B$17*(Scenarios!K$22+SUM($G549:O549))+$E549+Scenarios!$B$18*Draws!M522</f>
        <v>5.90418807268459</v>
      </c>
      <c r="Q549" s="64" t="n">
        <f aca="false">Scenarios!$B$15+Scenarios!$B$16*$D549+Scenarios!$B$17*(Scenarios!L$22+SUM($G549:P549))+$E549+Scenarios!$B$18*Draws!N522</f>
        <v>-3.86777089375051</v>
      </c>
      <c r="R549" s="64" t="n">
        <f aca="false">Scenarios!$B$15+Scenarios!$B$16*$D549+Scenarios!$B$17*(Scenarios!M$22+SUM($G549:Q549))+$E549+Scenarios!$B$18*Draws!O522</f>
        <v>-1.67074741768309</v>
      </c>
      <c r="S549" s="79" t="n">
        <f aca="false">SUM(G549:R549)</f>
        <v>-16.4902386558151</v>
      </c>
    </row>
    <row r="550" customFormat="false" ht="15" hidden="false" customHeight="false" outlineLevel="0" collapsed="false">
      <c r="A550" s="36" t="n">
        <v>519</v>
      </c>
      <c r="B550" s="36" t="n">
        <f aca="false">MATCH(Draws!B523,$B$16:$E$16,1)</f>
        <v>2</v>
      </c>
      <c r="C550" s="65" t="n">
        <f aca="false">MAX(-0.9,INDEX(Scenarios!$B$8:$E$8,B550)+INDEX(Scenarios!$B$9:$E$9,B550)*Draws!C523)</f>
        <v>-0.415594</v>
      </c>
      <c r="D550" s="65" t="n">
        <f aca="false">(1+C550)^(1/12)-1</f>
        <v>-0.0437761854417483</v>
      </c>
      <c r="E550" s="64" t="n">
        <f aca="false">INDEX(Scenarios!$B$10:$E$10,B550)/12</f>
        <v>0.416666666666667</v>
      </c>
      <c r="G550" s="64" t="n">
        <f aca="false">Scenarios!$B$15+Scenarios!$B$16*$D550+Scenarios!$B$17*(Scenarios!B$22)+$E550+Scenarios!$B$18*Draws!D523</f>
        <v>-2.76404456918958</v>
      </c>
      <c r="H550" s="64" t="n">
        <f aca="false">Scenarios!$B$15+Scenarios!$B$16*$D550+Scenarios!$B$17*(Scenarios!C$22+SUM($G550:G550))+$E550+Scenarios!$B$18*Draws!E523</f>
        <v>0.945122483159588</v>
      </c>
      <c r="I550" s="64" t="n">
        <f aca="false">Scenarios!$B$15+Scenarios!$B$16*$D550+Scenarios!$B$17*(Scenarios!D$22+SUM($G550:H550))+$E550+Scenarios!$B$18*Draws!F523</f>
        <v>0.786857599439496</v>
      </c>
      <c r="J550" s="64" t="n">
        <f aca="false">Scenarios!$B$15+Scenarios!$B$16*$D550+Scenarios!$B$17*(Scenarios!E$22+SUM($G550:I550))+$E550+Scenarios!$B$18*Draws!G523</f>
        <v>-3.8386379797168</v>
      </c>
      <c r="K550" s="64" t="n">
        <f aca="false">Scenarios!$B$15+Scenarios!$B$16*$D550+Scenarios!$B$17*(Scenarios!F$22+SUM($G550:J550))+$E550+Scenarios!$B$18*Draws!H523</f>
        <v>-4.08132555484423</v>
      </c>
      <c r="L550" s="64" t="n">
        <f aca="false">Scenarios!$B$15+Scenarios!$B$16*$D550+Scenarios!$B$17*(Scenarios!G$22+SUM($G550:K550))+$E550+Scenarios!$B$18*Draws!I523</f>
        <v>-5.893809863508</v>
      </c>
      <c r="M550" s="64" t="n">
        <f aca="false">Scenarios!$B$15+Scenarios!$B$16*$D550+Scenarios!$B$17*(Scenarios!H$22+SUM($G550:L550))+$E550+Scenarios!$B$18*Draws!J523</f>
        <v>-3.59386083358518</v>
      </c>
      <c r="N550" s="64" t="n">
        <f aca="false">Scenarios!$B$15+Scenarios!$B$16*$D550+Scenarios!$B$17*(Scenarios!I$22+SUM($G550:M550))+$E550+Scenarios!$B$18*Draws!K523</f>
        <v>0.164378989909696</v>
      </c>
      <c r="O550" s="64" t="n">
        <f aca="false">Scenarios!$B$15+Scenarios!$B$16*$D550+Scenarios!$B$17*(Scenarios!J$22+SUM($G550:N550))+$E550+Scenarios!$B$18*Draws!L523</f>
        <v>-0.782608813390758</v>
      </c>
      <c r="P550" s="64" t="n">
        <f aca="false">Scenarios!$B$15+Scenarios!$B$16*$D550+Scenarios!$B$17*(Scenarios!K$22+SUM($G550:O550))+$E550+Scenarios!$B$18*Draws!M523</f>
        <v>1.16922926333644</v>
      </c>
      <c r="Q550" s="64" t="n">
        <f aca="false">Scenarios!$B$15+Scenarios!$B$16*$D550+Scenarios!$B$17*(Scenarios!L$22+SUM($G550:P550))+$E550+Scenarios!$B$18*Draws!N523</f>
        <v>0.754608324781001</v>
      </c>
      <c r="R550" s="64" t="n">
        <f aca="false">Scenarios!$B$15+Scenarios!$B$16*$D550+Scenarios!$B$17*(Scenarios!M$22+SUM($G550:Q550))+$E550+Scenarios!$B$18*Draws!O523</f>
        <v>1.4163339318706</v>
      </c>
      <c r="S550" s="79" t="n">
        <f aca="false">SUM(G550:R550)</f>
        <v>-15.7177570217377</v>
      </c>
    </row>
    <row r="551" customFormat="false" ht="15" hidden="false" customHeight="false" outlineLevel="0" collapsed="false">
      <c r="A551" s="36" t="n">
        <v>520</v>
      </c>
      <c r="B551" s="36" t="n">
        <f aca="false">MATCH(Draws!B524,$B$16:$E$16,1)</f>
        <v>1</v>
      </c>
      <c r="C551" s="65" t="n">
        <f aca="false">MAX(-0.9,INDEX(Scenarios!$B$8:$E$8,B551)+INDEX(Scenarios!$B$9:$E$9,B551)*Draws!C524)</f>
        <v>0.1673012</v>
      </c>
      <c r="D551" s="65" t="n">
        <f aca="false">(1+C551)^(1/12)-1</f>
        <v>0.0129746512154243</v>
      </c>
      <c r="E551" s="64" t="n">
        <f aca="false">INDEX(Scenarios!$B$10:$E$10,B551)/12</f>
        <v>-1.25</v>
      </c>
      <c r="G551" s="64" t="n">
        <f aca="false">Scenarios!$B$15+Scenarios!$B$16*$D551+Scenarios!$B$17*(Scenarios!B$22)+$E551+Scenarios!$B$18*Draws!D524</f>
        <v>-4.95938696944655</v>
      </c>
      <c r="H551" s="64" t="n">
        <f aca="false">Scenarios!$B$15+Scenarios!$B$16*$D551+Scenarios!$B$17*(Scenarios!C$22+SUM($G551:G551))+$E551+Scenarios!$B$18*Draws!E524</f>
        <v>-0.937282052689468</v>
      </c>
      <c r="I551" s="64" t="n">
        <f aca="false">Scenarios!$B$15+Scenarios!$B$16*$D551+Scenarios!$B$17*(Scenarios!D$22+SUM($G551:H551))+$E551+Scenarios!$B$18*Draws!F524</f>
        <v>-5.78077194494085</v>
      </c>
      <c r="J551" s="64" t="n">
        <f aca="false">Scenarios!$B$15+Scenarios!$B$16*$D551+Scenarios!$B$17*(Scenarios!E$22+SUM($G551:I551))+$E551+Scenarios!$B$18*Draws!G524</f>
        <v>-8.75544047030764</v>
      </c>
      <c r="K551" s="64" t="n">
        <f aca="false">Scenarios!$B$15+Scenarios!$B$16*$D551+Scenarios!$B$17*(Scenarios!F$22+SUM($G551:J551))+$E551+Scenarios!$B$18*Draws!H524</f>
        <v>-8.10874831235038</v>
      </c>
      <c r="L551" s="64" t="n">
        <f aca="false">Scenarios!$B$15+Scenarios!$B$16*$D551+Scenarios!$B$17*(Scenarios!G$22+SUM($G551:K551))+$E551+Scenarios!$B$18*Draws!I524</f>
        <v>-3.57030691498447</v>
      </c>
      <c r="M551" s="64" t="n">
        <f aca="false">Scenarios!$B$15+Scenarios!$B$16*$D551+Scenarios!$B$17*(Scenarios!H$22+SUM($G551:L551))+$E551+Scenarios!$B$18*Draws!J524</f>
        <v>-0.763249212262748</v>
      </c>
      <c r="N551" s="64" t="n">
        <f aca="false">Scenarios!$B$15+Scenarios!$B$16*$D551+Scenarios!$B$17*(Scenarios!I$22+SUM($G551:M551))+$E551+Scenarios!$B$18*Draws!K524</f>
        <v>-1.23089104400316</v>
      </c>
      <c r="O551" s="64" t="n">
        <f aca="false">Scenarios!$B$15+Scenarios!$B$16*$D551+Scenarios!$B$17*(Scenarios!J$22+SUM($G551:N551))+$E551+Scenarios!$B$18*Draws!L524</f>
        <v>-7.27399852214171</v>
      </c>
      <c r="P551" s="64" t="n">
        <f aca="false">Scenarios!$B$15+Scenarios!$B$16*$D551+Scenarios!$B$17*(Scenarios!K$22+SUM($G551:O551))+$E551+Scenarios!$B$18*Draws!M524</f>
        <v>-3.90650126363575</v>
      </c>
      <c r="Q551" s="64" t="n">
        <f aca="false">Scenarios!$B$15+Scenarios!$B$16*$D551+Scenarios!$B$17*(Scenarios!L$22+SUM($G551:P551))+$E551+Scenarios!$B$18*Draws!N524</f>
        <v>-1.26926677215539</v>
      </c>
      <c r="R551" s="64" t="n">
        <f aca="false">Scenarios!$B$15+Scenarios!$B$16*$D551+Scenarios!$B$17*(Scenarios!M$22+SUM($G551:Q551))+$E551+Scenarios!$B$18*Draws!O524</f>
        <v>-2.56326235298801</v>
      </c>
      <c r="S551" s="79" t="n">
        <f aca="false">SUM(G551:R551)</f>
        <v>-49.1191058319061</v>
      </c>
    </row>
    <row r="552" customFormat="false" ht="15" hidden="false" customHeight="false" outlineLevel="0" collapsed="false">
      <c r="A552" s="36" t="n">
        <v>521</v>
      </c>
      <c r="B552" s="36" t="n">
        <f aca="false">MATCH(Draws!B525,$B$16:$E$16,1)</f>
        <v>4</v>
      </c>
      <c r="C552" s="65" t="n">
        <f aca="false">MAX(-0.9,INDEX(Scenarios!$B$8:$E$8,B552)+INDEX(Scenarios!$B$9:$E$9,B552)*Draws!C525)</f>
        <v>0.1092606</v>
      </c>
      <c r="D552" s="65" t="n">
        <f aca="false">(1+C552)^(1/12)-1</f>
        <v>0.00867858134817556</v>
      </c>
      <c r="E552" s="64" t="n">
        <f aca="false">INDEX(Scenarios!$B$10:$E$10,B552)/12</f>
        <v>-1.25</v>
      </c>
      <c r="G552" s="64" t="n">
        <f aca="false">Scenarios!$B$15+Scenarios!$B$16*$D552+Scenarios!$B$17*(Scenarios!B$22)+$E552+Scenarios!$B$18*Draws!D525</f>
        <v>-4.64427307504823</v>
      </c>
      <c r="H552" s="64" t="n">
        <f aca="false">Scenarios!$B$15+Scenarios!$B$16*$D552+Scenarios!$B$17*(Scenarios!C$22+SUM($G552:G552))+$E552+Scenarios!$B$18*Draws!E525</f>
        <v>-5.30945848444393</v>
      </c>
      <c r="I552" s="64" t="n">
        <f aca="false">Scenarios!$B$15+Scenarios!$B$16*$D552+Scenarios!$B$17*(Scenarios!D$22+SUM($G552:H552))+$E552+Scenarios!$B$18*Draws!F525</f>
        <v>-2.55472301618077</v>
      </c>
      <c r="J552" s="64" t="n">
        <f aca="false">Scenarios!$B$15+Scenarios!$B$16*$D552+Scenarios!$B$17*(Scenarios!E$22+SUM($G552:I552))+$E552+Scenarios!$B$18*Draws!G525</f>
        <v>1.06367097310137</v>
      </c>
      <c r="K552" s="64" t="n">
        <f aca="false">Scenarios!$B$15+Scenarios!$B$16*$D552+Scenarios!$B$17*(Scenarios!F$22+SUM($G552:J552))+$E552+Scenarios!$B$18*Draws!H525</f>
        <v>2.09223794102676</v>
      </c>
      <c r="L552" s="64" t="n">
        <f aca="false">Scenarios!$B$15+Scenarios!$B$16*$D552+Scenarios!$B$17*(Scenarios!G$22+SUM($G552:K552))+$E552+Scenarios!$B$18*Draws!I525</f>
        <v>-7.07164392950609</v>
      </c>
      <c r="M552" s="64" t="n">
        <f aca="false">Scenarios!$B$15+Scenarios!$B$16*$D552+Scenarios!$B$17*(Scenarios!H$22+SUM($G552:L552))+$E552+Scenarios!$B$18*Draws!J525</f>
        <v>-1.50957172703806</v>
      </c>
      <c r="N552" s="64" t="n">
        <f aca="false">Scenarios!$B$15+Scenarios!$B$16*$D552+Scenarios!$B$17*(Scenarios!I$22+SUM($G552:M552))+$E552+Scenarios!$B$18*Draws!K525</f>
        <v>3.09204379079779</v>
      </c>
      <c r="O552" s="64" t="n">
        <f aca="false">Scenarios!$B$15+Scenarios!$B$16*$D552+Scenarios!$B$17*(Scenarios!J$22+SUM($G552:N552))+$E552+Scenarios!$B$18*Draws!L525</f>
        <v>-6.76351314045151</v>
      </c>
      <c r="P552" s="64" t="n">
        <f aca="false">Scenarios!$B$15+Scenarios!$B$16*$D552+Scenarios!$B$17*(Scenarios!K$22+SUM($G552:O552))+$E552+Scenarios!$B$18*Draws!M525</f>
        <v>-1.88092311863709</v>
      </c>
      <c r="Q552" s="64" t="n">
        <f aca="false">Scenarios!$B$15+Scenarios!$B$16*$D552+Scenarios!$B$17*(Scenarios!L$22+SUM($G552:P552))+$E552+Scenarios!$B$18*Draws!N525</f>
        <v>2.10388879593127</v>
      </c>
      <c r="R552" s="64" t="n">
        <f aca="false">Scenarios!$B$15+Scenarios!$B$16*$D552+Scenarios!$B$17*(Scenarios!M$22+SUM($G552:Q552))+$E552+Scenarios!$B$18*Draws!O525</f>
        <v>1.14871718312984</v>
      </c>
      <c r="S552" s="79" t="n">
        <f aca="false">SUM(G552:R552)</f>
        <v>-20.2335478073187</v>
      </c>
    </row>
    <row r="553" customFormat="false" ht="15" hidden="false" customHeight="false" outlineLevel="0" collapsed="false">
      <c r="A553" s="36" t="n">
        <v>522</v>
      </c>
      <c r="B553" s="36" t="n">
        <f aca="false">MATCH(Draws!B526,$B$16:$E$16,1)</f>
        <v>4</v>
      </c>
      <c r="C553" s="65" t="n">
        <f aca="false">MAX(-0.9,INDEX(Scenarios!$B$8:$E$8,B553)+INDEX(Scenarios!$B$9:$E$9,B553)*Draws!C526)</f>
        <v>0.327579</v>
      </c>
      <c r="D553" s="65" t="n">
        <f aca="false">(1+C553)^(1/12)-1</f>
        <v>0.0238940780813619</v>
      </c>
      <c r="E553" s="64" t="n">
        <f aca="false">INDEX(Scenarios!$B$10:$E$10,B553)/12</f>
        <v>-1.25</v>
      </c>
      <c r="G553" s="64" t="n">
        <f aca="false">Scenarios!$B$15+Scenarios!$B$16*$D553+Scenarios!$B$17*(Scenarios!B$22)+$E553+Scenarios!$B$18*Draws!D526</f>
        <v>-1.87049151539899</v>
      </c>
      <c r="H553" s="64" t="n">
        <f aca="false">Scenarios!$B$15+Scenarios!$B$16*$D553+Scenarios!$B$17*(Scenarios!C$22+SUM($G553:G553))+$E553+Scenarios!$B$18*Draws!E526</f>
        <v>-1.73993177876266</v>
      </c>
      <c r="I553" s="64" t="n">
        <f aca="false">Scenarios!$B$15+Scenarios!$B$16*$D553+Scenarios!$B$17*(Scenarios!D$22+SUM($G553:H553))+$E553+Scenarios!$B$18*Draws!F526</f>
        <v>2.60000415106481</v>
      </c>
      <c r="J553" s="64" t="n">
        <f aca="false">Scenarios!$B$15+Scenarios!$B$16*$D553+Scenarios!$B$17*(Scenarios!E$22+SUM($G553:I553))+$E553+Scenarios!$B$18*Draws!G526</f>
        <v>-1.14702357566249</v>
      </c>
      <c r="K553" s="64" t="n">
        <f aca="false">Scenarios!$B$15+Scenarios!$B$16*$D553+Scenarios!$B$17*(Scenarios!F$22+SUM($G553:J553))+$E553+Scenarios!$B$18*Draws!H526</f>
        <v>0.729867790182446</v>
      </c>
      <c r="L553" s="64" t="n">
        <f aca="false">Scenarios!$B$15+Scenarios!$B$16*$D553+Scenarios!$B$17*(Scenarios!G$22+SUM($G553:K553))+$E553+Scenarios!$B$18*Draws!I526</f>
        <v>2.01827309353673</v>
      </c>
      <c r="M553" s="64" t="n">
        <f aca="false">Scenarios!$B$15+Scenarios!$B$16*$D553+Scenarios!$B$17*(Scenarios!H$22+SUM($G553:L553))+$E553+Scenarios!$B$18*Draws!J526</f>
        <v>-2.34559764259248</v>
      </c>
      <c r="N553" s="64" t="n">
        <f aca="false">Scenarios!$B$15+Scenarios!$B$16*$D553+Scenarios!$B$17*(Scenarios!I$22+SUM($G553:M553))+$E553+Scenarios!$B$18*Draws!K526</f>
        <v>0.637818380334621</v>
      </c>
      <c r="O553" s="64" t="n">
        <f aca="false">Scenarios!$B$15+Scenarios!$B$16*$D553+Scenarios!$B$17*(Scenarios!J$22+SUM($G553:N553))+$E553+Scenarios!$B$18*Draws!L526</f>
        <v>2.58967200713469</v>
      </c>
      <c r="P553" s="64" t="n">
        <f aca="false">Scenarios!$B$15+Scenarios!$B$16*$D553+Scenarios!$B$17*(Scenarios!K$22+SUM($G553:O553))+$E553+Scenarios!$B$18*Draws!M526</f>
        <v>1.28142399243469</v>
      </c>
      <c r="Q553" s="64" t="n">
        <f aca="false">Scenarios!$B$15+Scenarios!$B$16*$D553+Scenarios!$B$17*(Scenarios!L$22+SUM($G553:P553))+$E553+Scenarios!$B$18*Draws!N526</f>
        <v>0.445505539592965</v>
      </c>
      <c r="R553" s="64" t="n">
        <f aca="false">Scenarios!$B$15+Scenarios!$B$16*$D553+Scenarios!$B$17*(Scenarios!M$22+SUM($G553:Q553))+$E553+Scenarios!$B$18*Draws!O526</f>
        <v>2.19261259037315</v>
      </c>
      <c r="S553" s="79" t="n">
        <f aca="false">SUM(G553:R553)</f>
        <v>5.39213303223748</v>
      </c>
    </row>
    <row r="554" customFormat="false" ht="15" hidden="false" customHeight="false" outlineLevel="0" collapsed="false">
      <c r="A554" s="36" t="n">
        <v>523</v>
      </c>
      <c r="B554" s="36" t="n">
        <f aca="false">MATCH(Draws!B527,$B$16:$E$16,1)</f>
        <v>4</v>
      </c>
      <c r="C554" s="65" t="n">
        <f aca="false">MAX(-0.9,INDEX(Scenarios!$B$8:$E$8,B554)+INDEX(Scenarios!$B$9:$E$9,B554)*Draws!C527)</f>
        <v>0.32972616</v>
      </c>
      <c r="D554" s="65" t="n">
        <f aca="false">(1+C554)^(1/12)-1</f>
        <v>0.0240319754871532</v>
      </c>
      <c r="E554" s="64" t="n">
        <f aca="false">INDEX(Scenarios!$B$10:$E$10,B554)/12</f>
        <v>-1.25</v>
      </c>
      <c r="G554" s="64" t="n">
        <f aca="false">Scenarios!$B$15+Scenarios!$B$16*$D554+Scenarios!$B$17*(Scenarios!B$22)+$E554+Scenarios!$B$18*Draws!D527</f>
        <v>0.101312239264078</v>
      </c>
      <c r="H554" s="64" t="n">
        <f aca="false">Scenarios!$B$15+Scenarios!$B$16*$D554+Scenarios!$B$17*(Scenarios!C$22+SUM($G554:G554))+$E554+Scenarios!$B$18*Draws!E527</f>
        <v>-0.831639197704924</v>
      </c>
      <c r="I554" s="64" t="n">
        <f aca="false">Scenarios!$B$15+Scenarios!$B$16*$D554+Scenarios!$B$17*(Scenarios!D$22+SUM($G554:H554))+$E554+Scenarios!$B$18*Draws!F527</f>
        <v>-3.45742838277549</v>
      </c>
      <c r="J554" s="64" t="n">
        <f aca="false">Scenarios!$B$15+Scenarios!$B$16*$D554+Scenarios!$B$17*(Scenarios!E$22+SUM($G554:I554))+$E554+Scenarios!$B$18*Draws!G527</f>
        <v>-1.59604175493443</v>
      </c>
      <c r="K554" s="64" t="n">
        <f aca="false">Scenarios!$B$15+Scenarios!$B$16*$D554+Scenarios!$B$17*(Scenarios!F$22+SUM($G554:J554))+$E554+Scenarios!$B$18*Draws!H527</f>
        <v>0.834094734874361</v>
      </c>
      <c r="L554" s="64" t="n">
        <f aca="false">Scenarios!$B$15+Scenarios!$B$16*$D554+Scenarios!$B$17*(Scenarios!G$22+SUM($G554:K554))+$E554+Scenarios!$B$18*Draws!I527</f>
        <v>-1.69044316442013</v>
      </c>
      <c r="M554" s="64" t="n">
        <f aca="false">Scenarios!$B$15+Scenarios!$B$16*$D554+Scenarios!$B$17*(Scenarios!H$22+SUM($G554:L554))+$E554+Scenarios!$B$18*Draws!J527</f>
        <v>-1.04015983539175</v>
      </c>
      <c r="N554" s="64" t="n">
        <f aca="false">Scenarios!$B$15+Scenarios!$B$16*$D554+Scenarios!$B$17*(Scenarios!I$22+SUM($G554:M554))+$E554+Scenarios!$B$18*Draws!K527</f>
        <v>0.359344609413907</v>
      </c>
      <c r="O554" s="64" t="n">
        <f aca="false">Scenarios!$B$15+Scenarios!$B$16*$D554+Scenarios!$B$17*(Scenarios!J$22+SUM($G554:N554))+$E554+Scenarios!$B$18*Draws!L527</f>
        <v>-5.02687891736965</v>
      </c>
      <c r="P554" s="64" t="n">
        <f aca="false">Scenarios!$B$15+Scenarios!$B$16*$D554+Scenarios!$B$17*(Scenarios!K$22+SUM($G554:O554))+$E554+Scenarios!$B$18*Draws!M527</f>
        <v>-3.52293726420116</v>
      </c>
      <c r="Q554" s="64" t="n">
        <f aca="false">Scenarios!$B$15+Scenarios!$B$16*$D554+Scenarios!$B$17*(Scenarios!L$22+SUM($G554:P554))+$E554+Scenarios!$B$18*Draws!N527</f>
        <v>-1.11002574118182</v>
      </c>
      <c r="R554" s="64" t="n">
        <f aca="false">Scenarios!$B$15+Scenarios!$B$16*$D554+Scenarios!$B$17*(Scenarios!M$22+SUM($G554:Q554))+$E554+Scenarios!$B$18*Draws!O527</f>
        <v>2.97937536968724</v>
      </c>
      <c r="S554" s="79" t="n">
        <f aca="false">SUM(G554:R554)</f>
        <v>-14.0014273047398</v>
      </c>
    </row>
    <row r="555" customFormat="false" ht="15" hidden="false" customHeight="false" outlineLevel="0" collapsed="false">
      <c r="A555" s="36" t="n">
        <v>524</v>
      </c>
      <c r="B555" s="36" t="n">
        <f aca="false">MATCH(Draws!B528,$B$16:$E$16,1)</f>
        <v>3</v>
      </c>
      <c r="C555" s="65" t="n">
        <f aca="false">MAX(-0.9,INDEX(Scenarios!$B$8:$E$8,B555)+INDEX(Scenarios!$B$9:$E$9,B555)*Draws!C528)</f>
        <v>0.1976954</v>
      </c>
      <c r="D555" s="65" t="n">
        <f aca="false">(1+C555)^(1/12)-1</f>
        <v>0.0151468354741089</v>
      </c>
      <c r="E555" s="64" t="n">
        <f aca="false">INDEX(Scenarios!$B$10:$E$10,B555)/12</f>
        <v>0.416666666666667</v>
      </c>
      <c r="G555" s="64" t="n">
        <f aca="false">Scenarios!$B$15+Scenarios!$B$16*$D555+Scenarios!$B$17*(Scenarios!B$22)+$E555+Scenarios!$B$18*Draws!D528</f>
        <v>3.26001083900763</v>
      </c>
      <c r="H555" s="64" t="n">
        <f aca="false">Scenarios!$B$15+Scenarios!$B$16*$D555+Scenarios!$B$17*(Scenarios!C$22+SUM($G555:G555))+$E555+Scenarios!$B$18*Draws!E528</f>
        <v>0.869663401030093</v>
      </c>
      <c r="I555" s="64" t="n">
        <f aca="false">Scenarios!$B$15+Scenarios!$B$16*$D555+Scenarios!$B$17*(Scenarios!D$22+SUM($G555:H555))+$E555+Scenarios!$B$18*Draws!F528</f>
        <v>-0.0473483091961218</v>
      </c>
      <c r="J555" s="64" t="n">
        <f aca="false">Scenarios!$B$15+Scenarios!$B$16*$D555+Scenarios!$B$17*(Scenarios!E$22+SUM($G555:I555))+$E555+Scenarios!$B$18*Draws!G528</f>
        <v>0.915541755458171</v>
      </c>
      <c r="K555" s="64" t="n">
        <f aca="false">Scenarios!$B$15+Scenarios!$B$16*$D555+Scenarios!$B$17*(Scenarios!F$22+SUM($G555:J555))+$E555+Scenarios!$B$18*Draws!H528</f>
        <v>0.145748171757321</v>
      </c>
      <c r="L555" s="64" t="n">
        <f aca="false">Scenarios!$B$15+Scenarios!$B$16*$D555+Scenarios!$B$17*(Scenarios!G$22+SUM($G555:K555))+$E555+Scenarios!$B$18*Draws!I528</f>
        <v>0.420994562058691</v>
      </c>
      <c r="M555" s="64" t="n">
        <f aca="false">Scenarios!$B$15+Scenarios!$B$16*$D555+Scenarios!$B$17*(Scenarios!H$22+SUM($G555:L555))+$E555+Scenarios!$B$18*Draws!J528</f>
        <v>0.384836840076551</v>
      </c>
      <c r="N555" s="64" t="n">
        <f aca="false">Scenarios!$B$15+Scenarios!$B$16*$D555+Scenarios!$B$17*(Scenarios!I$22+SUM($G555:M555))+$E555+Scenarios!$B$18*Draws!K528</f>
        <v>-1.2673568798427</v>
      </c>
      <c r="O555" s="64" t="n">
        <f aca="false">Scenarios!$B$15+Scenarios!$B$16*$D555+Scenarios!$B$17*(Scenarios!J$22+SUM($G555:N555))+$E555+Scenarios!$B$18*Draws!L528</f>
        <v>4.4837662353752</v>
      </c>
      <c r="P555" s="64" t="n">
        <f aca="false">Scenarios!$B$15+Scenarios!$B$16*$D555+Scenarios!$B$17*(Scenarios!K$22+SUM($G555:O555))+$E555+Scenarios!$B$18*Draws!M528</f>
        <v>0.446563638055472</v>
      </c>
      <c r="Q555" s="64" t="n">
        <f aca="false">Scenarios!$B$15+Scenarios!$B$16*$D555+Scenarios!$B$17*(Scenarios!L$22+SUM($G555:P555))+$E555+Scenarios!$B$18*Draws!N528</f>
        <v>-1.24142482660428</v>
      </c>
      <c r="R555" s="64" t="n">
        <f aca="false">Scenarios!$B$15+Scenarios!$B$16*$D555+Scenarios!$B$17*(Scenarios!M$22+SUM($G555:Q555))+$E555+Scenarios!$B$18*Draws!O528</f>
        <v>-1.15670157650287</v>
      </c>
      <c r="S555" s="79" t="n">
        <f aca="false">SUM(G555:R555)</f>
        <v>7.21429385067315</v>
      </c>
    </row>
    <row r="556" customFormat="false" ht="15" hidden="false" customHeight="false" outlineLevel="0" collapsed="false">
      <c r="A556" s="36" t="n">
        <v>525</v>
      </c>
      <c r="B556" s="36" t="n">
        <f aca="false">MATCH(Draws!B529,$B$16:$E$16,1)</f>
        <v>2</v>
      </c>
      <c r="C556" s="65" t="n">
        <f aca="false">MAX(-0.9,INDEX(Scenarios!$B$8:$E$8,B556)+INDEX(Scenarios!$B$9:$E$9,B556)*Draws!C529)</f>
        <v>-0.2029378</v>
      </c>
      <c r="D556" s="65" t="n">
        <f aca="false">(1+C556)^(1/12)-1</f>
        <v>-0.0187243597620398</v>
      </c>
      <c r="E556" s="64" t="n">
        <f aca="false">INDEX(Scenarios!$B$10:$E$10,B556)/12</f>
        <v>0.416666666666667</v>
      </c>
      <c r="G556" s="64" t="n">
        <f aca="false">Scenarios!$B$15+Scenarios!$B$16*$D556+Scenarios!$B$17*(Scenarios!B$22)+$E556+Scenarios!$B$18*Draws!D529</f>
        <v>-0.435410052615904</v>
      </c>
      <c r="H556" s="64" t="n">
        <f aca="false">Scenarios!$B$15+Scenarios!$B$16*$D556+Scenarios!$B$17*(Scenarios!C$22+SUM($G556:G556))+$E556+Scenarios!$B$18*Draws!E529</f>
        <v>-1.80882806818377</v>
      </c>
      <c r="I556" s="64" t="n">
        <f aca="false">Scenarios!$B$15+Scenarios!$B$16*$D556+Scenarios!$B$17*(Scenarios!D$22+SUM($G556:H556))+$E556+Scenarios!$B$18*Draws!F529</f>
        <v>-4.62601172090019</v>
      </c>
      <c r="J556" s="64" t="n">
        <f aca="false">Scenarios!$B$15+Scenarios!$B$16*$D556+Scenarios!$B$17*(Scenarios!E$22+SUM($G556:I556))+$E556+Scenarios!$B$18*Draws!G529</f>
        <v>-0.0571031401697846</v>
      </c>
      <c r="K556" s="64" t="n">
        <f aca="false">Scenarios!$B$15+Scenarios!$B$16*$D556+Scenarios!$B$17*(Scenarios!F$22+SUM($G556:J556))+$E556+Scenarios!$B$18*Draws!H529</f>
        <v>-3.99518762727509</v>
      </c>
      <c r="L556" s="64" t="n">
        <f aca="false">Scenarios!$B$15+Scenarios!$B$16*$D556+Scenarios!$B$17*(Scenarios!G$22+SUM($G556:K556))+$E556+Scenarios!$B$18*Draws!I529</f>
        <v>0.265879539418969</v>
      </c>
      <c r="M556" s="64" t="n">
        <f aca="false">Scenarios!$B$15+Scenarios!$B$16*$D556+Scenarios!$B$17*(Scenarios!H$22+SUM($G556:L556))+$E556+Scenarios!$B$18*Draws!J529</f>
        <v>-6.16563802439532</v>
      </c>
      <c r="N556" s="64" t="n">
        <f aca="false">Scenarios!$B$15+Scenarios!$B$16*$D556+Scenarios!$B$17*(Scenarios!I$22+SUM($G556:M556))+$E556+Scenarios!$B$18*Draws!K529</f>
        <v>2.05467994209703</v>
      </c>
      <c r="O556" s="64" t="n">
        <f aca="false">Scenarios!$B$15+Scenarios!$B$16*$D556+Scenarios!$B$17*(Scenarios!J$22+SUM($G556:N556))+$E556+Scenarios!$B$18*Draws!L529</f>
        <v>0.783181734074634</v>
      </c>
      <c r="P556" s="64" t="n">
        <f aca="false">Scenarios!$B$15+Scenarios!$B$16*$D556+Scenarios!$B$17*(Scenarios!K$22+SUM($G556:O556))+$E556+Scenarios!$B$18*Draws!M529</f>
        <v>-1.52948501605304</v>
      </c>
      <c r="Q556" s="64" t="n">
        <f aca="false">Scenarios!$B$15+Scenarios!$B$16*$D556+Scenarios!$B$17*(Scenarios!L$22+SUM($G556:P556))+$E556+Scenarios!$B$18*Draws!N529</f>
        <v>-2.06388199387447</v>
      </c>
      <c r="R556" s="64" t="n">
        <f aca="false">Scenarios!$B$15+Scenarios!$B$16*$D556+Scenarios!$B$17*(Scenarios!M$22+SUM($G556:Q556))+$E556+Scenarios!$B$18*Draws!O529</f>
        <v>-2.05073214122471</v>
      </c>
      <c r="S556" s="79" t="n">
        <f aca="false">SUM(G556:R556)</f>
        <v>-19.6285365691016</v>
      </c>
    </row>
    <row r="557" customFormat="false" ht="15" hidden="false" customHeight="false" outlineLevel="0" collapsed="false">
      <c r="A557" s="36" t="n">
        <v>526</v>
      </c>
      <c r="B557" s="36" t="n">
        <f aca="false">MATCH(Draws!B530,$B$16:$E$16,1)</f>
        <v>3</v>
      </c>
      <c r="C557" s="65" t="n">
        <f aca="false">MAX(-0.9,INDEX(Scenarios!$B$8:$E$8,B557)+INDEX(Scenarios!$B$9:$E$9,B557)*Draws!C530)</f>
        <v>0.28083404</v>
      </c>
      <c r="D557" s="65" t="n">
        <f aca="false">(1+C557)^(1/12)-1</f>
        <v>0.0208401400220493</v>
      </c>
      <c r="E557" s="64" t="n">
        <f aca="false">INDEX(Scenarios!$B$10:$E$10,B557)/12</f>
        <v>0.416666666666667</v>
      </c>
      <c r="G557" s="64" t="n">
        <f aca="false">Scenarios!$B$15+Scenarios!$B$16*$D557+Scenarios!$B$17*(Scenarios!B$22)+$E557+Scenarios!$B$18*Draws!D530</f>
        <v>-0.946524466009664</v>
      </c>
      <c r="H557" s="64" t="n">
        <f aca="false">Scenarios!$B$15+Scenarios!$B$16*$D557+Scenarios!$B$17*(Scenarios!C$22+SUM($G557:G557))+$E557+Scenarios!$B$18*Draws!E530</f>
        <v>3.4356848235752</v>
      </c>
      <c r="I557" s="64" t="n">
        <f aca="false">Scenarios!$B$15+Scenarios!$B$16*$D557+Scenarios!$B$17*(Scenarios!D$22+SUM($G557:H557))+$E557+Scenarios!$B$18*Draws!F530</f>
        <v>-1.42253104550104</v>
      </c>
      <c r="J557" s="64" t="n">
        <f aca="false">Scenarios!$B$15+Scenarios!$B$16*$D557+Scenarios!$B$17*(Scenarios!E$22+SUM($G557:I557))+$E557+Scenarios!$B$18*Draws!G530</f>
        <v>2.0954992642439</v>
      </c>
      <c r="K557" s="64" t="n">
        <f aca="false">Scenarios!$B$15+Scenarios!$B$16*$D557+Scenarios!$B$17*(Scenarios!F$22+SUM($G557:J557))+$E557+Scenarios!$B$18*Draws!H530</f>
        <v>3.73532751019475</v>
      </c>
      <c r="L557" s="64" t="n">
        <f aca="false">Scenarios!$B$15+Scenarios!$B$16*$D557+Scenarios!$B$17*(Scenarios!G$22+SUM($G557:K557))+$E557+Scenarios!$B$18*Draws!I530</f>
        <v>-0.725271451411018</v>
      </c>
      <c r="M557" s="64" t="n">
        <f aca="false">Scenarios!$B$15+Scenarios!$B$16*$D557+Scenarios!$B$17*(Scenarios!H$22+SUM($G557:L557))+$E557+Scenarios!$B$18*Draws!J530</f>
        <v>2.29366330955652</v>
      </c>
      <c r="N557" s="64" t="n">
        <f aca="false">Scenarios!$B$15+Scenarios!$B$16*$D557+Scenarios!$B$17*(Scenarios!I$22+SUM($G557:M557))+$E557+Scenarios!$B$18*Draws!K530</f>
        <v>-1.66355245178815</v>
      </c>
      <c r="O557" s="64" t="n">
        <f aca="false">Scenarios!$B$15+Scenarios!$B$16*$D557+Scenarios!$B$17*(Scenarios!J$22+SUM($G557:N557))+$E557+Scenarios!$B$18*Draws!L530</f>
        <v>-4.50660448639946</v>
      </c>
      <c r="P557" s="64" t="n">
        <f aca="false">Scenarios!$B$15+Scenarios!$B$16*$D557+Scenarios!$B$17*(Scenarios!K$22+SUM($G557:O557))+$E557+Scenarios!$B$18*Draws!M530</f>
        <v>1.60393477667334</v>
      </c>
      <c r="Q557" s="64" t="n">
        <f aca="false">Scenarios!$B$15+Scenarios!$B$16*$D557+Scenarios!$B$17*(Scenarios!L$22+SUM($G557:P557))+$E557+Scenarios!$B$18*Draws!N530</f>
        <v>1.30207420613082</v>
      </c>
      <c r="R557" s="64" t="n">
        <f aca="false">Scenarios!$B$15+Scenarios!$B$16*$D557+Scenarios!$B$17*(Scenarios!M$22+SUM($G557:Q557))+$E557+Scenarios!$B$18*Draws!O530</f>
        <v>2.34993143800474</v>
      </c>
      <c r="S557" s="79" t="n">
        <f aca="false">SUM(G557:R557)</f>
        <v>7.55163142726995</v>
      </c>
    </row>
    <row r="558" customFormat="false" ht="15" hidden="false" customHeight="false" outlineLevel="0" collapsed="false">
      <c r="A558" s="36" t="n">
        <v>527</v>
      </c>
      <c r="B558" s="36" t="n">
        <f aca="false">MATCH(Draws!B531,$B$16:$E$16,1)</f>
        <v>4</v>
      </c>
      <c r="C558" s="65" t="n">
        <f aca="false">MAX(-0.9,INDEX(Scenarios!$B$8:$E$8,B558)+INDEX(Scenarios!$B$9:$E$9,B558)*Draws!C531)</f>
        <v>0.02190912</v>
      </c>
      <c r="D558" s="65" t="n">
        <f aca="false">(1+C558)^(1/12)-1</f>
        <v>0.00180767889755362</v>
      </c>
      <c r="E558" s="64" t="n">
        <f aca="false">INDEX(Scenarios!$B$10:$E$10,B558)/12</f>
        <v>-1.25</v>
      </c>
      <c r="G558" s="64" t="n">
        <f aca="false">Scenarios!$B$15+Scenarios!$B$16*$D558+Scenarios!$B$17*(Scenarios!B$22)+$E558+Scenarios!$B$18*Draws!D531</f>
        <v>-2.03629209815215</v>
      </c>
      <c r="H558" s="64" t="n">
        <f aca="false">Scenarios!$B$15+Scenarios!$B$16*$D558+Scenarios!$B$17*(Scenarios!C$22+SUM($G558:G558))+$E558+Scenarios!$B$18*Draws!E531</f>
        <v>-6.61834166420639</v>
      </c>
      <c r="I558" s="64" t="n">
        <f aca="false">Scenarios!$B$15+Scenarios!$B$16*$D558+Scenarios!$B$17*(Scenarios!D$22+SUM($G558:H558))+$E558+Scenarios!$B$18*Draws!F531</f>
        <v>-4.29432380261</v>
      </c>
      <c r="J558" s="64" t="n">
        <f aca="false">Scenarios!$B$15+Scenarios!$B$16*$D558+Scenarios!$B$17*(Scenarios!E$22+SUM($G558:I558))+$E558+Scenarios!$B$18*Draws!G531</f>
        <v>0.460469273592949</v>
      </c>
      <c r="K558" s="64" t="n">
        <f aca="false">Scenarios!$B$15+Scenarios!$B$16*$D558+Scenarios!$B$17*(Scenarios!F$22+SUM($G558:J558))+$E558+Scenarios!$B$18*Draws!H531</f>
        <v>-6.76923497267098</v>
      </c>
      <c r="L558" s="64" t="n">
        <f aca="false">Scenarios!$B$15+Scenarios!$B$16*$D558+Scenarios!$B$17*(Scenarios!G$22+SUM($G558:K558))+$E558+Scenarios!$B$18*Draws!I531</f>
        <v>-0.737798947455878</v>
      </c>
      <c r="M558" s="64" t="n">
        <f aca="false">Scenarios!$B$15+Scenarios!$B$16*$D558+Scenarios!$B$17*(Scenarios!H$22+SUM($G558:L558))+$E558+Scenarios!$B$18*Draws!J531</f>
        <v>-5.92492832279042</v>
      </c>
      <c r="N558" s="64" t="n">
        <f aca="false">Scenarios!$B$15+Scenarios!$B$16*$D558+Scenarios!$B$17*(Scenarios!I$22+SUM($G558:M558))+$E558+Scenarios!$B$18*Draws!K531</f>
        <v>-1.58914256343366</v>
      </c>
      <c r="O558" s="64" t="n">
        <f aca="false">Scenarios!$B$15+Scenarios!$B$16*$D558+Scenarios!$B$17*(Scenarios!J$22+SUM($G558:N558))+$E558+Scenarios!$B$18*Draws!L531</f>
        <v>-5.09372851120337</v>
      </c>
      <c r="P558" s="64" t="n">
        <f aca="false">Scenarios!$B$15+Scenarios!$B$16*$D558+Scenarios!$B$17*(Scenarios!K$22+SUM($G558:O558))+$E558+Scenarios!$B$18*Draws!M531</f>
        <v>-5.91424626481267</v>
      </c>
      <c r="Q558" s="64" t="n">
        <f aca="false">Scenarios!$B$15+Scenarios!$B$16*$D558+Scenarios!$B$17*(Scenarios!L$22+SUM($G558:P558))+$E558+Scenarios!$B$18*Draws!N531</f>
        <v>-7.88321067931353</v>
      </c>
      <c r="R558" s="64" t="n">
        <f aca="false">Scenarios!$B$15+Scenarios!$B$16*$D558+Scenarios!$B$17*(Scenarios!M$22+SUM($G558:Q558))+$E558+Scenarios!$B$18*Draws!O531</f>
        <v>-2.36859037976482</v>
      </c>
      <c r="S558" s="79" t="n">
        <f aca="false">SUM(G558:R558)</f>
        <v>-48.7693689328209</v>
      </c>
    </row>
    <row r="559" customFormat="false" ht="15" hidden="false" customHeight="false" outlineLevel="0" collapsed="false">
      <c r="A559" s="36" t="n">
        <v>528</v>
      </c>
      <c r="B559" s="36" t="n">
        <f aca="false">MATCH(Draws!B532,$B$16:$E$16,1)</f>
        <v>4</v>
      </c>
      <c r="C559" s="65" t="n">
        <f aca="false">MAX(-0.9,INDEX(Scenarios!$B$8:$E$8,B559)+INDEX(Scenarios!$B$9:$E$9,B559)*Draws!C532)</f>
        <v>-0.05069808</v>
      </c>
      <c r="D559" s="65" t="n">
        <f aca="false">(1+C559)^(1/12)-1</f>
        <v>-0.00432631322333832</v>
      </c>
      <c r="E559" s="64" t="n">
        <f aca="false">INDEX(Scenarios!$B$10:$E$10,B559)/12</f>
        <v>-1.25</v>
      </c>
      <c r="G559" s="64" t="n">
        <f aca="false">Scenarios!$B$15+Scenarios!$B$16*$D559+Scenarios!$B$17*(Scenarios!B$22)+$E559+Scenarios!$B$18*Draws!D532</f>
        <v>-2.31983639088565</v>
      </c>
      <c r="H559" s="64" t="n">
        <f aca="false">Scenarios!$B$15+Scenarios!$B$16*$D559+Scenarios!$B$17*(Scenarios!C$22+SUM($G559:G559))+$E559+Scenarios!$B$18*Draws!E532</f>
        <v>-3.39466086772298</v>
      </c>
      <c r="I559" s="64" t="n">
        <f aca="false">Scenarios!$B$15+Scenarios!$B$16*$D559+Scenarios!$B$17*(Scenarios!D$22+SUM($G559:H559))+$E559+Scenarios!$B$18*Draws!F532</f>
        <v>-8.25364288052388</v>
      </c>
      <c r="J559" s="64" t="n">
        <f aca="false">Scenarios!$B$15+Scenarios!$B$16*$D559+Scenarios!$B$17*(Scenarios!E$22+SUM($G559:I559))+$E559+Scenarios!$B$18*Draws!G532</f>
        <v>-4.09829909909984</v>
      </c>
      <c r="K559" s="64" t="n">
        <f aca="false">Scenarios!$B$15+Scenarios!$B$16*$D559+Scenarios!$B$17*(Scenarios!F$22+SUM($G559:J559))+$E559+Scenarios!$B$18*Draws!H532</f>
        <v>-6.16736255602936</v>
      </c>
      <c r="L559" s="64" t="n">
        <f aca="false">Scenarios!$B$15+Scenarios!$B$16*$D559+Scenarios!$B$17*(Scenarios!G$22+SUM($G559:K559))+$E559+Scenarios!$B$18*Draws!I532</f>
        <v>-2.06189493188285</v>
      </c>
      <c r="M559" s="64" t="n">
        <f aca="false">Scenarios!$B$15+Scenarios!$B$16*$D559+Scenarios!$B$17*(Scenarios!H$22+SUM($G559:L559))+$E559+Scenarios!$B$18*Draws!J532</f>
        <v>-2.48927670923108</v>
      </c>
      <c r="N559" s="64" t="n">
        <f aca="false">Scenarios!$B$15+Scenarios!$B$16*$D559+Scenarios!$B$17*(Scenarios!I$22+SUM($G559:M559))+$E559+Scenarios!$B$18*Draws!K532</f>
        <v>0.978107393133812</v>
      </c>
      <c r="O559" s="64" t="n">
        <f aca="false">Scenarios!$B$15+Scenarios!$B$16*$D559+Scenarios!$B$17*(Scenarios!J$22+SUM($G559:N559))+$E559+Scenarios!$B$18*Draws!L532</f>
        <v>-1.75424629056518</v>
      </c>
      <c r="P559" s="64" t="n">
        <f aca="false">Scenarios!$B$15+Scenarios!$B$16*$D559+Scenarios!$B$17*(Scenarios!K$22+SUM($G559:O559))+$E559+Scenarios!$B$18*Draws!M532</f>
        <v>-2.49056879982991</v>
      </c>
      <c r="Q559" s="64" t="n">
        <f aca="false">Scenarios!$B$15+Scenarios!$B$16*$D559+Scenarios!$B$17*(Scenarios!L$22+SUM($G559:P559))+$E559+Scenarios!$B$18*Draws!N532</f>
        <v>-1.79515581014935</v>
      </c>
      <c r="R559" s="64" t="n">
        <f aca="false">Scenarios!$B$15+Scenarios!$B$16*$D559+Scenarios!$B$17*(Scenarios!M$22+SUM($G559:Q559))+$E559+Scenarios!$B$18*Draws!O532</f>
        <v>-2.11213824020671</v>
      </c>
      <c r="S559" s="79" t="n">
        <f aca="false">SUM(G559:R559)</f>
        <v>-35.958975182993</v>
      </c>
    </row>
    <row r="560" customFormat="false" ht="15" hidden="false" customHeight="false" outlineLevel="0" collapsed="false">
      <c r="A560" s="36" t="n">
        <v>529</v>
      </c>
      <c r="B560" s="36" t="n">
        <f aca="false">MATCH(Draws!B533,$B$16:$E$16,1)</f>
        <v>1</v>
      </c>
      <c r="C560" s="65" t="n">
        <f aca="false">MAX(-0.9,INDEX(Scenarios!$B$8:$E$8,B560)+INDEX(Scenarios!$B$9:$E$9,B560)*Draws!C533)</f>
        <v>0.0190265</v>
      </c>
      <c r="D560" s="65" t="n">
        <f aca="false">(1+C560)^(1/12)-1</f>
        <v>0.00157188076069525</v>
      </c>
      <c r="E560" s="64" t="n">
        <f aca="false">INDEX(Scenarios!$B$10:$E$10,B560)/12</f>
        <v>-1.25</v>
      </c>
      <c r="G560" s="64" t="n">
        <f aca="false">Scenarios!$B$15+Scenarios!$B$16*$D560+Scenarios!$B$17*(Scenarios!B$22)+$E560+Scenarios!$B$18*Draws!D533</f>
        <v>-1.15580768811498</v>
      </c>
      <c r="H560" s="64" t="n">
        <f aca="false">Scenarios!$B$15+Scenarios!$B$16*$D560+Scenarios!$B$17*(Scenarios!C$22+SUM($G560:G560))+$E560+Scenarios!$B$18*Draws!E533</f>
        <v>-2.0441385380064</v>
      </c>
      <c r="I560" s="64" t="n">
        <f aca="false">Scenarios!$B$15+Scenarios!$B$16*$D560+Scenarios!$B$17*(Scenarios!D$22+SUM($G560:H560))+$E560+Scenarios!$B$18*Draws!F533</f>
        <v>-1.34467307621113</v>
      </c>
      <c r="J560" s="64" t="n">
        <f aca="false">Scenarios!$B$15+Scenarios!$B$16*$D560+Scenarios!$B$17*(Scenarios!E$22+SUM($G560:I560))+$E560+Scenarios!$B$18*Draws!G533</f>
        <v>-5.83107160285084</v>
      </c>
      <c r="K560" s="64" t="n">
        <f aca="false">Scenarios!$B$15+Scenarios!$B$16*$D560+Scenarios!$B$17*(Scenarios!F$22+SUM($G560:J560))+$E560+Scenarios!$B$18*Draws!H533</f>
        <v>-3.11854666544945</v>
      </c>
      <c r="L560" s="64" t="n">
        <f aca="false">Scenarios!$B$15+Scenarios!$B$16*$D560+Scenarios!$B$17*(Scenarios!G$22+SUM($G560:K560))+$E560+Scenarios!$B$18*Draws!I533</f>
        <v>-0.176203148817645</v>
      </c>
      <c r="M560" s="64" t="n">
        <f aca="false">Scenarios!$B$15+Scenarios!$B$16*$D560+Scenarios!$B$17*(Scenarios!H$22+SUM($G560:L560))+$E560+Scenarios!$B$18*Draws!J533</f>
        <v>-0.601766528673562</v>
      </c>
      <c r="N560" s="64" t="n">
        <f aca="false">Scenarios!$B$15+Scenarios!$B$16*$D560+Scenarios!$B$17*(Scenarios!I$22+SUM($G560:M560))+$E560+Scenarios!$B$18*Draws!K533</f>
        <v>-0.259283728372849</v>
      </c>
      <c r="O560" s="64" t="n">
        <f aca="false">Scenarios!$B$15+Scenarios!$B$16*$D560+Scenarios!$B$17*(Scenarios!J$22+SUM($G560:N560))+$E560+Scenarios!$B$18*Draws!L533</f>
        <v>-0.0516241848366674</v>
      </c>
      <c r="P560" s="64" t="n">
        <f aca="false">Scenarios!$B$15+Scenarios!$B$16*$D560+Scenarios!$B$17*(Scenarios!K$22+SUM($G560:O560))+$E560+Scenarios!$B$18*Draws!M533</f>
        <v>-1.01426051905814</v>
      </c>
      <c r="Q560" s="64" t="n">
        <f aca="false">Scenarios!$B$15+Scenarios!$B$16*$D560+Scenarios!$B$17*(Scenarios!L$22+SUM($G560:P560))+$E560+Scenarios!$B$18*Draws!N533</f>
        <v>0.550949015058751</v>
      </c>
      <c r="R560" s="64" t="n">
        <f aca="false">Scenarios!$B$15+Scenarios!$B$16*$D560+Scenarios!$B$17*(Scenarios!M$22+SUM($G560:Q560))+$E560+Scenarios!$B$18*Draws!O533</f>
        <v>-4.26771891856777</v>
      </c>
      <c r="S560" s="79" t="n">
        <f aca="false">SUM(G560:R560)</f>
        <v>-19.3141455839007</v>
      </c>
    </row>
    <row r="561" customFormat="false" ht="15" hidden="false" customHeight="false" outlineLevel="0" collapsed="false">
      <c r="A561" s="36" t="n">
        <v>530</v>
      </c>
      <c r="B561" s="36" t="n">
        <f aca="false">MATCH(Draws!B534,$B$16:$E$16,1)</f>
        <v>4</v>
      </c>
      <c r="C561" s="65" t="n">
        <f aca="false">MAX(-0.9,INDEX(Scenarios!$B$8:$E$8,B561)+INDEX(Scenarios!$B$9:$E$9,B561)*Draws!C534)</f>
        <v>0.23776956</v>
      </c>
      <c r="D561" s="65" t="n">
        <f aca="false">(1+C561)^(1/12)-1</f>
        <v>0.0179348501240666</v>
      </c>
      <c r="E561" s="64" t="n">
        <f aca="false">INDEX(Scenarios!$B$10:$E$10,B561)/12</f>
        <v>-1.25</v>
      </c>
      <c r="G561" s="64" t="n">
        <f aca="false">Scenarios!$B$15+Scenarios!$B$16*$D561+Scenarios!$B$17*(Scenarios!B$22)+$E561+Scenarios!$B$18*Draws!D534</f>
        <v>-1.7718244664663</v>
      </c>
      <c r="H561" s="64" t="n">
        <f aca="false">Scenarios!$B$15+Scenarios!$B$16*$D561+Scenarios!$B$17*(Scenarios!C$22+SUM($G561:G561))+$E561+Scenarios!$B$18*Draws!E534</f>
        <v>-3.12493038597374</v>
      </c>
      <c r="I561" s="64" t="n">
        <f aca="false">Scenarios!$B$15+Scenarios!$B$16*$D561+Scenarios!$B$17*(Scenarios!D$22+SUM($G561:H561))+$E561+Scenarios!$B$18*Draws!F534</f>
        <v>-1.88368586981842</v>
      </c>
      <c r="J561" s="64" t="n">
        <f aca="false">Scenarios!$B$15+Scenarios!$B$16*$D561+Scenarios!$B$17*(Scenarios!E$22+SUM($G561:I561))+$E561+Scenarios!$B$18*Draws!G534</f>
        <v>-1.66848219848278</v>
      </c>
      <c r="K561" s="64" t="n">
        <f aca="false">Scenarios!$B$15+Scenarios!$B$16*$D561+Scenarios!$B$17*(Scenarios!F$22+SUM($G561:J561))+$E561+Scenarios!$B$18*Draws!H534</f>
        <v>-5.80157025825531</v>
      </c>
      <c r="L561" s="64" t="n">
        <f aca="false">Scenarios!$B$15+Scenarios!$B$16*$D561+Scenarios!$B$17*(Scenarios!G$22+SUM($G561:K561))+$E561+Scenarios!$B$18*Draws!I534</f>
        <v>-4.62962470896633</v>
      </c>
      <c r="M561" s="64" t="n">
        <f aca="false">Scenarios!$B$15+Scenarios!$B$16*$D561+Scenarios!$B$17*(Scenarios!H$22+SUM($G561:L561))+$E561+Scenarios!$B$18*Draws!J534</f>
        <v>0.353221791652281</v>
      </c>
      <c r="N561" s="64" t="n">
        <f aca="false">Scenarios!$B$15+Scenarios!$B$16*$D561+Scenarios!$B$17*(Scenarios!I$22+SUM($G561:M561))+$E561+Scenarios!$B$18*Draws!K534</f>
        <v>-4.13823720727744</v>
      </c>
      <c r="O561" s="64" t="n">
        <f aca="false">Scenarios!$B$15+Scenarios!$B$16*$D561+Scenarios!$B$17*(Scenarios!J$22+SUM($G561:N561))+$E561+Scenarios!$B$18*Draws!L534</f>
        <v>0.446267678488922</v>
      </c>
      <c r="P561" s="64" t="n">
        <f aca="false">Scenarios!$B$15+Scenarios!$B$16*$D561+Scenarios!$B$17*(Scenarios!K$22+SUM($G561:O561))+$E561+Scenarios!$B$18*Draws!M534</f>
        <v>-0.0395179417291005</v>
      </c>
      <c r="Q561" s="64" t="n">
        <f aca="false">Scenarios!$B$15+Scenarios!$B$16*$D561+Scenarios!$B$17*(Scenarios!L$22+SUM($G561:P561))+$E561+Scenarios!$B$18*Draws!N534</f>
        <v>-0.770951941363828</v>
      </c>
      <c r="R561" s="64" t="n">
        <f aca="false">Scenarios!$B$15+Scenarios!$B$16*$D561+Scenarios!$B$17*(Scenarios!M$22+SUM($G561:Q561))+$E561+Scenarios!$B$18*Draws!O534</f>
        <v>-1.56854749480715</v>
      </c>
      <c r="S561" s="79" t="n">
        <f aca="false">SUM(G561:R561)</f>
        <v>-24.5978830029992</v>
      </c>
    </row>
    <row r="562" customFormat="false" ht="15" hidden="false" customHeight="false" outlineLevel="0" collapsed="false">
      <c r="A562" s="36" t="n">
        <v>531</v>
      </c>
      <c r="B562" s="36" t="n">
        <f aca="false">MATCH(Draws!B535,$B$16:$E$16,1)</f>
        <v>4</v>
      </c>
      <c r="C562" s="65" t="n">
        <f aca="false">MAX(-0.9,INDEX(Scenarios!$B$8:$E$8,B562)+INDEX(Scenarios!$B$9:$E$9,B562)*Draws!C535)</f>
        <v>0.32001096</v>
      </c>
      <c r="D562" s="65" t="n">
        <f aca="false">(1+C562)^(1/12)-1</f>
        <v>0.0234063989076359</v>
      </c>
      <c r="E562" s="64" t="n">
        <f aca="false">INDEX(Scenarios!$B$10:$E$10,B562)/12</f>
        <v>-1.25</v>
      </c>
      <c r="G562" s="64" t="n">
        <f aca="false">Scenarios!$B$15+Scenarios!$B$16*$D562+Scenarios!$B$17*(Scenarios!B$22)+$E562+Scenarios!$B$18*Draws!D535</f>
        <v>-0.877577396652847</v>
      </c>
      <c r="H562" s="64" t="n">
        <f aca="false">Scenarios!$B$15+Scenarios!$B$16*$D562+Scenarios!$B$17*(Scenarios!C$22+SUM($G562:G562))+$E562+Scenarios!$B$18*Draws!E535</f>
        <v>1.04960477030862</v>
      </c>
      <c r="I562" s="64" t="n">
        <f aca="false">Scenarios!$B$15+Scenarios!$B$16*$D562+Scenarios!$B$17*(Scenarios!D$22+SUM($G562:H562))+$E562+Scenarios!$B$18*Draws!F535</f>
        <v>0.508586004865486</v>
      </c>
      <c r="J562" s="64" t="n">
        <f aca="false">Scenarios!$B$15+Scenarios!$B$16*$D562+Scenarios!$B$17*(Scenarios!E$22+SUM($G562:I562))+$E562+Scenarios!$B$18*Draws!G535</f>
        <v>-2.21601230776278</v>
      </c>
      <c r="K562" s="64" t="n">
        <f aca="false">Scenarios!$B$15+Scenarios!$B$16*$D562+Scenarios!$B$17*(Scenarios!F$22+SUM($G562:J562))+$E562+Scenarios!$B$18*Draws!H535</f>
        <v>-2.68771625900592</v>
      </c>
      <c r="L562" s="64" t="n">
        <f aca="false">Scenarios!$B$15+Scenarios!$B$16*$D562+Scenarios!$B$17*(Scenarios!G$22+SUM($G562:K562))+$E562+Scenarios!$B$18*Draws!I535</f>
        <v>-1.78297038737892</v>
      </c>
      <c r="M562" s="64" t="n">
        <f aca="false">Scenarios!$B$15+Scenarios!$B$16*$D562+Scenarios!$B$17*(Scenarios!H$22+SUM($G562:L562))+$E562+Scenarios!$B$18*Draws!J535</f>
        <v>0.0183898474894642</v>
      </c>
      <c r="N562" s="64" t="n">
        <f aca="false">Scenarios!$B$15+Scenarios!$B$16*$D562+Scenarios!$B$17*(Scenarios!I$22+SUM($G562:M562))+$E562+Scenarios!$B$18*Draws!K535</f>
        <v>-3.97373039753951</v>
      </c>
      <c r="O562" s="64" t="n">
        <f aca="false">Scenarios!$B$15+Scenarios!$B$16*$D562+Scenarios!$B$17*(Scenarios!J$22+SUM($G562:N562))+$E562+Scenarios!$B$18*Draws!L535</f>
        <v>-5.52802045405272</v>
      </c>
      <c r="P562" s="64" t="n">
        <f aca="false">Scenarios!$B$15+Scenarios!$B$16*$D562+Scenarios!$B$17*(Scenarios!K$22+SUM($G562:O562))+$E562+Scenarios!$B$18*Draws!M535</f>
        <v>-1.8498388232118</v>
      </c>
      <c r="Q562" s="64" t="n">
        <f aca="false">Scenarios!$B$15+Scenarios!$B$16*$D562+Scenarios!$B$17*(Scenarios!L$22+SUM($G562:P562))+$E562+Scenarios!$B$18*Draws!N535</f>
        <v>-5.58670812847462</v>
      </c>
      <c r="R562" s="64" t="n">
        <f aca="false">Scenarios!$B$15+Scenarios!$B$16*$D562+Scenarios!$B$17*(Scenarios!M$22+SUM($G562:Q562))+$E562+Scenarios!$B$18*Draws!O535</f>
        <v>-3.76054697888073</v>
      </c>
      <c r="S562" s="79" t="n">
        <f aca="false">SUM(G562:R562)</f>
        <v>-26.6865405102963</v>
      </c>
    </row>
    <row r="563" customFormat="false" ht="15" hidden="false" customHeight="false" outlineLevel="0" collapsed="false">
      <c r="A563" s="36" t="n">
        <v>532</v>
      </c>
      <c r="B563" s="36" t="n">
        <f aca="false">MATCH(Draws!B536,$B$16:$E$16,1)</f>
        <v>4</v>
      </c>
      <c r="C563" s="65" t="n">
        <f aca="false">MAX(-0.9,INDEX(Scenarios!$B$8:$E$8,B563)+INDEX(Scenarios!$B$9:$E$9,B563)*Draws!C536)</f>
        <v>0.18619212</v>
      </c>
      <c r="D563" s="65" t="n">
        <f aca="false">(1+C563)^(1/12)-1</f>
        <v>0.0143307375205384</v>
      </c>
      <c r="E563" s="64" t="n">
        <f aca="false">INDEX(Scenarios!$B$10:$E$10,B563)/12</f>
        <v>-1.25</v>
      </c>
      <c r="G563" s="64" t="n">
        <f aca="false">Scenarios!$B$15+Scenarios!$B$16*$D563+Scenarios!$B$17*(Scenarios!B$22)+$E563+Scenarios!$B$18*Draws!D536</f>
        <v>-1.41137439106063</v>
      </c>
      <c r="H563" s="64" t="n">
        <f aca="false">Scenarios!$B$15+Scenarios!$B$16*$D563+Scenarios!$B$17*(Scenarios!C$22+SUM($G563:G563))+$E563+Scenarios!$B$18*Draws!E536</f>
        <v>1.54401297500147</v>
      </c>
      <c r="I563" s="64" t="n">
        <f aca="false">Scenarios!$B$15+Scenarios!$B$16*$D563+Scenarios!$B$17*(Scenarios!D$22+SUM($G563:H563))+$E563+Scenarios!$B$18*Draws!F536</f>
        <v>-5.28870667337561</v>
      </c>
      <c r="J563" s="64" t="n">
        <f aca="false">Scenarios!$B$15+Scenarios!$B$16*$D563+Scenarios!$B$17*(Scenarios!E$22+SUM($G563:I563))+$E563+Scenarios!$B$18*Draws!G536</f>
        <v>-6.77249955678797</v>
      </c>
      <c r="K563" s="64" t="n">
        <f aca="false">Scenarios!$B$15+Scenarios!$B$16*$D563+Scenarios!$B$17*(Scenarios!F$22+SUM($G563:J563))+$E563+Scenarios!$B$18*Draws!H536</f>
        <v>-0.81102587976642</v>
      </c>
      <c r="L563" s="64" t="n">
        <f aca="false">Scenarios!$B$15+Scenarios!$B$16*$D563+Scenarios!$B$17*(Scenarios!G$22+SUM($G563:K563))+$E563+Scenarios!$B$18*Draws!I536</f>
        <v>-5.88055615932632</v>
      </c>
      <c r="M563" s="64" t="n">
        <f aca="false">Scenarios!$B$15+Scenarios!$B$16*$D563+Scenarios!$B$17*(Scenarios!H$22+SUM($G563:L563))+$E563+Scenarios!$B$18*Draws!J536</f>
        <v>-0.806031089432238</v>
      </c>
      <c r="N563" s="64" t="n">
        <f aca="false">Scenarios!$B$15+Scenarios!$B$16*$D563+Scenarios!$B$17*(Scenarios!I$22+SUM($G563:M563))+$E563+Scenarios!$B$18*Draws!K536</f>
        <v>-6.70523711511647</v>
      </c>
      <c r="O563" s="64" t="n">
        <f aca="false">Scenarios!$B$15+Scenarios!$B$16*$D563+Scenarios!$B$17*(Scenarios!J$22+SUM($G563:N563))+$E563+Scenarios!$B$18*Draws!L536</f>
        <v>-4.8208389976825</v>
      </c>
      <c r="P563" s="64" t="n">
        <f aca="false">Scenarios!$B$15+Scenarios!$B$16*$D563+Scenarios!$B$17*(Scenarios!K$22+SUM($G563:O563))+$E563+Scenarios!$B$18*Draws!M536</f>
        <v>-0.599959681325811</v>
      </c>
      <c r="Q563" s="64" t="n">
        <f aca="false">Scenarios!$B$15+Scenarios!$B$16*$D563+Scenarios!$B$17*(Scenarios!L$22+SUM($G563:P563))+$E563+Scenarios!$B$18*Draws!N536</f>
        <v>-6.65405236687558</v>
      </c>
      <c r="R563" s="64" t="n">
        <f aca="false">Scenarios!$B$15+Scenarios!$B$16*$D563+Scenarios!$B$17*(Scenarios!M$22+SUM($G563:Q563))+$E563+Scenarios!$B$18*Draws!O536</f>
        <v>-3.05483875706142</v>
      </c>
      <c r="S563" s="79" t="n">
        <f aca="false">SUM(G563:R563)</f>
        <v>-41.2611076928095</v>
      </c>
    </row>
    <row r="564" customFormat="false" ht="15" hidden="false" customHeight="false" outlineLevel="0" collapsed="false">
      <c r="A564" s="36" t="n">
        <v>533</v>
      </c>
      <c r="B564" s="36" t="n">
        <f aca="false">MATCH(Draws!B537,$B$16:$E$16,1)</f>
        <v>1</v>
      </c>
      <c r="C564" s="65" t="n">
        <f aca="false">MAX(-0.9,INDEX(Scenarios!$B$8:$E$8,B564)+INDEX(Scenarios!$B$9:$E$9,B564)*Draws!C537)</f>
        <v>0.1027523</v>
      </c>
      <c r="D564" s="65" t="n">
        <f aca="false">(1+C564)^(1/12)-1</f>
        <v>0.00818407003645127</v>
      </c>
      <c r="E564" s="64" t="n">
        <f aca="false">INDEX(Scenarios!$B$10:$E$10,B564)/12</f>
        <v>-1.25</v>
      </c>
      <c r="G564" s="64" t="n">
        <f aca="false">Scenarios!$B$15+Scenarios!$B$16*$D564+Scenarios!$B$17*(Scenarios!B$22)+$E564+Scenarios!$B$18*Draws!D537</f>
        <v>-6.04326378925979</v>
      </c>
      <c r="H564" s="64" t="n">
        <f aca="false">Scenarios!$B$15+Scenarios!$B$16*$D564+Scenarios!$B$17*(Scenarios!C$22+SUM($G564:G564))+$E564+Scenarios!$B$18*Draws!E537</f>
        <v>-1.8361003768484</v>
      </c>
      <c r="I564" s="64" t="n">
        <f aca="false">Scenarios!$B$15+Scenarios!$B$16*$D564+Scenarios!$B$17*(Scenarios!D$22+SUM($G564:H564))+$E564+Scenarios!$B$18*Draws!F537</f>
        <v>0.0198605427054472</v>
      </c>
      <c r="J564" s="64" t="n">
        <f aca="false">Scenarios!$B$15+Scenarios!$B$16*$D564+Scenarios!$B$17*(Scenarios!E$22+SUM($G564:I564))+$E564+Scenarios!$B$18*Draws!G537</f>
        <v>-3.0176013977882</v>
      </c>
      <c r="K564" s="64" t="n">
        <f aca="false">Scenarios!$B$15+Scenarios!$B$16*$D564+Scenarios!$B$17*(Scenarios!F$22+SUM($G564:J564))+$E564+Scenarios!$B$18*Draws!H537</f>
        <v>-3.35905418475607</v>
      </c>
      <c r="L564" s="64" t="n">
        <f aca="false">Scenarios!$B$15+Scenarios!$B$16*$D564+Scenarios!$B$17*(Scenarios!G$22+SUM($G564:K564))+$E564+Scenarios!$B$18*Draws!I537</f>
        <v>0.660144362163326</v>
      </c>
      <c r="M564" s="64" t="n">
        <f aca="false">Scenarios!$B$15+Scenarios!$B$16*$D564+Scenarios!$B$17*(Scenarios!H$22+SUM($G564:L564))+$E564+Scenarios!$B$18*Draws!J537</f>
        <v>-5.74183955924391</v>
      </c>
      <c r="N564" s="64" t="n">
        <f aca="false">Scenarios!$B$15+Scenarios!$B$16*$D564+Scenarios!$B$17*(Scenarios!I$22+SUM($G564:M564))+$E564+Scenarios!$B$18*Draws!K537</f>
        <v>-0.404488976919691</v>
      </c>
      <c r="O564" s="64" t="n">
        <f aca="false">Scenarios!$B$15+Scenarios!$B$16*$D564+Scenarios!$B$17*(Scenarios!J$22+SUM($G564:N564))+$E564+Scenarios!$B$18*Draws!L537</f>
        <v>-2.10181076660768</v>
      </c>
      <c r="P564" s="64" t="n">
        <f aca="false">Scenarios!$B$15+Scenarios!$B$16*$D564+Scenarios!$B$17*(Scenarios!K$22+SUM($G564:O564))+$E564+Scenarios!$B$18*Draws!M537</f>
        <v>-0.72752882158416</v>
      </c>
      <c r="Q564" s="64" t="n">
        <f aca="false">Scenarios!$B$15+Scenarios!$B$16*$D564+Scenarios!$B$17*(Scenarios!L$22+SUM($G564:P564))+$E564+Scenarios!$B$18*Draws!N537</f>
        <v>-2.57308260908614</v>
      </c>
      <c r="R564" s="64" t="n">
        <f aca="false">Scenarios!$B$15+Scenarios!$B$16*$D564+Scenarios!$B$17*(Scenarios!M$22+SUM($G564:Q564))+$E564+Scenarios!$B$18*Draws!O537</f>
        <v>-5.31620173763938</v>
      </c>
      <c r="S564" s="79" t="n">
        <f aca="false">SUM(G564:R564)</f>
        <v>-30.4409673148646</v>
      </c>
    </row>
    <row r="565" customFormat="false" ht="15" hidden="false" customHeight="false" outlineLevel="0" collapsed="false">
      <c r="A565" s="36" t="n">
        <v>534</v>
      </c>
      <c r="B565" s="36" t="n">
        <f aca="false">MATCH(Draws!B538,$B$16:$E$16,1)</f>
        <v>4</v>
      </c>
      <c r="C565" s="65" t="n">
        <f aca="false">MAX(-0.9,INDEX(Scenarios!$B$8:$E$8,B565)+INDEX(Scenarios!$B$9:$E$9,B565)*Draws!C538)</f>
        <v>0.20296884</v>
      </c>
      <c r="D565" s="65" t="n">
        <f aca="false">(1+C565)^(1/12)-1</f>
        <v>0.0155185593025091</v>
      </c>
      <c r="E565" s="64" t="n">
        <f aca="false">INDEX(Scenarios!$B$10:$E$10,B565)/12</f>
        <v>-1.25</v>
      </c>
      <c r="G565" s="64" t="n">
        <f aca="false">Scenarios!$B$15+Scenarios!$B$16*$D565+Scenarios!$B$17*(Scenarios!B$22)+$E565+Scenarios!$B$18*Draws!D538</f>
        <v>-1.36149053852141</v>
      </c>
      <c r="H565" s="64" t="n">
        <f aca="false">Scenarios!$B$15+Scenarios!$B$16*$D565+Scenarios!$B$17*(Scenarios!C$22+SUM($G565:G565))+$E565+Scenarios!$B$18*Draws!E538</f>
        <v>-3.98279599510458</v>
      </c>
      <c r="I565" s="64" t="n">
        <f aca="false">Scenarios!$B$15+Scenarios!$B$16*$D565+Scenarios!$B$17*(Scenarios!D$22+SUM($G565:H565))+$E565+Scenarios!$B$18*Draws!F538</f>
        <v>-6.78619070630112</v>
      </c>
      <c r="J565" s="64" t="n">
        <f aca="false">Scenarios!$B$15+Scenarios!$B$16*$D565+Scenarios!$B$17*(Scenarios!E$22+SUM($G565:I565))+$E565+Scenarios!$B$18*Draws!G538</f>
        <v>-2.01998011489919</v>
      </c>
      <c r="K565" s="64" t="n">
        <f aca="false">Scenarios!$B$15+Scenarios!$B$16*$D565+Scenarios!$B$17*(Scenarios!F$22+SUM($G565:J565))+$E565+Scenarios!$B$18*Draws!H538</f>
        <v>-2.00401388432798</v>
      </c>
      <c r="L565" s="64" t="n">
        <f aca="false">Scenarios!$B$15+Scenarios!$B$16*$D565+Scenarios!$B$17*(Scenarios!G$22+SUM($G565:K565))+$E565+Scenarios!$B$18*Draws!I538</f>
        <v>-6.85051098136256</v>
      </c>
      <c r="M565" s="64" t="n">
        <f aca="false">Scenarios!$B$15+Scenarios!$B$16*$D565+Scenarios!$B$17*(Scenarios!H$22+SUM($G565:L565))+$E565+Scenarios!$B$18*Draws!J538</f>
        <v>-5.49600104663632</v>
      </c>
      <c r="N565" s="64" t="n">
        <f aca="false">Scenarios!$B$15+Scenarios!$B$16*$D565+Scenarios!$B$17*(Scenarios!I$22+SUM($G565:M565))+$E565+Scenarios!$B$18*Draws!K538</f>
        <v>-8.72194721514052</v>
      </c>
      <c r="O565" s="64" t="n">
        <f aca="false">Scenarios!$B$15+Scenarios!$B$16*$D565+Scenarios!$B$17*(Scenarios!J$22+SUM($G565:N565))+$E565+Scenarios!$B$18*Draws!L538</f>
        <v>-1.85246593860798</v>
      </c>
      <c r="P565" s="64" t="n">
        <f aca="false">Scenarios!$B$15+Scenarios!$B$16*$D565+Scenarios!$B$17*(Scenarios!K$22+SUM($G565:O565))+$E565+Scenarios!$B$18*Draws!M538</f>
        <v>-2.31100997219548</v>
      </c>
      <c r="Q565" s="64" t="n">
        <f aca="false">Scenarios!$B$15+Scenarios!$B$16*$D565+Scenarios!$B$17*(Scenarios!L$22+SUM($G565:P565))+$E565+Scenarios!$B$18*Draws!N538</f>
        <v>-4.50628691881544</v>
      </c>
      <c r="R565" s="64" t="n">
        <f aca="false">Scenarios!$B$15+Scenarios!$B$16*$D565+Scenarios!$B$17*(Scenarios!M$22+SUM($G565:Q565))+$E565+Scenarios!$B$18*Draws!O538</f>
        <v>-1.32287184758178</v>
      </c>
      <c r="S565" s="79" t="n">
        <f aca="false">SUM(G565:R565)</f>
        <v>-47.2155651594944</v>
      </c>
    </row>
    <row r="566" customFormat="false" ht="15" hidden="false" customHeight="false" outlineLevel="0" collapsed="false">
      <c r="A566" s="36" t="n">
        <v>535</v>
      </c>
      <c r="B566" s="36" t="n">
        <f aca="false">MATCH(Draws!B539,$B$16:$E$16,1)</f>
        <v>4</v>
      </c>
      <c r="C566" s="65" t="n">
        <f aca="false">MAX(-0.9,INDEX(Scenarios!$B$8:$E$8,B566)+INDEX(Scenarios!$B$9:$E$9,B566)*Draws!C539)</f>
        <v>0.39528888</v>
      </c>
      <c r="D566" s="65" t="n">
        <f aca="false">(1+C566)^(1/12)-1</f>
        <v>0.0281473119779359</v>
      </c>
      <c r="E566" s="64" t="n">
        <f aca="false">INDEX(Scenarios!$B$10:$E$10,B566)/12</f>
        <v>-1.25</v>
      </c>
      <c r="G566" s="64" t="n">
        <f aca="false">Scenarios!$B$15+Scenarios!$B$16*$D566+Scenarios!$B$17*(Scenarios!B$22)+$E566+Scenarios!$B$18*Draws!D539</f>
        <v>-3.77693441265739</v>
      </c>
      <c r="H566" s="64" t="n">
        <f aca="false">Scenarios!$B$15+Scenarios!$B$16*$D566+Scenarios!$B$17*(Scenarios!C$22+SUM($G566:G566))+$E566+Scenarios!$B$18*Draws!E539</f>
        <v>-5.00762484603252</v>
      </c>
      <c r="I566" s="64" t="n">
        <f aca="false">Scenarios!$B$15+Scenarios!$B$16*$D566+Scenarios!$B$17*(Scenarios!D$22+SUM($G566:H566))+$E566+Scenarios!$B$18*Draws!F539</f>
        <v>0.769815815008346</v>
      </c>
      <c r="J566" s="64" t="n">
        <f aca="false">Scenarios!$B$15+Scenarios!$B$16*$D566+Scenarios!$B$17*(Scenarios!E$22+SUM($G566:I566))+$E566+Scenarios!$B$18*Draws!G539</f>
        <v>-7.42944909688166</v>
      </c>
      <c r="K566" s="64" t="n">
        <f aca="false">Scenarios!$B$15+Scenarios!$B$16*$D566+Scenarios!$B$17*(Scenarios!F$22+SUM($G566:J566))+$E566+Scenarios!$B$18*Draws!H539</f>
        <v>-8.74000098165522</v>
      </c>
      <c r="L566" s="64" t="n">
        <f aca="false">Scenarios!$B$15+Scenarios!$B$16*$D566+Scenarios!$B$17*(Scenarios!G$22+SUM($G566:K566))+$E566+Scenarios!$B$18*Draws!I539</f>
        <v>-0.139198810921155</v>
      </c>
      <c r="M566" s="64" t="n">
        <f aca="false">Scenarios!$B$15+Scenarios!$B$16*$D566+Scenarios!$B$17*(Scenarios!H$22+SUM($G566:L566))+$E566+Scenarios!$B$18*Draws!J539</f>
        <v>-2.63480797216466</v>
      </c>
      <c r="N566" s="64" t="n">
        <f aca="false">Scenarios!$B$15+Scenarios!$B$16*$D566+Scenarios!$B$17*(Scenarios!I$22+SUM($G566:M566))+$E566+Scenarios!$B$18*Draws!K539</f>
        <v>-5.69364713868088</v>
      </c>
      <c r="O566" s="64" t="n">
        <f aca="false">Scenarios!$B$15+Scenarios!$B$16*$D566+Scenarios!$B$17*(Scenarios!J$22+SUM($G566:N566))+$E566+Scenarios!$B$18*Draws!L539</f>
        <v>-3.64085952311009</v>
      </c>
      <c r="P566" s="64" t="n">
        <f aca="false">Scenarios!$B$15+Scenarios!$B$16*$D566+Scenarios!$B$17*(Scenarios!K$22+SUM($G566:O566))+$E566+Scenarios!$B$18*Draws!M539</f>
        <v>-2.65186846193841</v>
      </c>
      <c r="Q566" s="64" t="n">
        <f aca="false">Scenarios!$B$15+Scenarios!$B$16*$D566+Scenarios!$B$17*(Scenarios!L$22+SUM($G566:P566))+$E566+Scenarios!$B$18*Draws!N539</f>
        <v>-3.33535747817228</v>
      </c>
      <c r="R566" s="64" t="n">
        <f aca="false">Scenarios!$B$15+Scenarios!$B$16*$D566+Scenarios!$B$17*(Scenarios!M$22+SUM($G566:Q566))+$E566+Scenarios!$B$18*Draws!O539</f>
        <v>-1.57492248591553</v>
      </c>
      <c r="S566" s="79" t="n">
        <f aca="false">SUM(G566:R566)</f>
        <v>-43.8548553931215</v>
      </c>
    </row>
    <row r="567" customFormat="false" ht="15" hidden="false" customHeight="false" outlineLevel="0" collapsed="false">
      <c r="A567" s="36" t="n">
        <v>536</v>
      </c>
      <c r="B567" s="36" t="n">
        <f aca="false">MATCH(Draws!B540,$B$16:$E$16,1)</f>
        <v>1</v>
      </c>
      <c r="C567" s="65" t="n">
        <f aca="false">MAX(-0.9,INDEX(Scenarios!$B$8:$E$8,B567)+INDEX(Scenarios!$B$9:$E$9,B567)*Draws!C540)</f>
        <v>-0.03046615</v>
      </c>
      <c r="D567" s="65" t="n">
        <f aca="false">(1+C567)^(1/12)-1</f>
        <v>-0.00257500314411185</v>
      </c>
      <c r="E567" s="64" t="n">
        <f aca="false">INDEX(Scenarios!$B$10:$E$10,B567)/12</f>
        <v>-1.25</v>
      </c>
      <c r="G567" s="64" t="n">
        <f aca="false">Scenarios!$B$15+Scenarios!$B$16*$D567+Scenarios!$B$17*(Scenarios!B$22)+$E567+Scenarios!$B$18*Draws!D540</f>
        <v>-7.6278961273731</v>
      </c>
      <c r="H567" s="64" t="n">
        <f aca="false">Scenarios!$B$15+Scenarios!$B$16*$D567+Scenarios!$B$17*(Scenarios!C$22+SUM($G567:G567))+$E567+Scenarios!$B$18*Draws!E540</f>
        <v>-7.36781335947103</v>
      </c>
      <c r="I567" s="64" t="n">
        <f aca="false">Scenarios!$B$15+Scenarios!$B$16*$D567+Scenarios!$B$17*(Scenarios!D$22+SUM($G567:H567))+$E567+Scenarios!$B$18*Draws!F540</f>
        <v>-0.432415476415847</v>
      </c>
      <c r="J567" s="64" t="n">
        <f aca="false">Scenarios!$B$15+Scenarios!$B$16*$D567+Scenarios!$B$17*(Scenarios!E$22+SUM($G567:I567))+$E567+Scenarios!$B$18*Draws!G540</f>
        <v>-4.94153640482685</v>
      </c>
      <c r="K567" s="64" t="n">
        <f aca="false">Scenarios!$B$15+Scenarios!$B$16*$D567+Scenarios!$B$17*(Scenarios!F$22+SUM($G567:J567))+$E567+Scenarios!$B$18*Draws!H540</f>
        <v>-5.0886209047616</v>
      </c>
      <c r="L567" s="64" t="n">
        <f aca="false">Scenarios!$B$15+Scenarios!$B$16*$D567+Scenarios!$B$17*(Scenarios!G$22+SUM($G567:K567))+$E567+Scenarios!$B$18*Draws!I540</f>
        <v>-10.1565025515537</v>
      </c>
      <c r="M567" s="64" t="n">
        <f aca="false">Scenarios!$B$15+Scenarios!$B$16*$D567+Scenarios!$B$17*(Scenarios!H$22+SUM($G567:L567))+$E567+Scenarios!$B$18*Draws!J540</f>
        <v>-7.17318160893306</v>
      </c>
      <c r="N567" s="64" t="n">
        <f aca="false">Scenarios!$B$15+Scenarios!$B$16*$D567+Scenarios!$B$17*(Scenarios!I$22+SUM($G567:M567))+$E567+Scenarios!$B$18*Draws!K540</f>
        <v>-3.29641807109314</v>
      </c>
      <c r="O567" s="64" t="n">
        <f aca="false">Scenarios!$B$15+Scenarios!$B$16*$D567+Scenarios!$B$17*(Scenarios!J$22+SUM($G567:N567))+$E567+Scenarios!$B$18*Draws!L540</f>
        <v>-5.07987054343198</v>
      </c>
      <c r="P567" s="64" t="n">
        <f aca="false">Scenarios!$B$15+Scenarios!$B$16*$D567+Scenarios!$B$17*(Scenarios!K$22+SUM($G567:O567))+$E567+Scenarios!$B$18*Draws!M540</f>
        <v>-3.47133360044122</v>
      </c>
      <c r="Q567" s="64" t="n">
        <f aca="false">Scenarios!$B$15+Scenarios!$B$16*$D567+Scenarios!$B$17*(Scenarios!L$22+SUM($G567:P567))+$E567+Scenarios!$B$18*Draws!N540</f>
        <v>-2.86242254886698</v>
      </c>
      <c r="R567" s="64" t="n">
        <f aca="false">Scenarios!$B$15+Scenarios!$B$16*$D567+Scenarios!$B$17*(Scenarios!M$22+SUM($G567:Q567))+$E567+Scenarios!$B$18*Draws!O540</f>
        <v>-5.29553529449816</v>
      </c>
      <c r="S567" s="79" t="n">
        <f aca="false">SUM(G567:R567)</f>
        <v>-62.7935464916667</v>
      </c>
    </row>
    <row r="568" customFormat="false" ht="15" hidden="false" customHeight="false" outlineLevel="0" collapsed="false">
      <c r="A568" s="36" t="n">
        <v>537</v>
      </c>
      <c r="B568" s="36" t="n">
        <f aca="false">MATCH(Draws!B541,$B$16:$E$16,1)</f>
        <v>2</v>
      </c>
      <c r="C568" s="65" t="n">
        <f aca="false">MAX(-0.9,INDEX(Scenarios!$B$8:$E$8,B568)+INDEX(Scenarios!$B$9:$E$9,B568)*Draws!C541)</f>
        <v>0.0493825999999999</v>
      </c>
      <c r="D568" s="65" t="n">
        <f aca="false">(1+C568)^(1/12)-1</f>
        <v>0.00402491088729895</v>
      </c>
      <c r="E568" s="64" t="n">
        <f aca="false">INDEX(Scenarios!$B$10:$E$10,B568)/12</f>
        <v>0.416666666666667</v>
      </c>
      <c r="G568" s="64" t="n">
        <f aca="false">Scenarios!$B$15+Scenarios!$B$16*$D568+Scenarios!$B$17*(Scenarios!B$22)+$E568+Scenarios!$B$18*Draws!D541</f>
        <v>-2.22830098173101</v>
      </c>
      <c r="H568" s="64" t="n">
        <f aca="false">Scenarios!$B$15+Scenarios!$B$16*$D568+Scenarios!$B$17*(Scenarios!C$22+SUM($G568:G568))+$E568+Scenarios!$B$18*Draws!E541</f>
        <v>0.774322595913725</v>
      </c>
      <c r="I568" s="64" t="n">
        <f aca="false">Scenarios!$B$15+Scenarios!$B$16*$D568+Scenarios!$B$17*(Scenarios!D$22+SUM($G568:H568))+$E568+Scenarios!$B$18*Draws!F541</f>
        <v>0.0235234226850909</v>
      </c>
      <c r="J568" s="64" t="n">
        <f aca="false">Scenarios!$B$15+Scenarios!$B$16*$D568+Scenarios!$B$17*(Scenarios!E$22+SUM($G568:I568))+$E568+Scenarios!$B$18*Draws!G541</f>
        <v>4.11476414955932</v>
      </c>
      <c r="K568" s="64" t="n">
        <f aca="false">Scenarios!$B$15+Scenarios!$B$16*$D568+Scenarios!$B$17*(Scenarios!F$22+SUM($G568:J568))+$E568+Scenarios!$B$18*Draws!H541</f>
        <v>-1.59100435135815</v>
      </c>
      <c r="L568" s="64" t="n">
        <f aca="false">Scenarios!$B$15+Scenarios!$B$16*$D568+Scenarios!$B$17*(Scenarios!G$22+SUM($G568:K568))+$E568+Scenarios!$B$18*Draws!I541</f>
        <v>-1.84089142178886</v>
      </c>
      <c r="M568" s="64" t="n">
        <f aca="false">Scenarios!$B$15+Scenarios!$B$16*$D568+Scenarios!$B$17*(Scenarios!H$22+SUM($G568:L568))+$E568+Scenarios!$B$18*Draws!J541</f>
        <v>-1.58038123502786</v>
      </c>
      <c r="N568" s="64" t="n">
        <f aca="false">Scenarios!$B$15+Scenarios!$B$16*$D568+Scenarios!$B$17*(Scenarios!I$22+SUM($G568:M568))+$E568+Scenarios!$B$18*Draws!K541</f>
        <v>1.17194961321564</v>
      </c>
      <c r="O568" s="64" t="n">
        <f aca="false">Scenarios!$B$15+Scenarios!$B$16*$D568+Scenarios!$B$17*(Scenarios!J$22+SUM($G568:N568))+$E568+Scenarios!$B$18*Draws!L541</f>
        <v>1.96518746742697</v>
      </c>
      <c r="P568" s="64" t="n">
        <f aca="false">Scenarios!$B$15+Scenarios!$B$16*$D568+Scenarios!$B$17*(Scenarios!K$22+SUM($G568:O568))+$E568+Scenarios!$B$18*Draws!M541</f>
        <v>-1.70493412816935</v>
      </c>
      <c r="Q568" s="64" t="n">
        <f aca="false">Scenarios!$B$15+Scenarios!$B$16*$D568+Scenarios!$B$17*(Scenarios!L$22+SUM($G568:P568))+$E568+Scenarios!$B$18*Draws!N541</f>
        <v>0.762814806776877</v>
      </c>
      <c r="R568" s="64" t="n">
        <f aca="false">Scenarios!$B$15+Scenarios!$B$16*$D568+Scenarios!$B$17*(Scenarios!M$22+SUM($G568:Q568))+$E568+Scenarios!$B$18*Draws!O541</f>
        <v>-4.04036794406603</v>
      </c>
      <c r="S568" s="79" t="n">
        <f aca="false">SUM(G568:R568)</f>
        <v>-4.17331800656363</v>
      </c>
    </row>
    <row r="569" customFormat="false" ht="15" hidden="false" customHeight="false" outlineLevel="0" collapsed="false">
      <c r="A569" s="36" t="n">
        <v>538</v>
      </c>
      <c r="B569" s="36" t="n">
        <f aca="false">MATCH(Draws!B542,$B$16:$E$16,1)</f>
        <v>1</v>
      </c>
      <c r="C569" s="65" t="n">
        <f aca="false">MAX(-0.9,INDEX(Scenarios!$B$8:$E$8,B569)+INDEX(Scenarios!$B$9:$E$9,B569)*Draws!C542)</f>
        <v>0.28014455</v>
      </c>
      <c r="D569" s="65" t="n">
        <f aca="false">(1+C569)^(1/12)-1</f>
        <v>0.0207943344006798</v>
      </c>
      <c r="E569" s="64" t="n">
        <f aca="false">INDEX(Scenarios!$B$10:$E$10,B569)/12</f>
        <v>-1.25</v>
      </c>
      <c r="G569" s="64" t="n">
        <f aca="false">Scenarios!$B$15+Scenarios!$B$16*$D569+Scenarios!$B$17*(Scenarios!B$22)+$E569+Scenarios!$B$18*Draws!D542</f>
        <v>0.768177331672204</v>
      </c>
      <c r="H569" s="64" t="n">
        <f aca="false">Scenarios!$B$15+Scenarios!$B$16*$D569+Scenarios!$B$17*(Scenarios!C$22+SUM($G569:G569))+$E569+Scenarios!$B$18*Draws!E542</f>
        <v>-0.102137788411489</v>
      </c>
      <c r="I569" s="64" t="n">
        <f aca="false">Scenarios!$B$15+Scenarios!$B$16*$D569+Scenarios!$B$17*(Scenarios!D$22+SUM($G569:H569))+$E569+Scenarios!$B$18*Draws!F542</f>
        <v>-2.48539414718166</v>
      </c>
      <c r="J569" s="64" t="n">
        <f aca="false">Scenarios!$B$15+Scenarios!$B$16*$D569+Scenarios!$B$17*(Scenarios!E$22+SUM($G569:I569))+$E569+Scenarios!$B$18*Draws!G542</f>
        <v>-3.81472950169549</v>
      </c>
      <c r="K569" s="64" t="n">
        <f aca="false">Scenarios!$B$15+Scenarios!$B$16*$D569+Scenarios!$B$17*(Scenarios!F$22+SUM($G569:J569))+$E569+Scenarios!$B$18*Draws!H542</f>
        <v>-0.990709050079761</v>
      </c>
      <c r="L569" s="64" t="n">
        <f aca="false">Scenarios!$B$15+Scenarios!$B$16*$D569+Scenarios!$B$17*(Scenarios!G$22+SUM($G569:K569))+$E569+Scenarios!$B$18*Draws!I542</f>
        <v>-3.83928756014262</v>
      </c>
      <c r="M569" s="64" t="n">
        <f aca="false">Scenarios!$B$15+Scenarios!$B$16*$D569+Scenarios!$B$17*(Scenarios!H$22+SUM($G569:L569))+$E569+Scenarios!$B$18*Draws!J542</f>
        <v>-5.78196394013006</v>
      </c>
      <c r="N569" s="64" t="n">
        <f aca="false">Scenarios!$B$15+Scenarios!$B$16*$D569+Scenarios!$B$17*(Scenarios!I$22+SUM($G569:M569))+$E569+Scenarios!$B$18*Draws!K542</f>
        <v>-0.499310643286599</v>
      </c>
      <c r="O569" s="64" t="n">
        <f aca="false">Scenarios!$B$15+Scenarios!$B$16*$D569+Scenarios!$B$17*(Scenarios!J$22+SUM($G569:N569))+$E569+Scenarios!$B$18*Draws!L542</f>
        <v>-1.19496644564048</v>
      </c>
      <c r="P569" s="64" t="n">
        <f aca="false">Scenarios!$B$15+Scenarios!$B$16*$D569+Scenarios!$B$17*(Scenarios!K$22+SUM($G569:O569))+$E569+Scenarios!$B$18*Draws!M542</f>
        <v>2.04025662260483</v>
      </c>
      <c r="Q569" s="64" t="n">
        <f aca="false">Scenarios!$B$15+Scenarios!$B$16*$D569+Scenarios!$B$17*(Scenarios!L$22+SUM($G569:P569))+$E569+Scenarios!$B$18*Draws!N542</f>
        <v>-4.01003299405677</v>
      </c>
      <c r="R569" s="64" t="n">
        <f aca="false">Scenarios!$B$15+Scenarios!$B$16*$D569+Scenarios!$B$17*(Scenarios!M$22+SUM($G569:Q569))+$E569+Scenarios!$B$18*Draws!O542</f>
        <v>0.64932549750495</v>
      </c>
      <c r="S569" s="79" t="n">
        <f aca="false">SUM(G569:R569)</f>
        <v>-19.2607726188429</v>
      </c>
    </row>
    <row r="570" customFormat="false" ht="15" hidden="false" customHeight="false" outlineLevel="0" collapsed="false">
      <c r="A570" s="36" t="n">
        <v>539</v>
      </c>
      <c r="B570" s="36" t="n">
        <f aca="false">MATCH(Draws!B543,$B$16:$E$16,1)</f>
        <v>4</v>
      </c>
      <c r="C570" s="65" t="n">
        <f aca="false">MAX(-0.9,INDEX(Scenarios!$B$8:$E$8,B570)+INDEX(Scenarios!$B$9:$E$9,B570)*Draws!C543)</f>
        <v>0.0746832</v>
      </c>
      <c r="D570" s="65" t="n">
        <f aca="false">(1+C570)^(1/12)-1</f>
        <v>0.00602020909504986</v>
      </c>
      <c r="E570" s="64" t="n">
        <f aca="false">INDEX(Scenarios!$B$10:$E$10,B570)/12</f>
        <v>-1.25</v>
      </c>
      <c r="G570" s="64" t="n">
        <f aca="false">Scenarios!$B$15+Scenarios!$B$16*$D570+Scenarios!$B$17*(Scenarios!B$22)+$E570+Scenarios!$B$18*Draws!D543</f>
        <v>-2.51674287618524</v>
      </c>
      <c r="H570" s="64" t="n">
        <f aca="false">Scenarios!$B$15+Scenarios!$B$16*$D570+Scenarios!$B$17*(Scenarios!C$22+SUM($G570:G570))+$E570+Scenarios!$B$18*Draws!E543</f>
        <v>-1.48085849594738</v>
      </c>
      <c r="I570" s="64" t="n">
        <f aca="false">Scenarios!$B$15+Scenarios!$B$16*$D570+Scenarios!$B$17*(Scenarios!D$22+SUM($G570:H570))+$E570+Scenarios!$B$18*Draws!F543</f>
        <v>-2.28534711282819</v>
      </c>
      <c r="J570" s="64" t="n">
        <f aca="false">Scenarios!$B$15+Scenarios!$B$16*$D570+Scenarios!$B$17*(Scenarios!E$22+SUM($G570:I570))+$E570+Scenarios!$B$18*Draws!G543</f>
        <v>-4.68194120044091</v>
      </c>
      <c r="K570" s="64" t="n">
        <f aca="false">Scenarios!$B$15+Scenarios!$B$16*$D570+Scenarios!$B$17*(Scenarios!F$22+SUM($G570:J570))+$E570+Scenarios!$B$18*Draws!H543</f>
        <v>-0.615564099165653</v>
      </c>
      <c r="L570" s="64" t="n">
        <f aca="false">Scenarios!$B$15+Scenarios!$B$16*$D570+Scenarios!$B$17*(Scenarios!G$22+SUM($G570:K570))+$E570+Scenarios!$B$18*Draws!I543</f>
        <v>-5.34460180424213</v>
      </c>
      <c r="M570" s="64" t="n">
        <f aca="false">Scenarios!$B$15+Scenarios!$B$16*$D570+Scenarios!$B$17*(Scenarios!H$22+SUM($G570:L570))+$E570+Scenarios!$B$18*Draws!J543</f>
        <v>1.31026313718989</v>
      </c>
      <c r="N570" s="64" t="n">
        <f aca="false">Scenarios!$B$15+Scenarios!$B$16*$D570+Scenarios!$B$17*(Scenarios!I$22+SUM($G570:M570))+$E570+Scenarios!$B$18*Draws!K543</f>
        <v>-7.46185711574186</v>
      </c>
      <c r="O570" s="64" t="n">
        <f aca="false">Scenarios!$B$15+Scenarios!$B$16*$D570+Scenarios!$B$17*(Scenarios!J$22+SUM($G570:N570))+$E570+Scenarios!$B$18*Draws!L543</f>
        <v>0.523386099330148</v>
      </c>
      <c r="P570" s="64" t="n">
        <f aca="false">Scenarios!$B$15+Scenarios!$B$16*$D570+Scenarios!$B$17*(Scenarios!K$22+SUM($G570:O570))+$E570+Scenarios!$B$18*Draws!M543</f>
        <v>-4.16751837816156</v>
      </c>
      <c r="Q570" s="64" t="n">
        <f aca="false">Scenarios!$B$15+Scenarios!$B$16*$D570+Scenarios!$B$17*(Scenarios!L$22+SUM($G570:P570))+$E570+Scenarios!$B$18*Draws!N543</f>
        <v>-3.8709757370302</v>
      </c>
      <c r="R570" s="64" t="n">
        <f aca="false">Scenarios!$B$15+Scenarios!$B$16*$D570+Scenarios!$B$17*(Scenarios!M$22+SUM($G570:Q570))+$E570+Scenarios!$B$18*Draws!O543</f>
        <v>-7.35584743196629</v>
      </c>
      <c r="S570" s="79" t="n">
        <f aca="false">SUM(G570:R570)</f>
        <v>-37.9476050151894</v>
      </c>
    </row>
    <row r="571" customFormat="false" ht="15" hidden="false" customHeight="false" outlineLevel="0" collapsed="false">
      <c r="A571" s="36" t="n">
        <v>540</v>
      </c>
      <c r="B571" s="36" t="n">
        <f aca="false">MATCH(Draws!B544,$B$16:$E$16,1)</f>
        <v>3</v>
      </c>
      <c r="C571" s="65" t="n">
        <f aca="false">MAX(-0.9,INDEX(Scenarios!$B$8:$E$8,B571)+INDEX(Scenarios!$B$9:$E$9,B571)*Draws!C544)</f>
        <v>0.17912924</v>
      </c>
      <c r="D571" s="65" t="n">
        <f aca="false">(1+C571)^(1/12)-1</f>
        <v>0.0138260608407672</v>
      </c>
      <c r="E571" s="64" t="n">
        <f aca="false">INDEX(Scenarios!$B$10:$E$10,B571)/12</f>
        <v>0.416666666666667</v>
      </c>
      <c r="G571" s="64" t="n">
        <f aca="false">Scenarios!$B$15+Scenarios!$B$16*$D571+Scenarios!$B$17*(Scenarios!B$22)+$E571+Scenarios!$B$18*Draws!D544</f>
        <v>-0.226976657987434</v>
      </c>
      <c r="H571" s="64" t="n">
        <f aca="false">Scenarios!$B$15+Scenarios!$B$16*$D571+Scenarios!$B$17*(Scenarios!C$22+SUM($G571:G571))+$E571+Scenarios!$B$18*Draws!E544</f>
        <v>1.15472215627865</v>
      </c>
      <c r="I571" s="64" t="n">
        <f aca="false">Scenarios!$B$15+Scenarios!$B$16*$D571+Scenarios!$B$17*(Scenarios!D$22+SUM($G571:H571))+$E571+Scenarios!$B$18*Draws!F544</f>
        <v>2.29822006279603</v>
      </c>
      <c r="J571" s="64" t="n">
        <f aca="false">Scenarios!$B$15+Scenarios!$B$16*$D571+Scenarios!$B$17*(Scenarios!E$22+SUM($G571:I571))+$E571+Scenarios!$B$18*Draws!G544</f>
        <v>-0.755551853530447</v>
      </c>
      <c r="K571" s="64" t="n">
        <f aca="false">Scenarios!$B$15+Scenarios!$B$16*$D571+Scenarios!$B$17*(Scenarios!F$22+SUM($G571:J571))+$E571+Scenarios!$B$18*Draws!H544</f>
        <v>-0.346632009993327</v>
      </c>
      <c r="L571" s="64" t="n">
        <f aca="false">Scenarios!$B$15+Scenarios!$B$16*$D571+Scenarios!$B$17*(Scenarios!G$22+SUM($G571:K571))+$E571+Scenarios!$B$18*Draws!I544</f>
        <v>1.09992290694542</v>
      </c>
      <c r="M571" s="64" t="n">
        <f aca="false">Scenarios!$B$15+Scenarios!$B$16*$D571+Scenarios!$B$17*(Scenarios!H$22+SUM($G571:L571))+$E571+Scenarios!$B$18*Draws!J544</f>
        <v>1.22575955774876</v>
      </c>
      <c r="N571" s="64" t="n">
        <f aca="false">Scenarios!$B$15+Scenarios!$B$16*$D571+Scenarios!$B$17*(Scenarios!I$22+SUM($G571:M571))+$E571+Scenarios!$B$18*Draws!K544</f>
        <v>4.32411864832411</v>
      </c>
      <c r="O571" s="64" t="n">
        <f aca="false">Scenarios!$B$15+Scenarios!$B$16*$D571+Scenarios!$B$17*(Scenarios!J$22+SUM($G571:N571))+$E571+Scenarios!$B$18*Draws!L544</f>
        <v>1.60307284644107</v>
      </c>
      <c r="P571" s="64" t="n">
        <f aca="false">Scenarios!$B$15+Scenarios!$B$16*$D571+Scenarios!$B$17*(Scenarios!K$22+SUM($G571:O571))+$E571+Scenarios!$B$18*Draws!M544</f>
        <v>-1.165172915196</v>
      </c>
      <c r="Q571" s="64" t="n">
        <f aca="false">Scenarios!$B$15+Scenarios!$B$16*$D571+Scenarios!$B$17*(Scenarios!L$22+SUM($G571:P571))+$E571+Scenarios!$B$18*Draws!N544</f>
        <v>2.39945333059234</v>
      </c>
      <c r="R571" s="64" t="n">
        <f aca="false">Scenarios!$B$15+Scenarios!$B$16*$D571+Scenarios!$B$17*(Scenarios!M$22+SUM($G571:Q571))+$E571+Scenarios!$B$18*Draws!O544</f>
        <v>-3.77929664671355</v>
      </c>
      <c r="S571" s="79" t="n">
        <f aca="false">SUM(G571:R571)</f>
        <v>7.83163942570562</v>
      </c>
    </row>
    <row r="572" customFormat="false" ht="15" hidden="false" customHeight="false" outlineLevel="0" collapsed="false">
      <c r="A572" s="36" t="n">
        <v>541</v>
      </c>
      <c r="B572" s="36" t="n">
        <f aca="false">MATCH(Draws!B545,$B$16:$E$16,1)</f>
        <v>3</v>
      </c>
      <c r="C572" s="65" t="n">
        <f aca="false">MAX(-0.9,INDEX(Scenarios!$B$8:$E$8,B572)+INDEX(Scenarios!$B$9:$E$9,B572)*Draws!C545)</f>
        <v>0.05267876</v>
      </c>
      <c r="D572" s="65" t="n">
        <f aca="false">(1+C572)^(1/12)-1</f>
        <v>0.00428734074247106</v>
      </c>
      <c r="E572" s="64" t="n">
        <f aca="false">INDEX(Scenarios!$B$10:$E$10,B572)/12</f>
        <v>0.416666666666667</v>
      </c>
      <c r="G572" s="64" t="n">
        <f aca="false">Scenarios!$B$15+Scenarios!$B$16*$D572+Scenarios!$B$17*(Scenarios!B$22)+$E572+Scenarios!$B$18*Draws!D545</f>
        <v>-1.61233115515941</v>
      </c>
      <c r="H572" s="64" t="n">
        <f aca="false">Scenarios!$B$15+Scenarios!$B$16*$D572+Scenarios!$B$17*(Scenarios!C$22+SUM($G572:G572))+$E572+Scenarios!$B$18*Draws!E545</f>
        <v>-1.22186556751493</v>
      </c>
      <c r="I572" s="64" t="n">
        <f aca="false">Scenarios!$B$15+Scenarios!$B$16*$D572+Scenarios!$B$17*(Scenarios!D$22+SUM($G572:H572))+$E572+Scenarios!$B$18*Draws!F545</f>
        <v>2.57748991501584</v>
      </c>
      <c r="J572" s="64" t="n">
        <f aca="false">Scenarios!$B$15+Scenarios!$B$16*$D572+Scenarios!$B$17*(Scenarios!E$22+SUM($G572:I572))+$E572+Scenarios!$B$18*Draws!G545</f>
        <v>-0.387773258324318</v>
      </c>
      <c r="K572" s="64" t="n">
        <f aca="false">Scenarios!$B$15+Scenarios!$B$16*$D572+Scenarios!$B$17*(Scenarios!F$22+SUM($G572:J572))+$E572+Scenarios!$B$18*Draws!H545</f>
        <v>-1.34576238229949</v>
      </c>
      <c r="L572" s="64" t="n">
        <f aca="false">Scenarios!$B$15+Scenarios!$B$16*$D572+Scenarios!$B$17*(Scenarios!G$22+SUM($G572:K572))+$E572+Scenarios!$B$18*Draws!I545</f>
        <v>1.76811634391484</v>
      </c>
      <c r="M572" s="64" t="n">
        <f aca="false">Scenarios!$B$15+Scenarios!$B$16*$D572+Scenarios!$B$17*(Scenarios!H$22+SUM($G572:L572))+$E572+Scenarios!$B$18*Draws!J545</f>
        <v>1.69733379301695</v>
      </c>
      <c r="N572" s="64" t="n">
        <f aca="false">Scenarios!$B$15+Scenarios!$B$16*$D572+Scenarios!$B$17*(Scenarios!I$22+SUM($G572:M572))+$E572+Scenarios!$B$18*Draws!K545</f>
        <v>2.00059937693672</v>
      </c>
      <c r="O572" s="64" t="n">
        <f aca="false">Scenarios!$B$15+Scenarios!$B$16*$D572+Scenarios!$B$17*(Scenarios!J$22+SUM($G572:N572))+$E572+Scenarios!$B$18*Draws!L545</f>
        <v>3.44357963277579</v>
      </c>
      <c r="P572" s="64" t="n">
        <f aca="false">Scenarios!$B$15+Scenarios!$B$16*$D572+Scenarios!$B$17*(Scenarios!K$22+SUM($G572:O572))+$E572+Scenarios!$B$18*Draws!M545</f>
        <v>2.74226198701514</v>
      </c>
      <c r="Q572" s="64" t="n">
        <f aca="false">Scenarios!$B$15+Scenarios!$B$16*$D572+Scenarios!$B$17*(Scenarios!L$22+SUM($G572:P572))+$E572+Scenarios!$B$18*Draws!N545</f>
        <v>0.653628790034304</v>
      </c>
      <c r="R572" s="64" t="n">
        <f aca="false">Scenarios!$B$15+Scenarios!$B$16*$D572+Scenarios!$B$17*(Scenarios!M$22+SUM($G572:Q572))+$E572+Scenarios!$B$18*Draws!O545</f>
        <v>-0.59018001719714</v>
      </c>
      <c r="S572" s="79" t="n">
        <f aca="false">SUM(G572:R572)</f>
        <v>9.7250974582143</v>
      </c>
    </row>
    <row r="573" customFormat="false" ht="15" hidden="false" customHeight="false" outlineLevel="0" collapsed="false">
      <c r="A573" s="36" t="n">
        <v>542</v>
      </c>
      <c r="B573" s="36" t="n">
        <f aca="false">MATCH(Draws!B546,$B$16:$E$16,1)</f>
        <v>4</v>
      </c>
      <c r="C573" s="65" t="n">
        <f aca="false">MAX(-0.9,INDEX(Scenarios!$B$8:$E$8,B573)+INDEX(Scenarios!$B$9:$E$9,B573)*Draws!C546)</f>
        <v>-0.00552503999999998</v>
      </c>
      <c r="D573" s="65" t="n">
        <f aca="false">(1+C573)^(1/12)-1</f>
        <v>-0.000461590058409844</v>
      </c>
      <c r="E573" s="64" t="n">
        <f aca="false">INDEX(Scenarios!$B$10:$E$10,B573)/12</f>
        <v>-1.25</v>
      </c>
      <c r="G573" s="64" t="n">
        <f aca="false">Scenarios!$B$15+Scenarios!$B$16*$D573+Scenarios!$B$17*(Scenarios!B$22)+$E573+Scenarios!$B$18*Draws!D546</f>
        <v>-0.687618189413109</v>
      </c>
      <c r="H573" s="64" t="n">
        <f aca="false">Scenarios!$B$15+Scenarios!$B$16*$D573+Scenarios!$B$17*(Scenarios!C$22+SUM($G573:G573))+$E573+Scenarios!$B$18*Draws!E546</f>
        <v>-2.32645530449923</v>
      </c>
      <c r="I573" s="64" t="n">
        <f aca="false">Scenarios!$B$15+Scenarios!$B$16*$D573+Scenarios!$B$17*(Scenarios!D$22+SUM($G573:H573))+$E573+Scenarios!$B$18*Draws!F546</f>
        <v>-0.301852553073266</v>
      </c>
      <c r="J573" s="64" t="n">
        <f aca="false">Scenarios!$B$15+Scenarios!$B$16*$D573+Scenarios!$B$17*(Scenarios!E$22+SUM($G573:I573))+$E573+Scenarios!$B$18*Draws!G546</f>
        <v>-2.87303431535238</v>
      </c>
      <c r="K573" s="64" t="n">
        <f aca="false">Scenarios!$B$15+Scenarios!$B$16*$D573+Scenarios!$B$17*(Scenarios!F$22+SUM($G573:J573))+$E573+Scenarios!$B$18*Draws!H546</f>
        <v>-1.57202624990162</v>
      </c>
      <c r="L573" s="64" t="n">
        <f aca="false">Scenarios!$B$15+Scenarios!$B$16*$D573+Scenarios!$B$17*(Scenarios!G$22+SUM($G573:K573))+$E573+Scenarios!$B$18*Draws!I546</f>
        <v>-1.90028204972163</v>
      </c>
      <c r="M573" s="64" t="n">
        <f aca="false">Scenarios!$B$15+Scenarios!$B$16*$D573+Scenarios!$B$17*(Scenarios!H$22+SUM($G573:L573))+$E573+Scenarios!$B$18*Draws!J546</f>
        <v>-6.08067599809647</v>
      </c>
      <c r="N573" s="64" t="n">
        <f aca="false">Scenarios!$B$15+Scenarios!$B$16*$D573+Scenarios!$B$17*(Scenarios!I$22+SUM($G573:M573))+$E573+Scenarios!$B$18*Draws!K546</f>
        <v>-3.07215788792257</v>
      </c>
      <c r="O573" s="64" t="n">
        <f aca="false">Scenarios!$B$15+Scenarios!$B$16*$D573+Scenarios!$B$17*(Scenarios!J$22+SUM($G573:N573))+$E573+Scenarios!$B$18*Draws!L546</f>
        <v>-7.72966205310495</v>
      </c>
      <c r="P573" s="64" t="n">
        <f aca="false">Scenarios!$B$15+Scenarios!$B$16*$D573+Scenarios!$B$17*(Scenarios!K$22+SUM($G573:O573))+$E573+Scenarios!$B$18*Draws!M546</f>
        <v>-2.3746367967208</v>
      </c>
      <c r="Q573" s="64" t="n">
        <f aca="false">Scenarios!$B$15+Scenarios!$B$16*$D573+Scenarios!$B$17*(Scenarios!L$22+SUM($G573:P573))+$E573+Scenarios!$B$18*Draws!N546</f>
        <v>5.4428418406565</v>
      </c>
      <c r="R573" s="64" t="n">
        <f aca="false">Scenarios!$B$15+Scenarios!$B$16*$D573+Scenarios!$B$17*(Scenarios!M$22+SUM($G573:Q573))+$E573+Scenarios!$B$18*Draws!O546</f>
        <v>0.66193857692129</v>
      </c>
      <c r="S573" s="79" t="n">
        <f aca="false">SUM(G573:R573)</f>
        <v>-22.8136209802283</v>
      </c>
    </row>
    <row r="574" customFormat="false" ht="15" hidden="false" customHeight="false" outlineLevel="0" collapsed="false">
      <c r="A574" s="36" t="n">
        <v>543</v>
      </c>
      <c r="B574" s="36" t="n">
        <f aca="false">MATCH(Draws!B547,$B$16:$E$16,1)</f>
        <v>4</v>
      </c>
      <c r="C574" s="65" t="n">
        <f aca="false">MAX(-0.9,INDEX(Scenarios!$B$8:$E$8,B574)+INDEX(Scenarios!$B$9:$E$9,B574)*Draws!C547)</f>
        <v>0.31733868</v>
      </c>
      <c r="D574" s="65" t="n">
        <f aca="false">(1+C574)^(1/12)-1</f>
        <v>0.0232335866242905</v>
      </c>
      <c r="E574" s="64" t="n">
        <f aca="false">INDEX(Scenarios!$B$10:$E$10,B574)/12</f>
        <v>-1.25</v>
      </c>
      <c r="G574" s="64" t="n">
        <f aca="false">Scenarios!$B$15+Scenarios!$B$16*$D574+Scenarios!$B$17*(Scenarios!B$22)+$E574+Scenarios!$B$18*Draws!D547</f>
        <v>-2.8978913469133</v>
      </c>
      <c r="H574" s="64" t="n">
        <f aca="false">Scenarios!$B$15+Scenarios!$B$16*$D574+Scenarios!$B$17*(Scenarios!C$22+SUM($G574:G574))+$E574+Scenarios!$B$18*Draws!E547</f>
        <v>-4.51543265845996</v>
      </c>
      <c r="I574" s="64" t="n">
        <f aca="false">Scenarios!$B$15+Scenarios!$B$16*$D574+Scenarios!$B$17*(Scenarios!D$22+SUM($G574:H574))+$E574+Scenarios!$B$18*Draws!F547</f>
        <v>-3.51131269777117</v>
      </c>
      <c r="J574" s="64" t="n">
        <f aca="false">Scenarios!$B$15+Scenarios!$B$16*$D574+Scenarios!$B$17*(Scenarios!E$22+SUM($G574:I574))+$E574+Scenarios!$B$18*Draws!G547</f>
        <v>-0.410892237950671</v>
      </c>
      <c r="K574" s="64" t="n">
        <f aca="false">Scenarios!$B$15+Scenarios!$B$16*$D574+Scenarios!$B$17*(Scenarios!F$22+SUM($G574:J574))+$E574+Scenarios!$B$18*Draws!H547</f>
        <v>-5.42746667083669</v>
      </c>
      <c r="L574" s="64" t="n">
        <f aca="false">Scenarios!$B$15+Scenarios!$B$16*$D574+Scenarios!$B$17*(Scenarios!G$22+SUM($G574:K574))+$E574+Scenarios!$B$18*Draws!I547</f>
        <v>4.26225046127992</v>
      </c>
      <c r="M574" s="64" t="n">
        <f aca="false">Scenarios!$B$15+Scenarios!$B$16*$D574+Scenarios!$B$17*(Scenarios!H$22+SUM($G574:L574))+$E574+Scenarios!$B$18*Draws!J547</f>
        <v>-3.14668583459315</v>
      </c>
      <c r="N574" s="64" t="n">
        <f aca="false">Scenarios!$B$15+Scenarios!$B$16*$D574+Scenarios!$B$17*(Scenarios!I$22+SUM($G574:M574))+$E574+Scenarios!$B$18*Draws!K547</f>
        <v>-2.48692506520933</v>
      </c>
      <c r="O574" s="64" t="n">
        <f aca="false">Scenarios!$B$15+Scenarios!$B$16*$D574+Scenarios!$B$17*(Scenarios!J$22+SUM($G574:N574))+$E574+Scenarios!$B$18*Draws!L547</f>
        <v>1.68970755959847</v>
      </c>
      <c r="P574" s="64" t="n">
        <f aca="false">Scenarios!$B$15+Scenarios!$B$16*$D574+Scenarios!$B$17*(Scenarios!K$22+SUM($G574:O574))+$E574+Scenarios!$B$18*Draws!M547</f>
        <v>-0.455567674583521</v>
      </c>
      <c r="Q574" s="64" t="n">
        <f aca="false">Scenarios!$B$15+Scenarios!$B$16*$D574+Scenarios!$B$17*(Scenarios!L$22+SUM($G574:P574))+$E574+Scenarios!$B$18*Draws!N547</f>
        <v>0.583183405546731</v>
      </c>
      <c r="R574" s="64" t="n">
        <f aca="false">Scenarios!$B$15+Scenarios!$B$16*$D574+Scenarios!$B$17*(Scenarios!M$22+SUM($G574:Q574))+$E574+Scenarios!$B$18*Draws!O547</f>
        <v>-7.58569479904582</v>
      </c>
      <c r="S574" s="79" t="n">
        <f aca="false">SUM(G574:R574)</f>
        <v>-23.9027275589385</v>
      </c>
    </row>
    <row r="575" customFormat="false" ht="15" hidden="false" customHeight="false" outlineLevel="0" collapsed="false">
      <c r="A575" s="36" t="n">
        <v>544</v>
      </c>
      <c r="B575" s="36" t="n">
        <f aca="false">MATCH(Draws!B548,$B$16:$E$16,1)</f>
        <v>1</v>
      </c>
      <c r="C575" s="65" t="n">
        <f aca="false">MAX(-0.9,INDEX(Scenarios!$B$8:$E$8,B575)+INDEX(Scenarios!$B$9:$E$9,B575)*Draws!C548)</f>
        <v>0.003407</v>
      </c>
      <c r="D575" s="65" t="n">
        <f aca="false">(1+C575)^(1/12)-1</f>
        <v>0.000283474281603358</v>
      </c>
      <c r="E575" s="64" t="n">
        <f aca="false">INDEX(Scenarios!$B$10:$E$10,B575)/12</f>
        <v>-1.25</v>
      </c>
      <c r="G575" s="64" t="n">
        <f aca="false">Scenarios!$B$15+Scenarios!$B$16*$D575+Scenarios!$B$17*(Scenarios!B$22)+$E575+Scenarios!$B$18*Draws!D548</f>
        <v>-2.93963649051226</v>
      </c>
      <c r="H575" s="64" t="n">
        <f aca="false">Scenarios!$B$15+Scenarios!$B$16*$D575+Scenarios!$B$17*(Scenarios!C$22+SUM($G575:G575))+$E575+Scenarios!$B$18*Draws!E548</f>
        <v>-2.70906345232502</v>
      </c>
      <c r="I575" s="64" t="n">
        <f aca="false">Scenarios!$B$15+Scenarios!$B$16*$D575+Scenarios!$B$17*(Scenarios!D$22+SUM($G575:H575))+$E575+Scenarios!$B$18*Draws!F548</f>
        <v>1.93304324140335</v>
      </c>
      <c r="J575" s="64" t="n">
        <f aca="false">Scenarios!$B$15+Scenarios!$B$16*$D575+Scenarios!$B$17*(Scenarios!E$22+SUM($G575:I575))+$E575+Scenarios!$B$18*Draws!G548</f>
        <v>-4.26052753636056</v>
      </c>
      <c r="K575" s="64" t="n">
        <f aca="false">Scenarios!$B$15+Scenarios!$B$16*$D575+Scenarios!$B$17*(Scenarios!F$22+SUM($G575:J575))+$E575+Scenarios!$B$18*Draws!H548</f>
        <v>-2.07067767140777</v>
      </c>
      <c r="L575" s="64" t="n">
        <f aca="false">Scenarios!$B$15+Scenarios!$B$16*$D575+Scenarios!$B$17*(Scenarios!G$22+SUM($G575:K575))+$E575+Scenarios!$B$18*Draws!I548</f>
        <v>2.32827095285671</v>
      </c>
      <c r="M575" s="64" t="n">
        <f aca="false">Scenarios!$B$15+Scenarios!$B$16*$D575+Scenarios!$B$17*(Scenarios!H$22+SUM($G575:L575))+$E575+Scenarios!$B$18*Draws!J548</f>
        <v>-7.79274636405528</v>
      </c>
      <c r="N575" s="64" t="n">
        <f aca="false">Scenarios!$B$15+Scenarios!$B$16*$D575+Scenarios!$B$17*(Scenarios!I$22+SUM($G575:M575))+$E575+Scenarios!$B$18*Draws!K548</f>
        <v>-5.97984332234309</v>
      </c>
      <c r="O575" s="64" t="n">
        <f aca="false">Scenarios!$B$15+Scenarios!$B$16*$D575+Scenarios!$B$17*(Scenarios!J$22+SUM($G575:N575))+$E575+Scenarios!$B$18*Draws!L548</f>
        <v>-3.23870916387462</v>
      </c>
      <c r="P575" s="64" t="n">
        <f aca="false">Scenarios!$B$15+Scenarios!$B$16*$D575+Scenarios!$B$17*(Scenarios!K$22+SUM($G575:O575))+$E575+Scenarios!$B$18*Draws!M548</f>
        <v>-4.90729734000914</v>
      </c>
      <c r="Q575" s="64" t="n">
        <f aca="false">Scenarios!$B$15+Scenarios!$B$16*$D575+Scenarios!$B$17*(Scenarios!L$22+SUM($G575:P575))+$E575+Scenarios!$B$18*Draws!N548</f>
        <v>-6.02506812409502</v>
      </c>
      <c r="R575" s="64" t="n">
        <f aca="false">Scenarios!$B$15+Scenarios!$B$16*$D575+Scenarios!$B$17*(Scenarios!M$22+SUM($G575:Q575))+$E575+Scenarios!$B$18*Draws!O548</f>
        <v>-2.23318989654681</v>
      </c>
      <c r="S575" s="79" t="n">
        <f aca="false">SUM(G575:R575)</f>
        <v>-37.8954451672695</v>
      </c>
    </row>
    <row r="576" customFormat="false" ht="15" hidden="false" customHeight="false" outlineLevel="0" collapsed="false">
      <c r="A576" s="36" t="n">
        <v>545</v>
      </c>
      <c r="B576" s="36" t="n">
        <f aca="false">MATCH(Draws!B549,$B$16:$E$16,1)</f>
        <v>4</v>
      </c>
      <c r="C576" s="65" t="n">
        <f aca="false">MAX(-0.9,INDEX(Scenarios!$B$8:$E$8,B576)+INDEX(Scenarios!$B$9:$E$9,B576)*Draws!C549)</f>
        <v>0.32524608</v>
      </c>
      <c r="D576" s="65" t="n">
        <f aca="false">(1+C576)^(1/12)-1</f>
        <v>0.0237440186495155</v>
      </c>
      <c r="E576" s="64" t="n">
        <f aca="false">INDEX(Scenarios!$B$10:$E$10,B576)/12</f>
        <v>-1.25</v>
      </c>
      <c r="G576" s="64" t="n">
        <f aca="false">Scenarios!$B$15+Scenarios!$B$16*$D576+Scenarios!$B$17*(Scenarios!B$22)+$E576+Scenarios!$B$18*Draws!D549</f>
        <v>-5.67784318502359</v>
      </c>
      <c r="H576" s="64" t="n">
        <f aca="false">Scenarios!$B$15+Scenarios!$B$16*$D576+Scenarios!$B$17*(Scenarios!C$22+SUM($G576:G576))+$E576+Scenarios!$B$18*Draws!E549</f>
        <v>0.661530438066396</v>
      </c>
      <c r="I576" s="64" t="n">
        <f aca="false">Scenarios!$B$15+Scenarios!$B$16*$D576+Scenarios!$B$17*(Scenarios!D$22+SUM($G576:H576))+$E576+Scenarios!$B$18*Draws!F549</f>
        <v>-5.02236936070914</v>
      </c>
      <c r="J576" s="64" t="n">
        <f aca="false">Scenarios!$B$15+Scenarios!$B$16*$D576+Scenarios!$B$17*(Scenarios!E$22+SUM($G576:I576))+$E576+Scenarios!$B$18*Draws!G549</f>
        <v>-3.87363814704024</v>
      </c>
      <c r="K576" s="64" t="n">
        <f aca="false">Scenarios!$B$15+Scenarios!$B$16*$D576+Scenarios!$B$17*(Scenarios!F$22+SUM($G576:J576))+$E576+Scenarios!$B$18*Draws!H549</f>
        <v>0.155578302497156</v>
      </c>
      <c r="L576" s="64" t="n">
        <f aca="false">Scenarios!$B$15+Scenarios!$B$16*$D576+Scenarios!$B$17*(Scenarios!G$22+SUM($G576:K576))+$E576+Scenarios!$B$18*Draws!I549</f>
        <v>-0.25345681601631</v>
      </c>
      <c r="M576" s="64" t="n">
        <f aca="false">Scenarios!$B$15+Scenarios!$B$16*$D576+Scenarios!$B$17*(Scenarios!H$22+SUM($G576:L576))+$E576+Scenarios!$B$18*Draws!J549</f>
        <v>-1.74980738560976</v>
      </c>
      <c r="N576" s="64" t="n">
        <f aca="false">Scenarios!$B$15+Scenarios!$B$16*$D576+Scenarios!$B$17*(Scenarios!I$22+SUM($G576:M576))+$E576+Scenarios!$B$18*Draws!K549</f>
        <v>-1.82428133070978</v>
      </c>
      <c r="O576" s="64" t="n">
        <f aca="false">Scenarios!$B$15+Scenarios!$B$16*$D576+Scenarios!$B$17*(Scenarios!J$22+SUM($G576:N576))+$E576+Scenarios!$B$18*Draws!L549</f>
        <v>-1.8241478480645</v>
      </c>
      <c r="P576" s="64" t="n">
        <f aca="false">Scenarios!$B$15+Scenarios!$B$16*$D576+Scenarios!$B$17*(Scenarios!K$22+SUM($G576:O576))+$E576+Scenarios!$B$18*Draws!M549</f>
        <v>-5.14612527411377</v>
      </c>
      <c r="Q576" s="64" t="n">
        <f aca="false">Scenarios!$B$15+Scenarios!$B$16*$D576+Scenarios!$B$17*(Scenarios!L$22+SUM($G576:P576))+$E576+Scenarios!$B$18*Draws!N549</f>
        <v>1.19535682360983</v>
      </c>
      <c r="R576" s="64" t="n">
        <f aca="false">Scenarios!$B$15+Scenarios!$B$16*$D576+Scenarios!$B$17*(Scenarios!M$22+SUM($G576:Q576))+$E576+Scenarios!$B$18*Draws!O549</f>
        <v>-0.379080948296896</v>
      </c>
      <c r="S576" s="79" t="n">
        <f aca="false">SUM(G576:R576)</f>
        <v>-23.7382847314106</v>
      </c>
    </row>
    <row r="577" customFormat="false" ht="15" hidden="false" customHeight="false" outlineLevel="0" collapsed="false">
      <c r="A577" s="36" t="n">
        <v>546</v>
      </c>
      <c r="B577" s="36" t="n">
        <f aca="false">MATCH(Draws!B550,$B$16:$E$16,1)</f>
        <v>2</v>
      </c>
      <c r="C577" s="65" t="n">
        <f aca="false">MAX(-0.9,INDEX(Scenarios!$B$8:$E$8,B577)+INDEX(Scenarios!$B$9:$E$9,B577)*Draws!C550)</f>
        <v>-0.47065912</v>
      </c>
      <c r="D577" s="65" t="n">
        <f aca="false">(1+C577)^(1/12)-1</f>
        <v>-0.0516296822052063</v>
      </c>
      <c r="E577" s="64" t="n">
        <f aca="false">INDEX(Scenarios!$B$10:$E$10,B577)/12</f>
        <v>0.416666666666667</v>
      </c>
      <c r="G577" s="64" t="n">
        <f aca="false">Scenarios!$B$15+Scenarios!$B$16*$D577+Scenarios!$B$17*(Scenarios!B$22)+$E577+Scenarios!$B$18*Draws!D550</f>
        <v>0.808430279376332</v>
      </c>
      <c r="H577" s="64" t="n">
        <f aca="false">Scenarios!$B$15+Scenarios!$B$16*$D577+Scenarios!$B$17*(Scenarios!C$22+SUM($G577:G577))+$E577+Scenarios!$B$18*Draws!E550</f>
        <v>-5.60733027002085</v>
      </c>
      <c r="I577" s="64" t="n">
        <f aca="false">Scenarios!$B$15+Scenarios!$B$16*$D577+Scenarios!$B$17*(Scenarios!D$22+SUM($G577:H577))+$E577+Scenarios!$B$18*Draws!F550</f>
        <v>-0.260187246257185</v>
      </c>
      <c r="J577" s="64" t="n">
        <f aca="false">Scenarios!$B$15+Scenarios!$B$16*$D577+Scenarios!$B$17*(Scenarios!E$22+SUM($G577:I577))+$E577+Scenarios!$B$18*Draws!G550</f>
        <v>-5.58139608629021</v>
      </c>
      <c r="K577" s="64" t="n">
        <f aca="false">Scenarios!$B$15+Scenarios!$B$16*$D577+Scenarios!$B$17*(Scenarios!F$22+SUM($G577:J577))+$E577+Scenarios!$B$18*Draws!H550</f>
        <v>3.23602389616278</v>
      </c>
      <c r="L577" s="64" t="n">
        <f aca="false">Scenarios!$B$15+Scenarios!$B$16*$D577+Scenarios!$B$17*(Scenarios!G$22+SUM($G577:K577))+$E577+Scenarios!$B$18*Draws!I550</f>
        <v>1.78032684798849</v>
      </c>
      <c r="M577" s="64" t="n">
        <f aca="false">Scenarios!$B$15+Scenarios!$B$16*$D577+Scenarios!$B$17*(Scenarios!H$22+SUM($G577:L577))+$E577+Scenarios!$B$18*Draws!J550</f>
        <v>1.50331454000764</v>
      </c>
      <c r="N577" s="64" t="n">
        <f aca="false">Scenarios!$B$15+Scenarios!$B$16*$D577+Scenarios!$B$17*(Scenarios!I$22+SUM($G577:M577))+$E577+Scenarios!$B$18*Draws!K550</f>
        <v>0.816352519305488</v>
      </c>
      <c r="O577" s="64" t="n">
        <f aca="false">Scenarios!$B$15+Scenarios!$B$16*$D577+Scenarios!$B$17*(Scenarios!J$22+SUM($G577:N577))+$E577+Scenarios!$B$18*Draws!L550</f>
        <v>-4.18751595449352</v>
      </c>
      <c r="P577" s="64" t="n">
        <f aca="false">Scenarios!$B$15+Scenarios!$B$16*$D577+Scenarios!$B$17*(Scenarios!K$22+SUM($G577:O577))+$E577+Scenarios!$B$18*Draws!M550</f>
        <v>-3.96979628137825</v>
      </c>
      <c r="Q577" s="64" t="n">
        <f aca="false">Scenarios!$B$15+Scenarios!$B$16*$D577+Scenarios!$B$17*(Scenarios!L$22+SUM($G577:P577))+$E577+Scenarios!$B$18*Draws!N550</f>
        <v>2.36056343479982</v>
      </c>
      <c r="R577" s="64" t="n">
        <f aca="false">Scenarios!$B$15+Scenarios!$B$16*$D577+Scenarios!$B$17*(Scenarios!M$22+SUM($G577:Q577))+$E577+Scenarios!$B$18*Draws!O550</f>
        <v>0.321840793530543</v>
      </c>
      <c r="S577" s="79" t="n">
        <f aca="false">SUM(G577:R577)</f>
        <v>-8.77937352726892</v>
      </c>
    </row>
    <row r="578" customFormat="false" ht="15" hidden="false" customHeight="false" outlineLevel="0" collapsed="false">
      <c r="A578" s="36" t="n">
        <v>547</v>
      </c>
      <c r="B578" s="36" t="n">
        <f aca="false">MATCH(Draws!B551,$B$16:$E$16,1)</f>
        <v>1</v>
      </c>
      <c r="C578" s="65" t="n">
        <f aca="false">MAX(-0.9,INDEX(Scenarios!$B$8:$E$8,B578)+INDEX(Scenarios!$B$9:$E$9,B578)*Draws!C551)</f>
        <v>0.12067835</v>
      </c>
      <c r="D578" s="65" t="n">
        <f aca="false">(1+C578)^(1/12)-1</f>
        <v>0.00953973018907606</v>
      </c>
      <c r="E578" s="64" t="n">
        <f aca="false">INDEX(Scenarios!$B$10:$E$10,B578)/12</f>
        <v>-1.25</v>
      </c>
      <c r="G578" s="64" t="n">
        <f aca="false">Scenarios!$B$15+Scenarios!$B$16*$D578+Scenarios!$B$17*(Scenarios!B$22)+$E578+Scenarios!$B$18*Draws!D551</f>
        <v>-4.75720013295</v>
      </c>
      <c r="H578" s="64" t="n">
        <f aca="false">Scenarios!$B$15+Scenarios!$B$16*$D578+Scenarios!$B$17*(Scenarios!C$22+SUM($G578:G578))+$E578+Scenarios!$B$18*Draws!E551</f>
        <v>-4.08365533976754</v>
      </c>
      <c r="I578" s="64" t="n">
        <f aca="false">Scenarios!$B$15+Scenarios!$B$16*$D578+Scenarios!$B$17*(Scenarios!D$22+SUM($G578:H578))+$E578+Scenarios!$B$18*Draws!F551</f>
        <v>-3.73869206239103</v>
      </c>
      <c r="J578" s="64" t="n">
        <f aca="false">Scenarios!$B$15+Scenarios!$B$16*$D578+Scenarios!$B$17*(Scenarios!E$22+SUM($G578:I578))+$E578+Scenarios!$B$18*Draws!G551</f>
        <v>-1.32516629931089</v>
      </c>
      <c r="K578" s="64" t="n">
        <f aca="false">Scenarios!$B$15+Scenarios!$B$16*$D578+Scenarios!$B$17*(Scenarios!F$22+SUM($G578:J578))+$E578+Scenarios!$B$18*Draws!H551</f>
        <v>0.380971970802648</v>
      </c>
      <c r="L578" s="64" t="n">
        <f aca="false">Scenarios!$B$15+Scenarios!$B$16*$D578+Scenarios!$B$17*(Scenarios!G$22+SUM($G578:K578))+$E578+Scenarios!$B$18*Draws!I551</f>
        <v>3.2050988070224</v>
      </c>
      <c r="M578" s="64" t="n">
        <f aca="false">Scenarios!$B$15+Scenarios!$B$16*$D578+Scenarios!$B$17*(Scenarios!H$22+SUM($G578:L578))+$E578+Scenarios!$B$18*Draws!J551</f>
        <v>-1.91347124789852</v>
      </c>
      <c r="N578" s="64" t="n">
        <f aca="false">Scenarios!$B$15+Scenarios!$B$16*$D578+Scenarios!$B$17*(Scenarios!I$22+SUM($G578:M578))+$E578+Scenarios!$B$18*Draws!K551</f>
        <v>-1.05825366826129</v>
      </c>
      <c r="O578" s="64" t="n">
        <f aca="false">Scenarios!$B$15+Scenarios!$B$16*$D578+Scenarios!$B$17*(Scenarios!J$22+SUM($G578:N578))+$E578+Scenarios!$B$18*Draws!L551</f>
        <v>-3.67415140883163</v>
      </c>
      <c r="P578" s="64" t="n">
        <f aca="false">Scenarios!$B$15+Scenarios!$B$16*$D578+Scenarios!$B$17*(Scenarios!K$22+SUM($G578:O578))+$E578+Scenarios!$B$18*Draws!M551</f>
        <v>-7.59786834211041</v>
      </c>
      <c r="Q578" s="64" t="n">
        <f aca="false">Scenarios!$B$15+Scenarios!$B$16*$D578+Scenarios!$B$17*(Scenarios!L$22+SUM($G578:P578))+$E578+Scenarios!$B$18*Draws!N551</f>
        <v>-0.628895628615604</v>
      </c>
      <c r="R578" s="64" t="n">
        <f aca="false">Scenarios!$B$15+Scenarios!$B$16*$D578+Scenarios!$B$17*(Scenarios!M$22+SUM($G578:Q578))+$E578+Scenarios!$B$18*Draws!O551</f>
        <v>-6.78590624508864</v>
      </c>
      <c r="S578" s="79" t="n">
        <f aca="false">SUM(G578:R578)</f>
        <v>-31.9771895974005</v>
      </c>
    </row>
    <row r="579" customFormat="false" ht="15" hidden="false" customHeight="false" outlineLevel="0" collapsed="false">
      <c r="A579" s="36" t="n">
        <v>548</v>
      </c>
      <c r="B579" s="36" t="n">
        <f aca="false">MATCH(Draws!B552,$B$16:$E$16,1)</f>
        <v>1</v>
      </c>
      <c r="C579" s="65" t="n">
        <f aca="false">MAX(-0.9,INDEX(Scenarios!$B$8:$E$8,B579)+INDEX(Scenarios!$B$9:$E$9,B579)*Draws!C552)</f>
        <v>-0.02402455</v>
      </c>
      <c r="D579" s="65" t="n">
        <f aca="false">(1+C579)^(1/12)-1</f>
        <v>-0.00202443527558882</v>
      </c>
      <c r="E579" s="64" t="n">
        <f aca="false">INDEX(Scenarios!$B$10:$E$10,B579)/12</f>
        <v>-1.25</v>
      </c>
      <c r="G579" s="64" t="n">
        <f aca="false">Scenarios!$B$15+Scenarios!$B$16*$D579+Scenarios!$B$17*(Scenarios!B$22)+$E579+Scenarios!$B$18*Draws!D552</f>
        <v>-2.50222139214863</v>
      </c>
      <c r="H579" s="64" t="n">
        <f aca="false">Scenarios!$B$15+Scenarios!$B$16*$D579+Scenarios!$B$17*(Scenarios!C$22+SUM($G579:G579))+$E579+Scenarios!$B$18*Draws!E552</f>
        <v>-1.36509979028566</v>
      </c>
      <c r="I579" s="64" t="n">
        <f aca="false">Scenarios!$B$15+Scenarios!$B$16*$D579+Scenarios!$B$17*(Scenarios!D$22+SUM($G579:H579))+$E579+Scenarios!$B$18*Draws!F552</f>
        <v>-3.03766773600088</v>
      </c>
      <c r="J579" s="64" t="n">
        <f aca="false">Scenarios!$B$15+Scenarios!$B$16*$D579+Scenarios!$B$17*(Scenarios!E$22+SUM($G579:I579))+$E579+Scenarios!$B$18*Draws!G552</f>
        <v>-0.215460834893795</v>
      </c>
      <c r="K579" s="64" t="n">
        <f aca="false">Scenarios!$B$15+Scenarios!$B$16*$D579+Scenarios!$B$17*(Scenarios!F$22+SUM($G579:J579))+$E579+Scenarios!$B$18*Draws!H552</f>
        <v>-0.00479730905684184</v>
      </c>
      <c r="L579" s="64" t="n">
        <f aca="false">Scenarios!$B$15+Scenarios!$B$16*$D579+Scenarios!$B$17*(Scenarios!G$22+SUM($G579:K579))+$E579+Scenarios!$B$18*Draws!I552</f>
        <v>-3.86264049500639</v>
      </c>
      <c r="M579" s="64" t="n">
        <f aca="false">Scenarios!$B$15+Scenarios!$B$16*$D579+Scenarios!$B$17*(Scenarios!H$22+SUM($G579:L579))+$E579+Scenarios!$B$18*Draws!J552</f>
        <v>-5.16818836090041</v>
      </c>
      <c r="N579" s="64" t="n">
        <f aca="false">Scenarios!$B$15+Scenarios!$B$16*$D579+Scenarios!$B$17*(Scenarios!I$22+SUM($G579:M579))+$E579+Scenarios!$B$18*Draws!K552</f>
        <v>-1.11381094714955</v>
      </c>
      <c r="O579" s="64" t="n">
        <f aca="false">Scenarios!$B$15+Scenarios!$B$16*$D579+Scenarios!$B$17*(Scenarios!J$22+SUM($G579:N579))+$E579+Scenarios!$B$18*Draws!L552</f>
        <v>-1.49010883626645</v>
      </c>
      <c r="P579" s="64" t="n">
        <f aca="false">Scenarios!$B$15+Scenarios!$B$16*$D579+Scenarios!$B$17*(Scenarios!K$22+SUM($G579:O579))+$E579+Scenarios!$B$18*Draws!M552</f>
        <v>-1.65542722093208</v>
      </c>
      <c r="Q579" s="64" t="n">
        <f aca="false">Scenarios!$B$15+Scenarios!$B$16*$D579+Scenarios!$B$17*(Scenarios!L$22+SUM($G579:P579))+$E579+Scenarios!$B$18*Draws!N552</f>
        <v>-0.948713920818524</v>
      </c>
      <c r="R579" s="64" t="n">
        <f aca="false">Scenarios!$B$15+Scenarios!$B$16*$D579+Scenarios!$B$17*(Scenarios!M$22+SUM($G579:Q579))+$E579+Scenarios!$B$18*Draws!O552</f>
        <v>-6.77040988197604</v>
      </c>
      <c r="S579" s="79" t="n">
        <f aca="false">SUM(G579:R579)</f>
        <v>-28.1345467254352</v>
      </c>
    </row>
    <row r="580" customFormat="false" ht="15" hidden="false" customHeight="false" outlineLevel="0" collapsed="false">
      <c r="A580" s="36" t="n">
        <v>549</v>
      </c>
      <c r="B580" s="36" t="n">
        <f aca="false">MATCH(Draws!B553,$B$16:$E$16,1)</f>
        <v>2</v>
      </c>
      <c r="C580" s="65" t="n">
        <f aca="false">MAX(-0.9,INDEX(Scenarios!$B$8:$E$8,B580)+INDEX(Scenarios!$B$9:$E$9,B580)*Draws!C553)</f>
        <v>-0.28983184</v>
      </c>
      <c r="D580" s="65" t="n">
        <f aca="false">(1+C580)^(1/12)-1</f>
        <v>-0.0281182364185424</v>
      </c>
      <c r="E580" s="64" t="n">
        <f aca="false">INDEX(Scenarios!$B$10:$E$10,B580)/12</f>
        <v>0.416666666666667</v>
      </c>
      <c r="G580" s="64" t="n">
        <f aca="false">Scenarios!$B$15+Scenarios!$B$16*$D580+Scenarios!$B$17*(Scenarios!B$22)+$E580+Scenarios!$B$18*Draws!D553</f>
        <v>2.93676047630742</v>
      </c>
      <c r="H580" s="64" t="n">
        <f aca="false">Scenarios!$B$15+Scenarios!$B$16*$D580+Scenarios!$B$17*(Scenarios!C$22+SUM($G580:G580))+$E580+Scenarios!$B$18*Draws!E553</f>
        <v>-2.74993646113888</v>
      </c>
      <c r="I580" s="64" t="n">
        <f aca="false">Scenarios!$B$15+Scenarios!$B$16*$D580+Scenarios!$B$17*(Scenarios!D$22+SUM($G580:H580))+$E580+Scenarios!$B$18*Draws!F553</f>
        <v>-0.086068887267595</v>
      </c>
      <c r="J580" s="64" t="n">
        <f aca="false">Scenarios!$B$15+Scenarios!$B$16*$D580+Scenarios!$B$17*(Scenarios!E$22+SUM($G580:I580))+$E580+Scenarios!$B$18*Draws!G553</f>
        <v>-3.1565257854764</v>
      </c>
      <c r="K580" s="64" t="n">
        <f aca="false">Scenarios!$B$15+Scenarios!$B$16*$D580+Scenarios!$B$17*(Scenarios!F$22+SUM($G580:J580))+$E580+Scenarios!$B$18*Draws!H553</f>
        <v>1.42248551624438</v>
      </c>
      <c r="L580" s="64" t="n">
        <f aca="false">Scenarios!$B$15+Scenarios!$B$16*$D580+Scenarios!$B$17*(Scenarios!G$22+SUM($G580:K580))+$E580+Scenarios!$B$18*Draws!I553</f>
        <v>-0.532828362199525</v>
      </c>
      <c r="M580" s="64" t="n">
        <f aca="false">Scenarios!$B$15+Scenarios!$B$16*$D580+Scenarios!$B$17*(Scenarios!H$22+SUM($G580:L580))+$E580+Scenarios!$B$18*Draws!J553</f>
        <v>-3.14933910902243</v>
      </c>
      <c r="N580" s="64" t="n">
        <f aca="false">Scenarios!$B$15+Scenarios!$B$16*$D580+Scenarios!$B$17*(Scenarios!I$22+SUM($G580:M580))+$E580+Scenarios!$B$18*Draws!K553</f>
        <v>3.88464278159457</v>
      </c>
      <c r="O580" s="64" t="n">
        <f aca="false">Scenarios!$B$15+Scenarios!$B$16*$D580+Scenarios!$B$17*(Scenarios!J$22+SUM($G580:N580))+$E580+Scenarios!$B$18*Draws!L553</f>
        <v>-7.2539814458147</v>
      </c>
      <c r="P580" s="64" t="n">
        <f aca="false">Scenarios!$B$15+Scenarios!$B$16*$D580+Scenarios!$B$17*(Scenarios!K$22+SUM($G580:O580))+$E580+Scenarios!$B$18*Draws!M553</f>
        <v>-3.21316198328996</v>
      </c>
      <c r="Q580" s="64" t="n">
        <f aca="false">Scenarios!$B$15+Scenarios!$B$16*$D580+Scenarios!$B$17*(Scenarios!L$22+SUM($G580:P580))+$E580+Scenarios!$B$18*Draws!N553</f>
        <v>1.52702147472995</v>
      </c>
      <c r="R580" s="64" t="n">
        <f aca="false">Scenarios!$B$15+Scenarios!$B$16*$D580+Scenarios!$B$17*(Scenarios!M$22+SUM($G580:Q580))+$E580+Scenarios!$B$18*Draws!O553</f>
        <v>-3.64437451402938</v>
      </c>
      <c r="S580" s="79" t="n">
        <f aca="false">SUM(G580:R580)</f>
        <v>-14.0153062993626</v>
      </c>
    </row>
    <row r="581" customFormat="false" ht="15" hidden="false" customHeight="false" outlineLevel="0" collapsed="false">
      <c r="A581" s="36" t="n">
        <v>550</v>
      </c>
      <c r="B581" s="36" t="n">
        <f aca="false">MATCH(Draws!B554,$B$16:$E$16,1)</f>
        <v>4</v>
      </c>
      <c r="C581" s="65" t="n">
        <f aca="false">MAX(-0.9,INDEX(Scenarios!$B$8:$E$8,B581)+INDEX(Scenarios!$B$9:$E$9,B581)*Draws!C554)</f>
        <v>-0.00479184000000002</v>
      </c>
      <c r="D581" s="65" t="n">
        <f aca="false">(1+C581)^(1/12)-1</f>
        <v>-0.000400199704886695</v>
      </c>
      <c r="E581" s="64" t="n">
        <f aca="false">INDEX(Scenarios!$B$10:$E$10,B581)/12</f>
        <v>-1.25</v>
      </c>
      <c r="G581" s="64" t="n">
        <f aca="false">Scenarios!$B$15+Scenarios!$B$16*$D581+Scenarios!$B$17*(Scenarios!B$22)+$E581+Scenarios!$B$18*Draws!D554</f>
        <v>-6.61624686454968</v>
      </c>
      <c r="H581" s="64" t="n">
        <f aca="false">Scenarios!$B$15+Scenarios!$B$16*$D581+Scenarios!$B$17*(Scenarios!C$22+SUM($G581:G581))+$E581+Scenarios!$B$18*Draws!E554</f>
        <v>-4.41570141327735</v>
      </c>
      <c r="I581" s="64" t="n">
        <f aca="false">Scenarios!$B$15+Scenarios!$B$16*$D581+Scenarios!$B$17*(Scenarios!D$22+SUM($G581:H581))+$E581+Scenarios!$B$18*Draws!F554</f>
        <v>-2.86707202359137</v>
      </c>
      <c r="J581" s="64" t="n">
        <f aca="false">Scenarios!$B$15+Scenarios!$B$16*$D581+Scenarios!$B$17*(Scenarios!E$22+SUM($G581:I581))+$E581+Scenarios!$B$18*Draws!G554</f>
        <v>-6.71780939449004</v>
      </c>
      <c r="K581" s="64" t="n">
        <f aca="false">Scenarios!$B$15+Scenarios!$B$16*$D581+Scenarios!$B$17*(Scenarios!F$22+SUM($G581:J581))+$E581+Scenarios!$B$18*Draws!H554</f>
        <v>-2.3215412117769</v>
      </c>
      <c r="L581" s="64" t="n">
        <f aca="false">Scenarios!$B$15+Scenarios!$B$16*$D581+Scenarios!$B$17*(Scenarios!G$22+SUM($G581:K581))+$E581+Scenarios!$B$18*Draws!I554</f>
        <v>-1.64624345217433</v>
      </c>
      <c r="M581" s="64" t="n">
        <f aca="false">Scenarios!$B$15+Scenarios!$B$16*$D581+Scenarios!$B$17*(Scenarios!H$22+SUM($G581:L581))+$E581+Scenarios!$B$18*Draws!J554</f>
        <v>-1.02117881044345</v>
      </c>
      <c r="N581" s="64" t="n">
        <f aca="false">Scenarios!$B$15+Scenarios!$B$16*$D581+Scenarios!$B$17*(Scenarios!I$22+SUM($G581:M581))+$E581+Scenarios!$B$18*Draws!K554</f>
        <v>-5.68905142153957</v>
      </c>
      <c r="O581" s="64" t="n">
        <f aca="false">Scenarios!$B$15+Scenarios!$B$16*$D581+Scenarios!$B$17*(Scenarios!J$22+SUM($G581:N581))+$E581+Scenarios!$B$18*Draws!L554</f>
        <v>-1.60080196554438</v>
      </c>
      <c r="P581" s="64" t="n">
        <f aca="false">Scenarios!$B$15+Scenarios!$B$16*$D581+Scenarios!$B$17*(Scenarios!K$22+SUM($G581:O581))+$E581+Scenarios!$B$18*Draws!M554</f>
        <v>-5.45662016062338</v>
      </c>
      <c r="Q581" s="64" t="n">
        <f aca="false">Scenarios!$B$15+Scenarios!$B$16*$D581+Scenarios!$B$17*(Scenarios!L$22+SUM($G581:P581))+$E581+Scenarios!$B$18*Draws!N554</f>
        <v>-3.49767107286504</v>
      </c>
      <c r="R581" s="64" t="n">
        <f aca="false">Scenarios!$B$15+Scenarios!$B$16*$D581+Scenarios!$B$17*(Scenarios!M$22+SUM($G581:Q581))+$E581+Scenarios!$B$18*Draws!O554</f>
        <v>-2.65376252057549</v>
      </c>
      <c r="S581" s="79" t="n">
        <f aca="false">SUM(G581:R581)</f>
        <v>-44.503700311451</v>
      </c>
    </row>
    <row r="582" customFormat="false" ht="15" hidden="false" customHeight="false" outlineLevel="0" collapsed="false">
      <c r="A582" s="36" t="n">
        <v>551</v>
      </c>
      <c r="B582" s="36" t="n">
        <f aca="false">MATCH(Draws!B555,$B$16:$E$16,1)</f>
        <v>4</v>
      </c>
      <c r="C582" s="65" t="n">
        <f aca="false">MAX(-0.9,INDEX(Scenarios!$B$8:$E$8,B582)+INDEX(Scenarios!$B$9:$E$9,B582)*Draws!C555)</f>
        <v>0.35971752</v>
      </c>
      <c r="D582" s="65" t="n">
        <f aca="false">(1+C582)^(1/12)-1</f>
        <v>0.0259370748965975</v>
      </c>
      <c r="E582" s="64" t="n">
        <f aca="false">INDEX(Scenarios!$B$10:$E$10,B582)/12</f>
        <v>-1.25</v>
      </c>
      <c r="G582" s="64" t="n">
        <f aca="false">Scenarios!$B$15+Scenarios!$B$16*$D582+Scenarios!$B$17*(Scenarios!B$22)+$E582+Scenarios!$B$18*Draws!D555</f>
        <v>0.866732708693776</v>
      </c>
      <c r="H582" s="64" t="n">
        <f aca="false">Scenarios!$B$15+Scenarios!$B$16*$D582+Scenarios!$B$17*(Scenarios!C$22+SUM($G582:G582))+$E582+Scenarios!$B$18*Draws!E555</f>
        <v>-0.145790911510494</v>
      </c>
      <c r="I582" s="64" t="n">
        <f aca="false">Scenarios!$B$15+Scenarios!$B$16*$D582+Scenarios!$B$17*(Scenarios!D$22+SUM($G582:H582))+$E582+Scenarios!$B$18*Draws!F555</f>
        <v>2.03411600788704</v>
      </c>
      <c r="J582" s="64" t="n">
        <f aca="false">Scenarios!$B$15+Scenarios!$B$16*$D582+Scenarios!$B$17*(Scenarios!E$22+SUM($G582:I582))+$E582+Scenarios!$B$18*Draws!G555</f>
        <v>-4.27836275892148</v>
      </c>
      <c r="K582" s="64" t="n">
        <f aca="false">Scenarios!$B$15+Scenarios!$B$16*$D582+Scenarios!$B$17*(Scenarios!F$22+SUM($G582:J582))+$E582+Scenarios!$B$18*Draws!H555</f>
        <v>-4.08511984892461</v>
      </c>
      <c r="L582" s="64" t="n">
        <f aca="false">Scenarios!$B$15+Scenarios!$B$16*$D582+Scenarios!$B$17*(Scenarios!G$22+SUM($G582:K582))+$E582+Scenarios!$B$18*Draws!I555</f>
        <v>-1.54429325969673</v>
      </c>
      <c r="M582" s="64" t="n">
        <f aca="false">Scenarios!$B$15+Scenarios!$B$16*$D582+Scenarios!$B$17*(Scenarios!H$22+SUM($G582:L582))+$E582+Scenarios!$B$18*Draws!J555</f>
        <v>1.4151527129671</v>
      </c>
      <c r="N582" s="64" t="n">
        <f aca="false">Scenarios!$B$15+Scenarios!$B$16*$D582+Scenarios!$B$17*(Scenarios!I$22+SUM($G582:M582))+$E582+Scenarios!$B$18*Draws!K555</f>
        <v>0.432580356784255</v>
      </c>
      <c r="O582" s="64" t="n">
        <f aca="false">Scenarios!$B$15+Scenarios!$B$16*$D582+Scenarios!$B$17*(Scenarios!J$22+SUM($G582:N582))+$E582+Scenarios!$B$18*Draws!L555</f>
        <v>-0.321257365476692</v>
      </c>
      <c r="P582" s="64" t="n">
        <f aca="false">Scenarios!$B$15+Scenarios!$B$16*$D582+Scenarios!$B$17*(Scenarios!K$22+SUM($G582:O582))+$E582+Scenarios!$B$18*Draws!M555</f>
        <v>3.08699860055773</v>
      </c>
      <c r="Q582" s="64" t="n">
        <f aca="false">Scenarios!$B$15+Scenarios!$B$16*$D582+Scenarios!$B$17*(Scenarios!L$22+SUM($G582:P582))+$E582+Scenarios!$B$18*Draws!N555</f>
        <v>0.251867411042536</v>
      </c>
      <c r="R582" s="64" t="n">
        <f aca="false">Scenarios!$B$15+Scenarios!$B$16*$D582+Scenarios!$B$17*(Scenarios!M$22+SUM($G582:Q582))+$E582+Scenarios!$B$18*Draws!O555</f>
        <v>-0.570054714088485</v>
      </c>
      <c r="S582" s="79" t="n">
        <f aca="false">SUM(G582:R582)</f>
        <v>-2.85743106068604</v>
      </c>
    </row>
    <row r="583" customFormat="false" ht="15" hidden="false" customHeight="false" outlineLevel="0" collapsed="false">
      <c r="A583" s="36" t="n">
        <v>552</v>
      </c>
      <c r="B583" s="36" t="n">
        <f aca="false">MATCH(Draws!B556,$B$16:$E$16,1)</f>
        <v>1</v>
      </c>
      <c r="C583" s="65" t="n">
        <f aca="false">MAX(-0.9,INDEX(Scenarios!$B$8:$E$8,B583)+INDEX(Scenarios!$B$9:$E$9,B583)*Draws!C556)</f>
        <v>-0.00278439999999999</v>
      </c>
      <c r="D583" s="65" t="n">
        <f aca="false">(1+C583)^(1/12)-1</f>
        <v>-0.000232329978247181</v>
      </c>
      <c r="E583" s="64" t="n">
        <f aca="false">INDEX(Scenarios!$B$10:$E$10,B583)/12</f>
        <v>-1.25</v>
      </c>
      <c r="G583" s="64" t="n">
        <f aca="false">Scenarios!$B$15+Scenarios!$B$16*$D583+Scenarios!$B$17*(Scenarios!B$22)+$E583+Scenarios!$B$18*Draws!D556</f>
        <v>-0.170820922949465</v>
      </c>
      <c r="H583" s="64" t="n">
        <f aca="false">Scenarios!$B$15+Scenarios!$B$16*$D583+Scenarios!$B$17*(Scenarios!C$22+SUM($G583:G583))+$E583+Scenarios!$B$18*Draws!E556</f>
        <v>-5.26619731675163</v>
      </c>
      <c r="I583" s="64" t="n">
        <f aca="false">Scenarios!$B$15+Scenarios!$B$16*$D583+Scenarios!$B$17*(Scenarios!D$22+SUM($G583:H583))+$E583+Scenarios!$B$18*Draws!F556</f>
        <v>-1.00142767668881</v>
      </c>
      <c r="J583" s="64" t="n">
        <f aca="false">Scenarios!$B$15+Scenarios!$B$16*$D583+Scenarios!$B$17*(Scenarios!E$22+SUM($G583:I583))+$E583+Scenarios!$B$18*Draws!G556</f>
        <v>-0.661970922196315</v>
      </c>
      <c r="K583" s="64" t="n">
        <f aca="false">Scenarios!$B$15+Scenarios!$B$16*$D583+Scenarios!$B$17*(Scenarios!F$22+SUM($G583:J583))+$E583+Scenarios!$B$18*Draws!H556</f>
        <v>-2.01057494428644</v>
      </c>
      <c r="L583" s="64" t="n">
        <f aca="false">Scenarios!$B$15+Scenarios!$B$16*$D583+Scenarios!$B$17*(Scenarios!G$22+SUM($G583:K583))+$E583+Scenarios!$B$18*Draws!I556</f>
        <v>1.0211864507371</v>
      </c>
      <c r="M583" s="64" t="n">
        <f aca="false">Scenarios!$B$15+Scenarios!$B$16*$D583+Scenarios!$B$17*(Scenarios!H$22+SUM($G583:L583))+$E583+Scenarios!$B$18*Draws!J556</f>
        <v>2.91995173203358</v>
      </c>
      <c r="N583" s="64" t="n">
        <f aca="false">Scenarios!$B$15+Scenarios!$B$16*$D583+Scenarios!$B$17*(Scenarios!I$22+SUM($G583:M583))+$E583+Scenarios!$B$18*Draws!K556</f>
        <v>-4.15943136635715</v>
      </c>
      <c r="O583" s="64" t="n">
        <f aca="false">Scenarios!$B$15+Scenarios!$B$16*$D583+Scenarios!$B$17*(Scenarios!J$22+SUM($G583:N583))+$E583+Scenarios!$B$18*Draws!L556</f>
        <v>0.109739189788576</v>
      </c>
      <c r="P583" s="64" t="n">
        <f aca="false">Scenarios!$B$15+Scenarios!$B$16*$D583+Scenarios!$B$17*(Scenarios!K$22+SUM($G583:O583))+$E583+Scenarios!$B$18*Draws!M556</f>
        <v>-3.72543768559175</v>
      </c>
      <c r="Q583" s="64" t="n">
        <f aca="false">Scenarios!$B$15+Scenarios!$B$16*$D583+Scenarios!$B$17*(Scenarios!L$22+SUM($G583:P583))+$E583+Scenarios!$B$18*Draws!N556</f>
        <v>-0.963326458541103</v>
      </c>
      <c r="R583" s="64" t="n">
        <f aca="false">Scenarios!$B$15+Scenarios!$B$16*$D583+Scenarios!$B$17*(Scenarios!M$22+SUM($G583:Q583))+$E583+Scenarios!$B$18*Draws!O556</f>
        <v>-2.86062287786224</v>
      </c>
      <c r="S583" s="79" t="n">
        <f aca="false">SUM(G583:R583)</f>
        <v>-16.7689327986657</v>
      </c>
    </row>
    <row r="584" customFormat="false" ht="15" hidden="false" customHeight="false" outlineLevel="0" collapsed="false">
      <c r="A584" s="36" t="n">
        <v>553</v>
      </c>
      <c r="B584" s="36" t="n">
        <f aca="false">MATCH(Draws!B557,$B$16:$E$16,1)</f>
        <v>2</v>
      </c>
      <c r="C584" s="65" t="n">
        <f aca="false">MAX(-0.9,INDEX(Scenarios!$B$8:$E$8,B584)+INDEX(Scenarios!$B$9:$E$9,B584)*Draws!C557)</f>
        <v>-0.31074412</v>
      </c>
      <c r="D584" s="65" t="n">
        <f aca="false">(1+C584)^(1/12)-1</f>
        <v>-0.0305359553824989</v>
      </c>
      <c r="E584" s="64" t="n">
        <f aca="false">INDEX(Scenarios!$B$10:$E$10,B584)/12</f>
        <v>0.416666666666667</v>
      </c>
      <c r="G584" s="64" t="n">
        <f aca="false">Scenarios!$B$15+Scenarios!$B$16*$D584+Scenarios!$B$17*(Scenarios!B$22)+$E584+Scenarios!$B$18*Draws!D557</f>
        <v>-2.25560659721087</v>
      </c>
      <c r="H584" s="64" t="n">
        <f aca="false">Scenarios!$B$15+Scenarios!$B$16*$D584+Scenarios!$B$17*(Scenarios!C$22+SUM($G584:G584))+$E584+Scenarios!$B$18*Draws!E557</f>
        <v>0.0379127765372014</v>
      </c>
      <c r="I584" s="64" t="n">
        <f aca="false">Scenarios!$B$15+Scenarios!$B$16*$D584+Scenarios!$B$17*(Scenarios!D$22+SUM($G584:H584))+$E584+Scenarios!$B$18*Draws!F557</f>
        <v>-1.03154546356724</v>
      </c>
      <c r="J584" s="64" t="n">
        <f aca="false">Scenarios!$B$15+Scenarios!$B$16*$D584+Scenarios!$B$17*(Scenarios!E$22+SUM($G584:I584))+$E584+Scenarios!$B$18*Draws!G557</f>
        <v>-1.72481749690353</v>
      </c>
      <c r="K584" s="64" t="n">
        <f aca="false">Scenarios!$B$15+Scenarios!$B$16*$D584+Scenarios!$B$17*(Scenarios!F$22+SUM($G584:J584))+$E584+Scenarios!$B$18*Draws!H557</f>
        <v>1.78698925382573</v>
      </c>
      <c r="L584" s="64" t="n">
        <f aca="false">Scenarios!$B$15+Scenarios!$B$16*$D584+Scenarios!$B$17*(Scenarios!G$22+SUM($G584:K584))+$E584+Scenarios!$B$18*Draws!I557</f>
        <v>2.26434774182238</v>
      </c>
      <c r="M584" s="64" t="n">
        <f aca="false">Scenarios!$B$15+Scenarios!$B$16*$D584+Scenarios!$B$17*(Scenarios!H$22+SUM($G584:L584))+$E584+Scenarios!$B$18*Draws!J557</f>
        <v>-0.0644749678332022</v>
      </c>
      <c r="N584" s="64" t="n">
        <f aca="false">Scenarios!$B$15+Scenarios!$B$16*$D584+Scenarios!$B$17*(Scenarios!I$22+SUM($G584:M584))+$E584+Scenarios!$B$18*Draws!K557</f>
        <v>-4.42976855133195</v>
      </c>
      <c r="O584" s="64" t="n">
        <f aca="false">Scenarios!$B$15+Scenarios!$B$16*$D584+Scenarios!$B$17*(Scenarios!J$22+SUM($G584:N584))+$E584+Scenarios!$B$18*Draws!L557</f>
        <v>-6.91802165726459</v>
      </c>
      <c r="P584" s="64" t="n">
        <f aca="false">Scenarios!$B$15+Scenarios!$B$16*$D584+Scenarios!$B$17*(Scenarios!K$22+SUM($G584:O584))+$E584+Scenarios!$B$18*Draws!M557</f>
        <v>-1.62641919238383</v>
      </c>
      <c r="Q584" s="64" t="n">
        <f aca="false">Scenarios!$B$15+Scenarios!$B$16*$D584+Scenarios!$B$17*(Scenarios!L$22+SUM($G584:P584))+$E584+Scenarios!$B$18*Draws!N557</f>
        <v>0.812755766236279</v>
      </c>
      <c r="R584" s="64" t="n">
        <f aca="false">Scenarios!$B$15+Scenarios!$B$16*$D584+Scenarios!$B$17*(Scenarios!M$22+SUM($G584:Q584))+$E584+Scenarios!$B$18*Draws!O557</f>
        <v>-3.72305657412966</v>
      </c>
      <c r="S584" s="79" t="n">
        <f aca="false">SUM(G584:R584)</f>
        <v>-16.8717049622033</v>
      </c>
    </row>
    <row r="585" customFormat="false" ht="15" hidden="false" customHeight="false" outlineLevel="0" collapsed="false">
      <c r="A585" s="36" t="n">
        <v>554</v>
      </c>
      <c r="B585" s="36" t="n">
        <f aca="false">MATCH(Draws!B558,$B$16:$E$16,1)</f>
        <v>4</v>
      </c>
      <c r="C585" s="65" t="n">
        <f aca="false">MAX(-0.9,INDEX(Scenarios!$B$8:$E$8,B585)+INDEX(Scenarios!$B$9:$E$9,B585)*Draws!C558)</f>
        <v>0.30209076</v>
      </c>
      <c r="D585" s="65" t="n">
        <f aca="false">(1+C585)^(1/12)-1</f>
        <v>0.0222413353048916</v>
      </c>
      <c r="E585" s="64" t="n">
        <f aca="false">INDEX(Scenarios!$B$10:$E$10,B585)/12</f>
        <v>-1.25</v>
      </c>
      <c r="G585" s="64" t="n">
        <f aca="false">Scenarios!$B$15+Scenarios!$B$16*$D585+Scenarios!$B$17*(Scenarios!B$22)+$E585+Scenarios!$B$18*Draws!D558</f>
        <v>-4.63731595503699</v>
      </c>
      <c r="H585" s="64" t="n">
        <f aca="false">Scenarios!$B$15+Scenarios!$B$16*$D585+Scenarios!$B$17*(Scenarios!C$22+SUM($G585:G585))+$E585+Scenarios!$B$18*Draws!E558</f>
        <v>1.38976693430733</v>
      </c>
      <c r="I585" s="64" t="n">
        <f aca="false">Scenarios!$B$15+Scenarios!$B$16*$D585+Scenarios!$B$17*(Scenarios!D$22+SUM($G585:H585))+$E585+Scenarios!$B$18*Draws!F558</f>
        <v>1.31614356975775</v>
      </c>
      <c r="J585" s="64" t="n">
        <f aca="false">Scenarios!$B$15+Scenarios!$B$16*$D585+Scenarios!$B$17*(Scenarios!E$22+SUM($G585:I585))+$E585+Scenarios!$B$18*Draws!G558</f>
        <v>0.287934019161762</v>
      </c>
      <c r="K585" s="64" t="n">
        <f aca="false">Scenarios!$B$15+Scenarios!$B$16*$D585+Scenarios!$B$17*(Scenarios!F$22+SUM($G585:J585))+$E585+Scenarios!$B$18*Draws!H558</f>
        <v>-4.16870427204976</v>
      </c>
      <c r="L585" s="64" t="n">
        <f aca="false">Scenarios!$B$15+Scenarios!$B$16*$D585+Scenarios!$B$17*(Scenarios!G$22+SUM($G585:K585))+$E585+Scenarios!$B$18*Draws!I558</f>
        <v>2.68629822377936</v>
      </c>
      <c r="M585" s="64" t="n">
        <f aca="false">Scenarios!$B$15+Scenarios!$B$16*$D585+Scenarios!$B$17*(Scenarios!H$22+SUM($G585:L585))+$E585+Scenarios!$B$18*Draws!J558</f>
        <v>-1.70931000024968</v>
      </c>
      <c r="N585" s="64" t="n">
        <f aca="false">Scenarios!$B$15+Scenarios!$B$16*$D585+Scenarios!$B$17*(Scenarios!I$22+SUM($G585:M585))+$E585+Scenarios!$B$18*Draws!K558</f>
        <v>-1.62624082200074</v>
      </c>
      <c r="O585" s="64" t="n">
        <f aca="false">Scenarios!$B$15+Scenarios!$B$16*$D585+Scenarios!$B$17*(Scenarios!J$22+SUM($G585:N585))+$E585+Scenarios!$B$18*Draws!L558</f>
        <v>-0.996858048785588</v>
      </c>
      <c r="P585" s="64" t="n">
        <f aca="false">Scenarios!$B$15+Scenarios!$B$16*$D585+Scenarios!$B$17*(Scenarios!K$22+SUM($G585:O585))+$E585+Scenarios!$B$18*Draws!M558</f>
        <v>-5.02076604783544</v>
      </c>
      <c r="Q585" s="64" t="n">
        <f aca="false">Scenarios!$B$15+Scenarios!$B$16*$D585+Scenarios!$B$17*(Scenarios!L$22+SUM($G585:P585))+$E585+Scenarios!$B$18*Draws!N558</f>
        <v>0.453831291743201</v>
      </c>
      <c r="R585" s="64" t="n">
        <f aca="false">Scenarios!$B$15+Scenarios!$B$16*$D585+Scenarios!$B$17*(Scenarios!M$22+SUM($G585:Q585))+$E585+Scenarios!$B$18*Draws!O558</f>
        <v>1.97511651284356</v>
      </c>
      <c r="S585" s="79" t="n">
        <f aca="false">SUM(G585:R585)</f>
        <v>-10.0501045943652</v>
      </c>
    </row>
    <row r="586" customFormat="false" ht="15" hidden="false" customHeight="false" outlineLevel="0" collapsed="false">
      <c r="A586" s="36" t="n">
        <v>555</v>
      </c>
      <c r="B586" s="36" t="n">
        <f aca="false">MATCH(Draws!B559,$B$16:$E$16,1)</f>
        <v>3</v>
      </c>
      <c r="C586" s="65" t="n">
        <f aca="false">MAX(-0.9,INDEX(Scenarios!$B$8:$E$8,B586)+INDEX(Scenarios!$B$9:$E$9,B586)*Draws!C559)</f>
        <v>0.31481564</v>
      </c>
      <c r="D586" s="65" t="n">
        <f aca="false">(1+C586)^(1/12)-1</f>
        <v>0.0230701302854739</v>
      </c>
      <c r="E586" s="64" t="n">
        <f aca="false">INDEX(Scenarios!$B$10:$E$10,B586)/12</f>
        <v>0.416666666666667</v>
      </c>
      <c r="G586" s="64" t="n">
        <f aca="false">Scenarios!$B$15+Scenarios!$B$16*$D586+Scenarios!$B$17*(Scenarios!B$22)+$E586+Scenarios!$B$18*Draws!D559</f>
        <v>-1.27865998010706</v>
      </c>
      <c r="H586" s="64" t="n">
        <f aca="false">Scenarios!$B$15+Scenarios!$B$16*$D586+Scenarios!$B$17*(Scenarios!C$22+SUM($G586:G586))+$E586+Scenarios!$B$18*Draws!E559</f>
        <v>-2.33577929894034</v>
      </c>
      <c r="I586" s="64" t="n">
        <f aca="false">Scenarios!$B$15+Scenarios!$B$16*$D586+Scenarios!$B$17*(Scenarios!D$22+SUM($G586:H586))+$E586+Scenarios!$B$18*Draws!F559</f>
        <v>-1.98939785497715</v>
      </c>
      <c r="J586" s="64" t="n">
        <f aca="false">Scenarios!$B$15+Scenarios!$B$16*$D586+Scenarios!$B$17*(Scenarios!E$22+SUM($G586:I586))+$E586+Scenarios!$B$18*Draws!G559</f>
        <v>3.68413342152574</v>
      </c>
      <c r="K586" s="64" t="n">
        <f aca="false">Scenarios!$B$15+Scenarios!$B$16*$D586+Scenarios!$B$17*(Scenarios!F$22+SUM($G586:J586))+$E586+Scenarios!$B$18*Draws!H559</f>
        <v>2.55343404067544</v>
      </c>
      <c r="L586" s="64" t="n">
        <f aca="false">Scenarios!$B$15+Scenarios!$B$16*$D586+Scenarios!$B$17*(Scenarios!G$22+SUM($G586:K586))+$E586+Scenarios!$B$18*Draws!I559</f>
        <v>-0.223113300096192</v>
      </c>
      <c r="M586" s="64" t="n">
        <f aca="false">Scenarios!$B$15+Scenarios!$B$16*$D586+Scenarios!$B$17*(Scenarios!H$22+SUM($G586:L586))+$E586+Scenarios!$B$18*Draws!J559</f>
        <v>-0.922745076339756</v>
      </c>
      <c r="N586" s="64" t="n">
        <f aca="false">Scenarios!$B$15+Scenarios!$B$16*$D586+Scenarios!$B$17*(Scenarios!I$22+SUM($G586:M586))+$E586+Scenarios!$B$18*Draws!K559</f>
        <v>-2.77021909614826</v>
      </c>
      <c r="O586" s="64" t="n">
        <f aca="false">Scenarios!$B$15+Scenarios!$B$16*$D586+Scenarios!$B$17*(Scenarios!J$22+SUM($G586:N586))+$E586+Scenarios!$B$18*Draws!L559</f>
        <v>-0.115098074998959</v>
      </c>
      <c r="P586" s="64" t="n">
        <f aca="false">Scenarios!$B$15+Scenarios!$B$16*$D586+Scenarios!$B$17*(Scenarios!K$22+SUM($G586:O586))+$E586+Scenarios!$B$18*Draws!M559</f>
        <v>-0.844212805531504</v>
      </c>
      <c r="Q586" s="64" t="n">
        <f aca="false">Scenarios!$B$15+Scenarios!$B$16*$D586+Scenarios!$B$17*(Scenarios!L$22+SUM($G586:P586))+$E586+Scenarios!$B$18*Draws!N559</f>
        <v>4.14151695529826</v>
      </c>
      <c r="R586" s="64" t="n">
        <f aca="false">Scenarios!$B$15+Scenarios!$B$16*$D586+Scenarios!$B$17*(Scenarios!M$22+SUM($G586:Q586))+$E586+Scenarios!$B$18*Draws!O559</f>
        <v>-3.64958275248865</v>
      </c>
      <c r="S586" s="79" t="n">
        <f aca="false">SUM(G586:R586)</f>
        <v>-3.74972382212843</v>
      </c>
    </row>
    <row r="587" customFormat="false" ht="15" hidden="false" customHeight="false" outlineLevel="0" collapsed="false">
      <c r="A587" s="36" t="n">
        <v>556</v>
      </c>
      <c r="B587" s="36" t="n">
        <f aca="false">MATCH(Draws!B560,$B$16:$E$16,1)</f>
        <v>4</v>
      </c>
      <c r="C587" s="65" t="n">
        <f aca="false">MAX(-0.9,INDEX(Scenarios!$B$8:$E$8,B587)+INDEX(Scenarios!$B$9:$E$9,B587)*Draws!C560)</f>
        <v>0.15144408</v>
      </c>
      <c r="D587" s="65" t="n">
        <f aca="false">(1+C587)^(1/12)-1</f>
        <v>0.0118207254046432</v>
      </c>
      <c r="E587" s="64" t="n">
        <f aca="false">INDEX(Scenarios!$B$10:$E$10,B587)/12</f>
        <v>-1.25</v>
      </c>
      <c r="G587" s="64" t="n">
        <f aca="false">Scenarios!$B$15+Scenarios!$B$16*$D587+Scenarios!$B$17*(Scenarios!B$22)+$E587+Scenarios!$B$18*Draws!D560</f>
        <v>1.93905207023485</v>
      </c>
      <c r="H587" s="64" t="n">
        <f aca="false">Scenarios!$B$15+Scenarios!$B$16*$D587+Scenarios!$B$17*(Scenarios!C$22+SUM($G587:G587))+$E587+Scenarios!$B$18*Draws!E560</f>
        <v>-2.19636859058367</v>
      </c>
      <c r="I587" s="64" t="n">
        <f aca="false">Scenarios!$B$15+Scenarios!$B$16*$D587+Scenarios!$B$17*(Scenarios!D$22+SUM($G587:H587))+$E587+Scenarios!$B$18*Draws!F560</f>
        <v>-3.1618017918018</v>
      </c>
      <c r="J587" s="64" t="n">
        <f aca="false">Scenarios!$B$15+Scenarios!$B$16*$D587+Scenarios!$B$17*(Scenarios!E$22+SUM($G587:I587))+$E587+Scenarios!$B$18*Draws!G560</f>
        <v>-6.96918476136623</v>
      </c>
      <c r="K587" s="64" t="n">
        <f aca="false">Scenarios!$B$15+Scenarios!$B$16*$D587+Scenarios!$B$17*(Scenarios!F$22+SUM($G587:J587))+$E587+Scenarios!$B$18*Draws!H560</f>
        <v>-0.0287834289988189</v>
      </c>
      <c r="L587" s="64" t="n">
        <f aca="false">Scenarios!$B$15+Scenarios!$B$16*$D587+Scenarios!$B$17*(Scenarios!G$22+SUM($G587:K587))+$E587+Scenarios!$B$18*Draws!I560</f>
        <v>-2.50410418406896</v>
      </c>
      <c r="M587" s="64" t="n">
        <f aca="false">Scenarios!$B$15+Scenarios!$B$16*$D587+Scenarios!$B$17*(Scenarios!H$22+SUM($G587:L587))+$E587+Scenarios!$B$18*Draws!J560</f>
        <v>-3.94698853587819</v>
      </c>
      <c r="N587" s="64" t="n">
        <f aca="false">Scenarios!$B$15+Scenarios!$B$16*$D587+Scenarios!$B$17*(Scenarios!I$22+SUM($G587:M587))+$E587+Scenarios!$B$18*Draws!K560</f>
        <v>0.409926140758066</v>
      </c>
      <c r="O587" s="64" t="n">
        <f aca="false">Scenarios!$B$15+Scenarios!$B$16*$D587+Scenarios!$B$17*(Scenarios!J$22+SUM($G587:N587))+$E587+Scenarios!$B$18*Draws!L560</f>
        <v>-1.92924871484914</v>
      </c>
      <c r="P587" s="64" t="n">
        <f aca="false">Scenarios!$B$15+Scenarios!$B$16*$D587+Scenarios!$B$17*(Scenarios!K$22+SUM($G587:O587))+$E587+Scenarios!$B$18*Draws!M560</f>
        <v>-5.8296262591417</v>
      </c>
      <c r="Q587" s="64" t="n">
        <f aca="false">Scenarios!$B$15+Scenarios!$B$16*$D587+Scenarios!$B$17*(Scenarios!L$22+SUM($G587:P587))+$E587+Scenarios!$B$18*Draws!N560</f>
        <v>-1.11771316270953</v>
      </c>
      <c r="R587" s="64" t="n">
        <f aca="false">Scenarios!$B$15+Scenarios!$B$16*$D587+Scenarios!$B$17*(Scenarios!M$22+SUM($G587:Q587))+$E587+Scenarios!$B$18*Draws!O560</f>
        <v>0.447298599025898</v>
      </c>
      <c r="S587" s="79" t="n">
        <f aca="false">SUM(G587:R587)</f>
        <v>-24.8875426193792</v>
      </c>
    </row>
    <row r="588" customFormat="false" ht="15" hidden="false" customHeight="false" outlineLevel="0" collapsed="false">
      <c r="A588" s="36" t="n">
        <v>557</v>
      </c>
      <c r="B588" s="36" t="n">
        <f aca="false">MATCH(Draws!B561,$B$16:$E$16,1)</f>
        <v>3</v>
      </c>
      <c r="C588" s="65" t="n">
        <f aca="false">MAX(-0.9,INDEX(Scenarios!$B$8:$E$8,B588)+INDEX(Scenarios!$B$9:$E$9,B588)*Draws!C561)</f>
        <v>0.12483776</v>
      </c>
      <c r="D588" s="65" t="n">
        <f aca="false">(1+C588)^(1/12)-1</f>
        <v>0.00985144343485711</v>
      </c>
      <c r="E588" s="64" t="n">
        <f aca="false">INDEX(Scenarios!$B$10:$E$10,B588)/12</f>
        <v>0.416666666666667</v>
      </c>
      <c r="G588" s="64" t="n">
        <f aca="false">Scenarios!$B$15+Scenarios!$B$16*$D588+Scenarios!$B$17*(Scenarios!B$22)+$E588+Scenarios!$B$18*Draws!D561</f>
        <v>4.21281283683794</v>
      </c>
      <c r="H588" s="64" t="n">
        <f aca="false">Scenarios!$B$15+Scenarios!$B$16*$D588+Scenarios!$B$17*(Scenarios!C$22+SUM($G588:G588))+$E588+Scenarios!$B$18*Draws!E561</f>
        <v>-3.56704687247795</v>
      </c>
      <c r="I588" s="64" t="n">
        <f aca="false">Scenarios!$B$15+Scenarios!$B$16*$D588+Scenarios!$B$17*(Scenarios!D$22+SUM($G588:H588))+$E588+Scenarios!$B$18*Draws!F561</f>
        <v>4.99180091598282</v>
      </c>
      <c r="J588" s="64" t="n">
        <f aca="false">Scenarios!$B$15+Scenarios!$B$16*$D588+Scenarios!$B$17*(Scenarios!E$22+SUM($G588:I588))+$E588+Scenarios!$B$18*Draws!G561</f>
        <v>-1.23787207092605</v>
      </c>
      <c r="K588" s="64" t="n">
        <f aca="false">Scenarios!$B$15+Scenarios!$B$16*$D588+Scenarios!$B$17*(Scenarios!F$22+SUM($G588:J588))+$E588+Scenarios!$B$18*Draws!H561</f>
        <v>5.40775168987363</v>
      </c>
      <c r="L588" s="64" t="n">
        <f aca="false">Scenarios!$B$15+Scenarios!$B$16*$D588+Scenarios!$B$17*(Scenarios!G$22+SUM($G588:K588))+$E588+Scenarios!$B$18*Draws!I561</f>
        <v>0.912580017456625</v>
      </c>
      <c r="M588" s="64" t="n">
        <f aca="false">Scenarios!$B$15+Scenarios!$B$16*$D588+Scenarios!$B$17*(Scenarios!H$22+SUM($G588:L588))+$E588+Scenarios!$B$18*Draws!J561</f>
        <v>0.254292982145918</v>
      </c>
      <c r="N588" s="64" t="n">
        <f aca="false">Scenarios!$B$15+Scenarios!$B$16*$D588+Scenarios!$B$17*(Scenarios!I$22+SUM($G588:M588))+$E588+Scenarios!$B$18*Draws!K561</f>
        <v>-1.65011996167268</v>
      </c>
      <c r="O588" s="64" t="n">
        <f aca="false">Scenarios!$B$15+Scenarios!$B$16*$D588+Scenarios!$B$17*(Scenarios!J$22+SUM($G588:N588))+$E588+Scenarios!$B$18*Draws!L561</f>
        <v>-0.220654434712021</v>
      </c>
      <c r="P588" s="64" t="n">
        <f aca="false">Scenarios!$B$15+Scenarios!$B$16*$D588+Scenarios!$B$17*(Scenarios!K$22+SUM($G588:O588))+$E588+Scenarios!$B$18*Draws!M561</f>
        <v>-3.02059280316169</v>
      </c>
      <c r="Q588" s="64" t="n">
        <f aca="false">Scenarios!$B$15+Scenarios!$B$16*$D588+Scenarios!$B$17*(Scenarios!L$22+SUM($G588:P588))+$E588+Scenarios!$B$18*Draws!N561</f>
        <v>-1.18561458202235</v>
      </c>
      <c r="R588" s="64" t="n">
        <f aca="false">Scenarios!$B$15+Scenarios!$B$16*$D588+Scenarios!$B$17*(Scenarios!M$22+SUM($G588:Q588))+$E588+Scenarios!$B$18*Draws!O561</f>
        <v>4.17738153891703</v>
      </c>
      <c r="S588" s="79" t="n">
        <f aca="false">SUM(G588:R588)</f>
        <v>9.07471925624122</v>
      </c>
    </row>
    <row r="589" customFormat="false" ht="15" hidden="false" customHeight="false" outlineLevel="0" collapsed="false">
      <c r="A589" s="36" t="n">
        <v>558</v>
      </c>
      <c r="B589" s="36" t="n">
        <f aca="false">MATCH(Draws!B562,$B$16:$E$16,1)</f>
        <v>1</v>
      </c>
      <c r="C589" s="65" t="n">
        <f aca="false">MAX(-0.9,INDEX(Scenarios!$B$8:$E$8,B589)+INDEX(Scenarios!$B$9:$E$9,B589)*Draws!C562)</f>
        <v>-0.0616228</v>
      </c>
      <c r="D589" s="65" t="n">
        <f aca="false">(1+C589)^(1/12)-1</f>
        <v>-0.00528625155349971</v>
      </c>
      <c r="E589" s="64" t="n">
        <f aca="false">INDEX(Scenarios!$B$10:$E$10,B589)/12</f>
        <v>-1.25</v>
      </c>
      <c r="G589" s="64" t="n">
        <f aca="false">Scenarios!$B$15+Scenarios!$B$16*$D589+Scenarios!$B$17*(Scenarios!B$22)+$E589+Scenarios!$B$18*Draws!D562</f>
        <v>0.785678931448139</v>
      </c>
      <c r="H589" s="64" t="n">
        <f aca="false">Scenarios!$B$15+Scenarios!$B$16*$D589+Scenarios!$B$17*(Scenarios!C$22+SUM($G589:G589))+$E589+Scenarios!$B$18*Draws!E562</f>
        <v>-3.09183861350161</v>
      </c>
      <c r="I589" s="64" t="n">
        <f aca="false">Scenarios!$B$15+Scenarios!$B$16*$D589+Scenarios!$B$17*(Scenarios!D$22+SUM($G589:H589))+$E589+Scenarios!$B$18*Draws!F562</f>
        <v>-2.3268534137436</v>
      </c>
      <c r="J589" s="64" t="n">
        <f aca="false">Scenarios!$B$15+Scenarios!$B$16*$D589+Scenarios!$B$17*(Scenarios!E$22+SUM($G589:I589))+$E589+Scenarios!$B$18*Draws!G562</f>
        <v>-2.30100233974173</v>
      </c>
      <c r="K589" s="64" t="n">
        <f aca="false">Scenarios!$B$15+Scenarios!$B$16*$D589+Scenarios!$B$17*(Scenarios!F$22+SUM($G589:J589))+$E589+Scenarios!$B$18*Draws!H562</f>
        <v>-4.87513060495282</v>
      </c>
      <c r="L589" s="64" t="n">
        <f aca="false">Scenarios!$B$15+Scenarios!$B$16*$D589+Scenarios!$B$17*(Scenarios!G$22+SUM($G589:K589))+$E589+Scenarios!$B$18*Draws!I562</f>
        <v>0.309229272724501</v>
      </c>
      <c r="M589" s="64" t="n">
        <f aca="false">Scenarios!$B$15+Scenarios!$B$16*$D589+Scenarios!$B$17*(Scenarios!H$22+SUM($G589:L589))+$E589+Scenarios!$B$18*Draws!J562</f>
        <v>-3.39188907762715</v>
      </c>
      <c r="N589" s="64" t="n">
        <f aca="false">Scenarios!$B$15+Scenarios!$B$16*$D589+Scenarios!$B$17*(Scenarios!I$22+SUM($G589:M589))+$E589+Scenarios!$B$18*Draws!K562</f>
        <v>-4.07569122679902</v>
      </c>
      <c r="O589" s="64" t="n">
        <f aca="false">Scenarios!$B$15+Scenarios!$B$16*$D589+Scenarios!$B$17*(Scenarios!J$22+SUM($G589:N589))+$E589+Scenarios!$B$18*Draws!L562</f>
        <v>1.5389046288863</v>
      </c>
      <c r="P589" s="64" t="n">
        <f aca="false">Scenarios!$B$15+Scenarios!$B$16*$D589+Scenarios!$B$17*(Scenarios!K$22+SUM($G589:O589))+$E589+Scenarios!$B$18*Draws!M562</f>
        <v>-3.5309166896152</v>
      </c>
      <c r="Q589" s="64" t="n">
        <f aca="false">Scenarios!$B$15+Scenarios!$B$16*$D589+Scenarios!$B$17*(Scenarios!L$22+SUM($G589:P589))+$E589+Scenarios!$B$18*Draws!N562</f>
        <v>-5.6262647491624</v>
      </c>
      <c r="R589" s="64" t="n">
        <f aca="false">Scenarios!$B$15+Scenarios!$B$16*$D589+Scenarios!$B$17*(Scenarios!M$22+SUM($G589:Q589))+$E589+Scenarios!$B$18*Draws!O562</f>
        <v>-3.94944457333782</v>
      </c>
      <c r="S589" s="79" t="n">
        <f aca="false">SUM(G589:R589)</f>
        <v>-30.5352184554224</v>
      </c>
    </row>
    <row r="590" customFormat="false" ht="15" hidden="false" customHeight="false" outlineLevel="0" collapsed="false">
      <c r="A590" s="36" t="n">
        <v>559</v>
      </c>
      <c r="B590" s="36" t="n">
        <f aca="false">MATCH(Draws!B563,$B$16:$E$16,1)</f>
        <v>2</v>
      </c>
      <c r="C590" s="65" t="n">
        <f aca="false">MAX(-0.9,INDEX(Scenarios!$B$8:$E$8,B590)+INDEX(Scenarios!$B$9:$E$9,B590)*Draws!C563)</f>
        <v>-0.166072</v>
      </c>
      <c r="D590" s="65" t="n">
        <f aca="false">(1+C590)^(1/12)-1</f>
        <v>-0.0150200738955585</v>
      </c>
      <c r="E590" s="64" t="n">
        <f aca="false">INDEX(Scenarios!$B$10:$E$10,B590)/12</f>
        <v>0.416666666666667</v>
      </c>
      <c r="G590" s="64" t="n">
        <f aca="false">Scenarios!$B$15+Scenarios!$B$16*$D590+Scenarios!$B$17*(Scenarios!B$22)+$E590+Scenarios!$B$18*Draws!D563</f>
        <v>-2.3645933758252</v>
      </c>
      <c r="H590" s="64" t="n">
        <f aca="false">Scenarios!$B$15+Scenarios!$B$16*$D590+Scenarios!$B$17*(Scenarios!C$22+SUM($G590:G590))+$E590+Scenarios!$B$18*Draws!E563</f>
        <v>-0.575927307460891</v>
      </c>
      <c r="I590" s="64" t="n">
        <f aca="false">Scenarios!$B$15+Scenarios!$B$16*$D590+Scenarios!$B$17*(Scenarios!D$22+SUM($G590:H590))+$E590+Scenarios!$B$18*Draws!F563</f>
        <v>0.58976149985923</v>
      </c>
      <c r="J590" s="64" t="n">
        <f aca="false">Scenarios!$B$15+Scenarios!$B$16*$D590+Scenarios!$B$17*(Scenarios!E$22+SUM($G590:I590))+$E590+Scenarios!$B$18*Draws!G563</f>
        <v>1.60164368208308</v>
      </c>
      <c r="K590" s="64" t="n">
        <f aca="false">Scenarios!$B$15+Scenarios!$B$16*$D590+Scenarios!$B$17*(Scenarios!F$22+SUM($G590:J590))+$E590+Scenarios!$B$18*Draws!H563</f>
        <v>3.16254715144496</v>
      </c>
      <c r="L590" s="64" t="n">
        <f aca="false">Scenarios!$B$15+Scenarios!$B$16*$D590+Scenarios!$B$17*(Scenarios!G$22+SUM($G590:K590))+$E590+Scenarios!$B$18*Draws!I563</f>
        <v>2.88156824102008</v>
      </c>
      <c r="M590" s="64" t="n">
        <f aca="false">Scenarios!$B$15+Scenarios!$B$16*$D590+Scenarios!$B$17*(Scenarios!H$22+SUM($G590:L590))+$E590+Scenarios!$B$18*Draws!J563</f>
        <v>0.906912099584066</v>
      </c>
      <c r="N590" s="64" t="n">
        <f aca="false">Scenarios!$B$15+Scenarios!$B$16*$D590+Scenarios!$B$17*(Scenarios!I$22+SUM($G590:M590))+$E590+Scenarios!$B$18*Draws!K563</f>
        <v>-1.7401183600455</v>
      </c>
      <c r="O590" s="64" t="n">
        <f aca="false">Scenarios!$B$15+Scenarios!$B$16*$D590+Scenarios!$B$17*(Scenarios!J$22+SUM($G590:N590))+$E590+Scenarios!$B$18*Draws!L563</f>
        <v>0.0702651095484901</v>
      </c>
      <c r="P590" s="64" t="n">
        <f aca="false">Scenarios!$B$15+Scenarios!$B$16*$D590+Scenarios!$B$17*(Scenarios!K$22+SUM($G590:O590))+$E590+Scenarios!$B$18*Draws!M563</f>
        <v>-2.89793425473507</v>
      </c>
      <c r="Q590" s="64" t="n">
        <f aca="false">Scenarios!$B$15+Scenarios!$B$16*$D590+Scenarios!$B$17*(Scenarios!L$22+SUM($G590:P590))+$E590+Scenarios!$B$18*Draws!N563</f>
        <v>-1.49202561821439</v>
      </c>
      <c r="R590" s="64" t="n">
        <f aca="false">Scenarios!$B$15+Scenarios!$B$16*$D590+Scenarios!$B$17*(Scenarios!M$22+SUM($G590:Q590))+$E590+Scenarios!$B$18*Draws!O563</f>
        <v>2.3505953990202</v>
      </c>
      <c r="S590" s="79" t="n">
        <f aca="false">SUM(G590:R590)</f>
        <v>2.49269426627905</v>
      </c>
    </row>
    <row r="591" customFormat="false" ht="15" hidden="false" customHeight="false" outlineLevel="0" collapsed="false">
      <c r="A591" s="36" t="n">
        <v>560</v>
      </c>
      <c r="B591" s="36" t="n">
        <f aca="false">MATCH(Draws!B564,$B$16:$E$16,1)</f>
        <v>2</v>
      </c>
      <c r="C591" s="65" t="n">
        <f aca="false">MAX(-0.9,INDEX(Scenarios!$B$8:$E$8,B591)+INDEX(Scenarios!$B$9:$E$9,B591)*Draws!C564)</f>
        <v>-0.22292644</v>
      </c>
      <c r="D591" s="65" t="n">
        <f aca="false">(1+C591)^(1/12)-1</f>
        <v>-0.0207990089342062</v>
      </c>
      <c r="E591" s="64" t="n">
        <f aca="false">INDEX(Scenarios!$B$10:$E$10,B591)/12</f>
        <v>0.416666666666667</v>
      </c>
      <c r="G591" s="64" t="n">
        <f aca="false">Scenarios!$B$15+Scenarios!$B$16*$D591+Scenarios!$B$17*(Scenarios!B$22)+$E591+Scenarios!$B$18*Draws!D564</f>
        <v>-2.78292928565358</v>
      </c>
      <c r="H591" s="64" t="n">
        <f aca="false">Scenarios!$B$15+Scenarios!$B$16*$D591+Scenarios!$B$17*(Scenarios!C$22+SUM($G591:G591))+$E591+Scenarios!$B$18*Draws!E564</f>
        <v>-0.876917121561314</v>
      </c>
      <c r="I591" s="64" t="n">
        <f aca="false">Scenarios!$B$15+Scenarios!$B$16*$D591+Scenarios!$B$17*(Scenarios!D$22+SUM($G591:H591))+$E591+Scenarios!$B$18*Draws!F564</f>
        <v>-3.92554709169891</v>
      </c>
      <c r="J591" s="64" t="n">
        <f aca="false">Scenarios!$B$15+Scenarios!$B$16*$D591+Scenarios!$B$17*(Scenarios!E$22+SUM($G591:I591))+$E591+Scenarios!$B$18*Draws!G564</f>
        <v>1.27819529653054</v>
      </c>
      <c r="K591" s="64" t="n">
        <f aca="false">Scenarios!$B$15+Scenarios!$B$16*$D591+Scenarios!$B$17*(Scenarios!F$22+SUM($G591:J591))+$E591+Scenarios!$B$18*Draws!H564</f>
        <v>-1.60985763686327</v>
      </c>
      <c r="L591" s="64" t="n">
        <f aca="false">Scenarios!$B$15+Scenarios!$B$16*$D591+Scenarios!$B$17*(Scenarios!G$22+SUM($G591:K591))+$E591+Scenarios!$B$18*Draws!I564</f>
        <v>4.07097141302256</v>
      </c>
      <c r="M591" s="64" t="n">
        <f aca="false">Scenarios!$B$15+Scenarios!$B$16*$D591+Scenarios!$B$17*(Scenarios!H$22+SUM($G591:L591))+$E591+Scenarios!$B$18*Draws!J564</f>
        <v>-3.50769329834162</v>
      </c>
      <c r="N591" s="64" t="n">
        <f aca="false">Scenarios!$B$15+Scenarios!$B$16*$D591+Scenarios!$B$17*(Scenarios!I$22+SUM($G591:M591))+$E591+Scenarios!$B$18*Draws!K564</f>
        <v>-2.86816391006396</v>
      </c>
      <c r="O591" s="64" t="n">
        <f aca="false">Scenarios!$B$15+Scenarios!$B$16*$D591+Scenarios!$B$17*(Scenarios!J$22+SUM($G591:N591))+$E591+Scenarios!$B$18*Draws!L564</f>
        <v>-1.74579887354939</v>
      </c>
      <c r="P591" s="64" t="n">
        <f aca="false">Scenarios!$B$15+Scenarios!$B$16*$D591+Scenarios!$B$17*(Scenarios!K$22+SUM($G591:O591))+$E591+Scenarios!$B$18*Draws!M564</f>
        <v>-0.076067755501685</v>
      </c>
      <c r="Q591" s="64" t="n">
        <f aca="false">Scenarios!$B$15+Scenarios!$B$16*$D591+Scenarios!$B$17*(Scenarios!L$22+SUM($G591:P591))+$E591+Scenarios!$B$18*Draws!N564</f>
        <v>-0.66632935185107</v>
      </c>
      <c r="R591" s="64" t="n">
        <f aca="false">Scenarios!$B$15+Scenarios!$B$16*$D591+Scenarios!$B$17*(Scenarios!M$22+SUM($G591:Q591))+$E591+Scenarios!$B$18*Draws!O564</f>
        <v>-0.842273151618988</v>
      </c>
      <c r="S591" s="79" t="n">
        <f aca="false">SUM(G591:R591)</f>
        <v>-13.5524107671507</v>
      </c>
    </row>
    <row r="592" customFormat="false" ht="15" hidden="false" customHeight="false" outlineLevel="0" collapsed="false">
      <c r="A592" s="36" t="n">
        <v>561</v>
      </c>
      <c r="B592" s="36" t="n">
        <f aca="false">MATCH(Draws!B565,$B$16:$E$16,1)</f>
        <v>4</v>
      </c>
      <c r="C592" s="65" t="n">
        <f aca="false">MAX(-0.9,INDEX(Scenarios!$B$8:$E$8,B592)+INDEX(Scenarios!$B$9:$E$9,B592)*Draws!C565)</f>
        <v>0.28742016</v>
      </c>
      <c r="D592" s="65" t="n">
        <f aca="false">(1+C592)^(1/12)-1</f>
        <v>0.0212765472007228</v>
      </c>
      <c r="E592" s="64" t="n">
        <f aca="false">INDEX(Scenarios!$B$10:$E$10,B592)/12</f>
        <v>-1.25</v>
      </c>
      <c r="G592" s="64" t="n">
        <f aca="false">Scenarios!$B$15+Scenarios!$B$16*$D592+Scenarios!$B$17*(Scenarios!B$22)+$E592+Scenarios!$B$18*Draws!D565</f>
        <v>-0.605983402593826</v>
      </c>
      <c r="H592" s="64" t="n">
        <f aca="false">Scenarios!$B$15+Scenarios!$B$16*$D592+Scenarios!$B$17*(Scenarios!C$22+SUM($G592:G592))+$E592+Scenarios!$B$18*Draws!E565</f>
        <v>-5.87874385976017</v>
      </c>
      <c r="I592" s="64" t="n">
        <f aca="false">Scenarios!$B$15+Scenarios!$B$16*$D592+Scenarios!$B$17*(Scenarios!D$22+SUM($G592:H592))+$E592+Scenarios!$B$18*Draws!F565</f>
        <v>-2.42891692921384</v>
      </c>
      <c r="J592" s="64" t="n">
        <f aca="false">Scenarios!$B$15+Scenarios!$B$16*$D592+Scenarios!$B$17*(Scenarios!E$22+SUM($G592:I592))+$E592+Scenarios!$B$18*Draws!G565</f>
        <v>-6.49620859392398</v>
      </c>
      <c r="K592" s="64" t="n">
        <f aca="false">Scenarios!$B$15+Scenarios!$B$16*$D592+Scenarios!$B$17*(Scenarios!F$22+SUM($G592:J592))+$E592+Scenarios!$B$18*Draws!H565</f>
        <v>1.97178436498709</v>
      </c>
      <c r="L592" s="64" t="n">
        <f aca="false">Scenarios!$B$15+Scenarios!$B$16*$D592+Scenarios!$B$17*(Scenarios!G$22+SUM($G592:K592))+$E592+Scenarios!$B$18*Draws!I565</f>
        <v>-4.03404824004939</v>
      </c>
      <c r="M592" s="64" t="n">
        <f aca="false">Scenarios!$B$15+Scenarios!$B$16*$D592+Scenarios!$B$17*(Scenarios!H$22+SUM($G592:L592))+$E592+Scenarios!$B$18*Draws!J565</f>
        <v>-0.653781939626756</v>
      </c>
      <c r="N592" s="64" t="n">
        <f aca="false">Scenarios!$B$15+Scenarios!$B$16*$D592+Scenarios!$B$17*(Scenarios!I$22+SUM($G592:M592))+$E592+Scenarios!$B$18*Draws!K565</f>
        <v>-2.91436982117333</v>
      </c>
      <c r="O592" s="64" t="n">
        <f aca="false">Scenarios!$B$15+Scenarios!$B$16*$D592+Scenarios!$B$17*(Scenarios!J$22+SUM($G592:N592))+$E592+Scenarios!$B$18*Draws!L565</f>
        <v>-2.97405792272541</v>
      </c>
      <c r="P592" s="64" t="n">
        <f aca="false">Scenarios!$B$15+Scenarios!$B$16*$D592+Scenarios!$B$17*(Scenarios!K$22+SUM($G592:O592))+$E592+Scenarios!$B$18*Draws!M565</f>
        <v>-6.56992816634106</v>
      </c>
      <c r="Q592" s="64" t="n">
        <f aca="false">Scenarios!$B$15+Scenarios!$B$16*$D592+Scenarios!$B$17*(Scenarios!L$22+SUM($G592:P592))+$E592+Scenarios!$B$18*Draws!N565</f>
        <v>-3.23358471235251</v>
      </c>
      <c r="R592" s="64" t="n">
        <f aca="false">Scenarios!$B$15+Scenarios!$B$16*$D592+Scenarios!$B$17*(Scenarios!M$22+SUM($G592:Q592))+$E592+Scenarios!$B$18*Draws!O565</f>
        <v>-2.92162858693046</v>
      </c>
      <c r="S592" s="79" t="n">
        <f aca="false">SUM(G592:R592)</f>
        <v>-36.7394678097037</v>
      </c>
    </row>
    <row r="593" customFormat="false" ht="15" hidden="false" customHeight="false" outlineLevel="0" collapsed="false">
      <c r="A593" s="36" t="n">
        <v>562</v>
      </c>
      <c r="B593" s="36" t="n">
        <f aca="false">MATCH(Draws!B566,$B$16:$E$16,1)</f>
        <v>2</v>
      </c>
      <c r="C593" s="65" t="n">
        <f aca="false">MAX(-0.9,INDEX(Scenarios!$B$8:$E$8,B593)+INDEX(Scenarios!$B$9:$E$9,B593)*Draws!C566)</f>
        <v>-0.20549428</v>
      </c>
      <c r="D593" s="65" t="n">
        <f aca="false">(1+C593)^(1/12)-1</f>
        <v>-0.0189870229627782</v>
      </c>
      <c r="E593" s="64" t="n">
        <f aca="false">INDEX(Scenarios!$B$10:$E$10,B593)/12</f>
        <v>0.416666666666667</v>
      </c>
      <c r="G593" s="64" t="n">
        <f aca="false">Scenarios!$B$15+Scenarios!$B$16*$D593+Scenarios!$B$17*(Scenarios!B$22)+$E593+Scenarios!$B$18*Draws!D566</f>
        <v>2.00247389779205</v>
      </c>
      <c r="H593" s="64" t="n">
        <f aca="false">Scenarios!$B$15+Scenarios!$B$16*$D593+Scenarios!$B$17*(Scenarios!C$22+SUM($G593:G593))+$E593+Scenarios!$B$18*Draws!E566</f>
        <v>2.82900455035437</v>
      </c>
      <c r="I593" s="64" t="n">
        <f aca="false">Scenarios!$B$15+Scenarios!$B$16*$D593+Scenarios!$B$17*(Scenarios!D$22+SUM($G593:H593))+$E593+Scenarios!$B$18*Draws!F566</f>
        <v>6.00007331753642</v>
      </c>
      <c r="J593" s="64" t="n">
        <f aca="false">Scenarios!$B$15+Scenarios!$B$16*$D593+Scenarios!$B$17*(Scenarios!E$22+SUM($G593:I593))+$E593+Scenarios!$B$18*Draws!G566</f>
        <v>-5.59114966009631</v>
      </c>
      <c r="K593" s="64" t="n">
        <f aca="false">Scenarios!$B$15+Scenarios!$B$16*$D593+Scenarios!$B$17*(Scenarios!F$22+SUM($G593:J593))+$E593+Scenarios!$B$18*Draws!H566</f>
        <v>4.92578363730853</v>
      </c>
      <c r="L593" s="64" t="n">
        <f aca="false">Scenarios!$B$15+Scenarios!$B$16*$D593+Scenarios!$B$17*(Scenarios!G$22+SUM($G593:K593))+$E593+Scenarios!$B$18*Draws!I566</f>
        <v>1.21305118514894</v>
      </c>
      <c r="M593" s="64" t="n">
        <f aca="false">Scenarios!$B$15+Scenarios!$B$16*$D593+Scenarios!$B$17*(Scenarios!H$22+SUM($G593:L593))+$E593+Scenarios!$B$18*Draws!J566</f>
        <v>1.86183683121408</v>
      </c>
      <c r="N593" s="64" t="n">
        <f aca="false">Scenarios!$B$15+Scenarios!$B$16*$D593+Scenarios!$B$17*(Scenarios!I$22+SUM($G593:M593))+$E593+Scenarios!$B$18*Draws!K566</f>
        <v>-0.164698088949298</v>
      </c>
      <c r="O593" s="64" t="n">
        <f aca="false">Scenarios!$B$15+Scenarios!$B$16*$D593+Scenarios!$B$17*(Scenarios!J$22+SUM($G593:N593))+$E593+Scenarios!$B$18*Draws!L566</f>
        <v>0.714589368776466</v>
      </c>
      <c r="P593" s="64" t="n">
        <f aca="false">Scenarios!$B$15+Scenarios!$B$16*$D593+Scenarios!$B$17*(Scenarios!K$22+SUM($G593:O593))+$E593+Scenarios!$B$18*Draws!M566</f>
        <v>2.38401220506497</v>
      </c>
      <c r="Q593" s="64" t="n">
        <f aca="false">Scenarios!$B$15+Scenarios!$B$16*$D593+Scenarios!$B$17*(Scenarios!L$22+SUM($G593:P593))+$E593+Scenarios!$B$18*Draws!N566</f>
        <v>1.82488371136463</v>
      </c>
      <c r="R593" s="64" t="n">
        <f aca="false">Scenarios!$B$15+Scenarios!$B$16*$D593+Scenarios!$B$17*(Scenarios!M$22+SUM($G593:Q593))+$E593+Scenarios!$B$18*Draws!O566</f>
        <v>-1.59446639480317</v>
      </c>
      <c r="S593" s="79" t="n">
        <f aca="false">SUM(G593:R593)</f>
        <v>16.4053945607117</v>
      </c>
    </row>
    <row r="594" customFormat="false" ht="15" hidden="false" customHeight="false" outlineLevel="0" collapsed="false">
      <c r="A594" s="36" t="n">
        <v>563</v>
      </c>
      <c r="B594" s="36" t="n">
        <f aca="false">MATCH(Draws!B567,$B$16:$E$16,1)</f>
        <v>1</v>
      </c>
      <c r="C594" s="65" t="n">
        <f aca="false">MAX(-0.9,INDEX(Scenarios!$B$8:$E$8,B594)+INDEX(Scenarios!$B$9:$E$9,B594)*Draws!C567)</f>
        <v>-0.05902345</v>
      </c>
      <c r="D594" s="65" t="n">
        <f aca="false">(1+C594)^(1/12)-1</f>
        <v>-0.00505692548251446</v>
      </c>
      <c r="E594" s="64" t="n">
        <f aca="false">INDEX(Scenarios!$B$10:$E$10,B594)/12</f>
        <v>-1.25</v>
      </c>
      <c r="G594" s="64" t="n">
        <f aca="false">Scenarios!$B$15+Scenarios!$B$16*$D594+Scenarios!$B$17*(Scenarios!B$22)+$E594+Scenarios!$B$18*Draws!D567</f>
        <v>-5.08987323122263</v>
      </c>
      <c r="H594" s="64" t="n">
        <f aca="false">Scenarios!$B$15+Scenarios!$B$16*$D594+Scenarios!$B$17*(Scenarios!C$22+SUM($G594:G594))+$E594+Scenarios!$B$18*Draws!E567</f>
        <v>-4.45525967077852</v>
      </c>
      <c r="I594" s="64" t="n">
        <f aca="false">Scenarios!$B$15+Scenarios!$B$16*$D594+Scenarios!$B$17*(Scenarios!D$22+SUM($G594:H594))+$E594+Scenarios!$B$18*Draws!F567</f>
        <v>-6.30069748897464</v>
      </c>
      <c r="J594" s="64" t="n">
        <f aca="false">Scenarios!$B$15+Scenarios!$B$16*$D594+Scenarios!$B$17*(Scenarios!E$22+SUM($G594:I594))+$E594+Scenarios!$B$18*Draws!G567</f>
        <v>-5.51122670834476</v>
      </c>
      <c r="K594" s="64" t="n">
        <f aca="false">Scenarios!$B$15+Scenarios!$B$16*$D594+Scenarios!$B$17*(Scenarios!F$22+SUM($G594:J594))+$E594+Scenarios!$B$18*Draws!H567</f>
        <v>-0.374346547599053</v>
      </c>
      <c r="L594" s="64" t="n">
        <f aca="false">Scenarios!$B$15+Scenarios!$B$16*$D594+Scenarios!$B$17*(Scenarios!G$22+SUM($G594:K594))+$E594+Scenarios!$B$18*Draws!I567</f>
        <v>-0.845875355642002</v>
      </c>
      <c r="M594" s="64" t="n">
        <f aca="false">Scenarios!$B$15+Scenarios!$B$16*$D594+Scenarios!$B$17*(Scenarios!H$22+SUM($G594:L594))+$E594+Scenarios!$B$18*Draws!J567</f>
        <v>-3.71044982906054</v>
      </c>
      <c r="N594" s="64" t="n">
        <f aca="false">Scenarios!$B$15+Scenarios!$B$16*$D594+Scenarios!$B$17*(Scenarios!I$22+SUM($G594:M594))+$E594+Scenarios!$B$18*Draws!K567</f>
        <v>-4.82622298180948</v>
      </c>
      <c r="O594" s="64" t="n">
        <f aca="false">Scenarios!$B$15+Scenarios!$B$16*$D594+Scenarios!$B$17*(Scenarios!J$22+SUM($G594:N594))+$E594+Scenarios!$B$18*Draws!L567</f>
        <v>-6.72488955928535</v>
      </c>
      <c r="P594" s="64" t="n">
        <f aca="false">Scenarios!$B$15+Scenarios!$B$16*$D594+Scenarios!$B$17*(Scenarios!K$22+SUM($G594:O594))+$E594+Scenarios!$B$18*Draws!M567</f>
        <v>-3.43893268618706</v>
      </c>
      <c r="Q594" s="64" t="n">
        <f aca="false">Scenarios!$B$15+Scenarios!$B$16*$D594+Scenarios!$B$17*(Scenarios!L$22+SUM($G594:P594))+$E594+Scenarios!$B$18*Draws!N567</f>
        <v>-8.55011253168399</v>
      </c>
      <c r="R594" s="64" t="n">
        <f aca="false">Scenarios!$B$15+Scenarios!$B$16*$D594+Scenarios!$B$17*(Scenarios!M$22+SUM($G594:Q594))+$E594+Scenarios!$B$18*Draws!O567</f>
        <v>-1.92375169005317</v>
      </c>
      <c r="S594" s="79" t="n">
        <f aca="false">SUM(G594:R594)</f>
        <v>-51.7516382806412</v>
      </c>
    </row>
    <row r="595" customFormat="false" ht="15" hidden="false" customHeight="false" outlineLevel="0" collapsed="false">
      <c r="A595" s="36" t="n">
        <v>564</v>
      </c>
      <c r="B595" s="36" t="n">
        <f aca="false">MATCH(Draws!B568,$B$16:$E$16,1)</f>
        <v>4</v>
      </c>
      <c r="C595" s="65" t="n">
        <f aca="false">MAX(-0.9,INDEX(Scenarios!$B$8:$E$8,B595)+INDEX(Scenarios!$B$9:$E$9,B595)*Draws!C568)</f>
        <v>0.15535476</v>
      </c>
      <c r="D595" s="65" t="n">
        <f aca="false">(1+C595)^(1/12)-1</f>
        <v>0.0121066533796019</v>
      </c>
      <c r="E595" s="64" t="n">
        <f aca="false">INDEX(Scenarios!$B$10:$E$10,B595)/12</f>
        <v>-1.25</v>
      </c>
      <c r="G595" s="64" t="n">
        <f aca="false">Scenarios!$B$15+Scenarios!$B$16*$D595+Scenarios!$B$17*(Scenarios!B$22)+$E595+Scenarios!$B$18*Draws!D568</f>
        <v>-4.7835353995639</v>
      </c>
      <c r="H595" s="64" t="n">
        <f aca="false">Scenarios!$B$15+Scenarios!$B$16*$D595+Scenarios!$B$17*(Scenarios!C$22+SUM($G595:G595))+$E595+Scenarios!$B$18*Draws!E568</f>
        <v>-6.66048093568824</v>
      </c>
      <c r="I595" s="64" t="n">
        <f aca="false">Scenarios!$B$15+Scenarios!$B$16*$D595+Scenarios!$B$17*(Scenarios!D$22+SUM($G595:H595))+$E595+Scenarios!$B$18*Draws!F568</f>
        <v>-5.06711257702045</v>
      </c>
      <c r="J595" s="64" t="n">
        <f aca="false">Scenarios!$B$15+Scenarios!$B$16*$D595+Scenarios!$B$17*(Scenarios!E$22+SUM($G595:I595))+$E595+Scenarios!$B$18*Draws!G568</f>
        <v>-0.116061601206124</v>
      </c>
      <c r="K595" s="64" t="n">
        <f aca="false">Scenarios!$B$15+Scenarios!$B$16*$D595+Scenarios!$B$17*(Scenarios!F$22+SUM($G595:J595))+$E595+Scenarios!$B$18*Draws!H568</f>
        <v>-1.00330367919356</v>
      </c>
      <c r="L595" s="64" t="n">
        <f aca="false">Scenarios!$B$15+Scenarios!$B$16*$D595+Scenarios!$B$17*(Scenarios!G$22+SUM($G595:K595))+$E595+Scenarios!$B$18*Draws!I568</f>
        <v>-2.10102710146492</v>
      </c>
      <c r="M595" s="64" t="n">
        <f aca="false">Scenarios!$B$15+Scenarios!$B$16*$D595+Scenarios!$B$17*(Scenarios!H$22+SUM($G595:L595))+$E595+Scenarios!$B$18*Draws!J568</f>
        <v>-1.35955440363306</v>
      </c>
      <c r="N595" s="64" t="n">
        <f aca="false">Scenarios!$B$15+Scenarios!$B$16*$D595+Scenarios!$B$17*(Scenarios!I$22+SUM($G595:M595))+$E595+Scenarios!$B$18*Draws!K568</f>
        <v>-1.39980799563649</v>
      </c>
      <c r="O595" s="64" t="n">
        <f aca="false">Scenarios!$B$15+Scenarios!$B$16*$D595+Scenarios!$B$17*(Scenarios!J$22+SUM($G595:N595))+$E595+Scenarios!$B$18*Draws!L568</f>
        <v>-0.168974792487784</v>
      </c>
      <c r="P595" s="64" t="n">
        <f aca="false">Scenarios!$B$15+Scenarios!$B$16*$D595+Scenarios!$B$17*(Scenarios!K$22+SUM($G595:O595))+$E595+Scenarios!$B$18*Draws!M568</f>
        <v>-5.79331025450476</v>
      </c>
      <c r="Q595" s="64" t="n">
        <f aca="false">Scenarios!$B$15+Scenarios!$B$16*$D595+Scenarios!$B$17*(Scenarios!L$22+SUM($G595:P595))+$E595+Scenarios!$B$18*Draws!N568</f>
        <v>-2.13971781922502</v>
      </c>
      <c r="R595" s="64" t="n">
        <f aca="false">Scenarios!$B$15+Scenarios!$B$16*$D595+Scenarios!$B$17*(Scenarios!M$22+SUM($G595:Q595))+$E595+Scenarios!$B$18*Draws!O568</f>
        <v>-3.11704300186147</v>
      </c>
      <c r="S595" s="79" t="n">
        <f aca="false">SUM(G595:R595)</f>
        <v>-33.7099295614858</v>
      </c>
    </row>
    <row r="596" customFormat="false" ht="15" hidden="false" customHeight="false" outlineLevel="0" collapsed="false">
      <c r="A596" s="36" t="n">
        <v>565</v>
      </c>
      <c r="B596" s="36" t="n">
        <f aca="false">MATCH(Draws!B569,$B$16:$E$16,1)</f>
        <v>2</v>
      </c>
      <c r="C596" s="65" t="n">
        <f aca="false">MAX(-0.9,INDEX(Scenarios!$B$8:$E$8,B596)+INDEX(Scenarios!$B$9:$E$9,B596)*Draws!C569)</f>
        <v>-0.198664</v>
      </c>
      <c r="D596" s="65" t="n">
        <f aca="false">(1+C596)^(1/12)-1</f>
        <v>-0.0182869718390948</v>
      </c>
      <c r="E596" s="64" t="n">
        <f aca="false">INDEX(Scenarios!$B$10:$E$10,B596)/12</f>
        <v>0.416666666666667</v>
      </c>
      <c r="G596" s="64" t="n">
        <f aca="false">Scenarios!$B$15+Scenarios!$B$16*$D596+Scenarios!$B$17*(Scenarios!B$22)+$E596+Scenarios!$B$18*Draws!D569</f>
        <v>-2.79248395205981</v>
      </c>
      <c r="H596" s="64" t="n">
        <f aca="false">Scenarios!$B$15+Scenarios!$B$16*$D596+Scenarios!$B$17*(Scenarios!C$22+SUM($G596:G596))+$E596+Scenarios!$B$18*Draws!E569</f>
        <v>-2.14186494788975</v>
      </c>
      <c r="I596" s="64" t="n">
        <f aca="false">Scenarios!$B$15+Scenarios!$B$16*$D596+Scenarios!$B$17*(Scenarios!D$22+SUM($G596:H596))+$E596+Scenarios!$B$18*Draws!F569</f>
        <v>-0.796330018239594</v>
      </c>
      <c r="J596" s="64" t="n">
        <f aca="false">Scenarios!$B$15+Scenarios!$B$16*$D596+Scenarios!$B$17*(Scenarios!E$22+SUM($G596:I596))+$E596+Scenarios!$B$18*Draws!G569</f>
        <v>0.658985947571779</v>
      </c>
      <c r="K596" s="64" t="n">
        <f aca="false">Scenarios!$B$15+Scenarios!$B$16*$D596+Scenarios!$B$17*(Scenarios!F$22+SUM($G596:J596))+$E596+Scenarios!$B$18*Draws!H569</f>
        <v>-3.44073930508325</v>
      </c>
      <c r="L596" s="64" t="n">
        <f aca="false">Scenarios!$B$15+Scenarios!$B$16*$D596+Scenarios!$B$17*(Scenarios!G$22+SUM($G596:K596))+$E596+Scenarios!$B$18*Draws!I569</f>
        <v>0.394053459184746</v>
      </c>
      <c r="M596" s="64" t="n">
        <f aca="false">Scenarios!$B$15+Scenarios!$B$16*$D596+Scenarios!$B$17*(Scenarios!H$22+SUM($G596:L596))+$E596+Scenarios!$B$18*Draws!J569</f>
        <v>-1.14609771703323</v>
      </c>
      <c r="N596" s="64" t="n">
        <f aca="false">Scenarios!$B$15+Scenarios!$B$16*$D596+Scenarios!$B$17*(Scenarios!I$22+SUM($G596:M596))+$E596+Scenarios!$B$18*Draws!K569</f>
        <v>-2.92424173476324</v>
      </c>
      <c r="O596" s="64" t="n">
        <f aca="false">Scenarios!$B$15+Scenarios!$B$16*$D596+Scenarios!$B$17*(Scenarios!J$22+SUM($G596:N596))+$E596+Scenarios!$B$18*Draws!L569</f>
        <v>0.111470077155928</v>
      </c>
      <c r="P596" s="64" t="n">
        <f aca="false">Scenarios!$B$15+Scenarios!$B$16*$D596+Scenarios!$B$17*(Scenarios!K$22+SUM($G596:O596))+$E596+Scenarios!$B$18*Draws!M569</f>
        <v>-2.34002548825708</v>
      </c>
      <c r="Q596" s="64" t="n">
        <f aca="false">Scenarios!$B$15+Scenarios!$B$16*$D596+Scenarios!$B$17*(Scenarios!L$22+SUM($G596:P596))+$E596+Scenarios!$B$18*Draws!N569</f>
        <v>-3.63193960843639</v>
      </c>
      <c r="R596" s="64" t="n">
        <f aca="false">Scenarios!$B$15+Scenarios!$B$16*$D596+Scenarios!$B$17*(Scenarios!M$22+SUM($G596:Q596))+$E596+Scenarios!$B$18*Draws!O569</f>
        <v>3.66785555629055</v>
      </c>
      <c r="S596" s="79" t="n">
        <f aca="false">SUM(G596:R596)</f>
        <v>-14.3813577315593</v>
      </c>
    </row>
    <row r="597" customFormat="false" ht="15" hidden="false" customHeight="false" outlineLevel="0" collapsed="false">
      <c r="A597" s="36" t="n">
        <v>566</v>
      </c>
      <c r="B597" s="36" t="n">
        <f aca="false">MATCH(Draws!B570,$B$16:$E$16,1)</f>
        <v>2</v>
      </c>
      <c r="C597" s="65" t="n">
        <f aca="false">MAX(-0.9,INDEX(Scenarios!$B$8:$E$8,B597)+INDEX(Scenarios!$B$9:$E$9,B597)*Draws!C570)</f>
        <v>-0.2009482</v>
      </c>
      <c r="D597" s="65" t="n">
        <f aca="false">(1+C597)^(1/12)-1</f>
        <v>-0.0185204739656936</v>
      </c>
      <c r="E597" s="64" t="n">
        <f aca="false">INDEX(Scenarios!$B$10:$E$10,B597)/12</f>
        <v>0.416666666666667</v>
      </c>
      <c r="G597" s="64" t="n">
        <f aca="false">Scenarios!$B$15+Scenarios!$B$16*$D597+Scenarios!$B$17*(Scenarios!B$22)+$E597+Scenarios!$B$18*Draws!D570</f>
        <v>-3.91258301225246</v>
      </c>
      <c r="H597" s="64" t="n">
        <f aca="false">Scenarios!$B$15+Scenarios!$B$16*$D597+Scenarios!$B$17*(Scenarios!C$22+SUM($G597:G597))+$E597+Scenarios!$B$18*Draws!E570</f>
        <v>0.766428698973623</v>
      </c>
      <c r="I597" s="64" t="n">
        <f aca="false">Scenarios!$B$15+Scenarios!$B$16*$D597+Scenarios!$B$17*(Scenarios!D$22+SUM($G597:H597))+$E597+Scenarios!$B$18*Draws!F570</f>
        <v>-0.547992029628217</v>
      </c>
      <c r="J597" s="64" t="n">
        <f aca="false">Scenarios!$B$15+Scenarios!$B$16*$D597+Scenarios!$B$17*(Scenarios!E$22+SUM($G597:I597))+$E597+Scenarios!$B$18*Draws!G570</f>
        <v>-0.0559570342723086</v>
      </c>
      <c r="K597" s="64" t="n">
        <f aca="false">Scenarios!$B$15+Scenarios!$B$16*$D597+Scenarios!$B$17*(Scenarios!F$22+SUM($G597:J597))+$E597+Scenarios!$B$18*Draws!H570</f>
        <v>-0.879343405998255</v>
      </c>
      <c r="L597" s="64" t="n">
        <f aca="false">Scenarios!$B$15+Scenarios!$B$16*$D597+Scenarios!$B$17*(Scenarios!G$22+SUM($G597:K597))+$E597+Scenarios!$B$18*Draws!I570</f>
        <v>-4.05996203761726</v>
      </c>
      <c r="M597" s="64" t="n">
        <f aca="false">Scenarios!$B$15+Scenarios!$B$16*$D597+Scenarios!$B$17*(Scenarios!H$22+SUM($G597:L597))+$E597+Scenarios!$B$18*Draws!J570</f>
        <v>-4.60110182218178</v>
      </c>
      <c r="N597" s="64" t="n">
        <f aca="false">Scenarios!$B$15+Scenarios!$B$16*$D597+Scenarios!$B$17*(Scenarios!I$22+SUM($G597:M597))+$E597+Scenarios!$B$18*Draws!K570</f>
        <v>-0.789021831635365</v>
      </c>
      <c r="O597" s="64" t="n">
        <f aca="false">Scenarios!$B$15+Scenarios!$B$16*$D597+Scenarios!$B$17*(Scenarios!J$22+SUM($G597:N597))+$E597+Scenarios!$B$18*Draws!L570</f>
        <v>-4.42632571846901</v>
      </c>
      <c r="P597" s="64" t="n">
        <f aca="false">Scenarios!$B$15+Scenarios!$B$16*$D597+Scenarios!$B$17*(Scenarios!K$22+SUM($G597:O597))+$E597+Scenarios!$B$18*Draws!M570</f>
        <v>-2.10768215427243</v>
      </c>
      <c r="Q597" s="64" t="n">
        <f aca="false">Scenarios!$B$15+Scenarios!$B$16*$D597+Scenarios!$B$17*(Scenarios!L$22+SUM($G597:P597))+$E597+Scenarios!$B$18*Draws!N570</f>
        <v>-5.84108963350127</v>
      </c>
      <c r="R597" s="64" t="n">
        <f aca="false">Scenarios!$B$15+Scenarios!$B$16*$D597+Scenarios!$B$17*(Scenarios!M$22+SUM($G597:Q597))+$E597+Scenarios!$B$18*Draws!O570</f>
        <v>-2.51506808178792</v>
      </c>
      <c r="S597" s="79" t="n">
        <f aca="false">SUM(G597:R597)</f>
        <v>-28.9696980626427</v>
      </c>
    </row>
    <row r="598" customFormat="false" ht="15" hidden="false" customHeight="false" outlineLevel="0" collapsed="false">
      <c r="A598" s="36" t="n">
        <v>567</v>
      </c>
      <c r="B598" s="36" t="n">
        <f aca="false">MATCH(Draws!B571,$B$16:$E$16,1)</f>
        <v>4</v>
      </c>
      <c r="C598" s="65" t="n">
        <f aca="false">MAX(-0.9,INDEX(Scenarios!$B$8:$E$8,B598)+INDEX(Scenarios!$B$9:$E$9,B598)*Draws!C571)</f>
        <v>0.15761148</v>
      </c>
      <c r="D598" s="65" t="n">
        <f aca="false">(1+C598)^(1/12)-1</f>
        <v>0.0122712492226995</v>
      </c>
      <c r="E598" s="64" t="n">
        <f aca="false">INDEX(Scenarios!$B$10:$E$10,B598)/12</f>
        <v>-1.25</v>
      </c>
      <c r="G598" s="64" t="n">
        <f aca="false">Scenarios!$B$15+Scenarios!$B$16*$D598+Scenarios!$B$17*(Scenarios!B$22)+$E598+Scenarios!$B$18*Draws!D571</f>
        <v>-3.16491730535103</v>
      </c>
      <c r="H598" s="64" t="n">
        <f aca="false">Scenarios!$B$15+Scenarios!$B$16*$D598+Scenarios!$B$17*(Scenarios!C$22+SUM($G598:G598))+$E598+Scenarios!$B$18*Draws!E571</f>
        <v>-1.26038427829903</v>
      </c>
      <c r="I598" s="64" t="n">
        <f aca="false">Scenarios!$B$15+Scenarios!$B$16*$D598+Scenarios!$B$17*(Scenarios!D$22+SUM($G598:H598))+$E598+Scenarios!$B$18*Draws!F571</f>
        <v>-2.33501306573138</v>
      </c>
      <c r="J598" s="64" t="n">
        <f aca="false">Scenarios!$B$15+Scenarios!$B$16*$D598+Scenarios!$B$17*(Scenarios!E$22+SUM($G598:I598))+$E598+Scenarios!$B$18*Draws!G571</f>
        <v>-1.07144797287441</v>
      </c>
      <c r="K598" s="64" t="n">
        <f aca="false">Scenarios!$B$15+Scenarios!$B$16*$D598+Scenarios!$B$17*(Scenarios!F$22+SUM($G598:J598))+$E598+Scenarios!$B$18*Draws!H571</f>
        <v>-1.75316638081093</v>
      </c>
      <c r="L598" s="64" t="n">
        <f aca="false">Scenarios!$B$15+Scenarios!$B$16*$D598+Scenarios!$B$17*(Scenarios!G$22+SUM($G598:K598))+$E598+Scenarios!$B$18*Draws!I571</f>
        <v>-0.471384472586018</v>
      </c>
      <c r="M598" s="64" t="n">
        <f aca="false">Scenarios!$B$15+Scenarios!$B$16*$D598+Scenarios!$B$17*(Scenarios!H$22+SUM($G598:L598))+$E598+Scenarios!$B$18*Draws!J571</f>
        <v>-2.98833920753989</v>
      </c>
      <c r="N598" s="64" t="n">
        <f aca="false">Scenarios!$B$15+Scenarios!$B$16*$D598+Scenarios!$B$17*(Scenarios!I$22+SUM($G598:M598))+$E598+Scenarios!$B$18*Draws!K571</f>
        <v>0.195032648280957</v>
      </c>
      <c r="O598" s="64" t="n">
        <f aca="false">Scenarios!$B$15+Scenarios!$B$16*$D598+Scenarios!$B$17*(Scenarios!J$22+SUM($G598:N598))+$E598+Scenarios!$B$18*Draws!L571</f>
        <v>-1.60768136287071</v>
      </c>
      <c r="P598" s="64" t="n">
        <f aca="false">Scenarios!$B$15+Scenarios!$B$16*$D598+Scenarios!$B$17*(Scenarios!K$22+SUM($G598:O598))+$E598+Scenarios!$B$18*Draws!M571</f>
        <v>-1.17139164848149</v>
      </c>
      <c r="Q598" s="64" t="n">
        <f aca="false">Scenarios!$B$15+Scenarios!$B$16*$D598+Scenarios!$B$17*(Scenarios!L$22+SUM($G598:P598))+$E598+Scenarios!$B$18*Draws!N571</f>
        <v>-1.94853671353481</v>
      </c>
      <c r="R598" s="64" t="n">
        <f aca="false">Scenarios!$B$15+Scenarios!$B$16*$D598+Scenarios!$B$17*(Scenarios!M$22+SUM($G598:Q598))+$E598+Scenarios!$B$18*Draws!O571</f>
        <v>-2.79697356429626</v>
      </c>
      <c r="S598" s="79" t="n">
        <f aca="false">SUM(G598:R598)</f>
        <v>-20.374203324095</v>
      </c>
    </row>
    <row r="599" customFormat="false" ht="15" hidden="false" customHeight="false" outlineLevel="0" collapsed="false">
      <c r="A599" s="36" t="n">
        <v>568</v>
      </c>
      <c r="B599" s="36" t="n">
        <f aca="false">MATCH(Draws!B572,$B$16:$E$16,1)</f>
        <v>3</v>
      </c>
      <c r="C599" s="65" t="n">
        <f aca="false">MAX(-0.9,INDEX(Scenarios!$B$8:$E$8,B599)+INDEX(Scenarios!$B$9:$E$9,B599)*Draws!C572)</f>
        <v>0.2584454</v>
      </c>
      <c r="D599" s="65" t="n">
        <f aca="false">(1+C599)^(1/12)-1</f>
        <v>0.0193410907957283</v>
      </c>
      <c r="E599" s="64" t="n">
        <f aca="false">INDEX(Scenarios!$B$10:$E$10,B599)/12</f>
        <v>0.416666666666667</v>
      </c>
      <c r="G599" s="64" t="n">
        <f aca="false">Scenarios!$B$15+Scenarios!$B$16*$D599+Scenarios!$B$17*(Scenarios!B$22)+$E599+Scenarios!$B$18*Draws!D572</f>
        <v>-4.89346841799812</v>
      </c>
      <c r="H599" s="64" t="n">
        <f aca="false">Scenarios!$B$15+Scenarios!$B$16*$D599+Scenarios!$B$17*(Scenarios!C$22+SUM($G599:G599))+$E599+Scenarios!$B$18*Draws!E572</f>
        <v>-3.7941301948663</v>
      </c>
      <c r="I599" s="64" t="n">
        <f aca="false">Scenarios!$B$15+Scenarios!$B$16*$D599+Scenarios!$B$17*(Scenarios!D$22+SUM($G599:H599))+$E599+Scenarios!$B$18*Draws!F572</f>
        <v>-5.43087506086263</v>
      </c>
      <c r="J599" s="64" t="n">
        <f aca="false">Scenarios!$B$15+Scenarios!$B$16*$D599+Scenarios!$B$17*(Scenarios!E$22+SUM($G599:I599))+$E599+Scenarios!$B$18*Draws!G572</f>
        <v>0.735878088012661</v>
      </c>
      <c r="K599" s="64" t="n">
        <f aca="false">Scenarios!$B$15+Scenarios!$B$16*$D599+Scenarios!$B$17*(Scenarios!F$22+SUM($G599:J599))+$E599+Scenarios!$B$18*Draws!H572</f>
        <v>-2.2099126349549</v>
      </c>
      <c r="L599" s="64" t="n">
        <f aca="false">Scenarios!$B$15+Scenarios!$B$16*$D599+Scenarios!$B$17*(Scenarios!G$22+SUM($G599:K599))+$E599+Scenarios!$B$18*Draws!I572</f>
        <v>0.595565477482944</v>
      </c>
      <c r="M599" s="64" t="n">
        <f aca="false">Scenarios!$B$15+Scenarios!$B$16*$D599+Scenarios!$B$17*(Scenarios!H$22+SUM($G599:L599))+$E599+Scenarios!$B$18*Draws!J572</f>
        <v>4.62855035195696</v>
      </c>
      <c r="N599" s="64" t="n">
        <f aca="false">Scenarios!$B$15+Scenarios!$B$16*$D599+Scenarios!$B$17*(Scenarios!I$22+SUM($G599:M599))+$E599+Scenarios!$B$18*Draws!K572</f>
        <v>1.98592627997391</v>
      </c>
      <c r="O599" s="64" t="n">
        <f aca="false">Scenarios!$B$15+Scenarios!$B$16*$D599+Scenarios!$B$17*(Scenarios!J$22+SUM($G599:N599))+$E599+Scenarios!$B$18*Draws!L572</f>
        <v>-5.43542848617586</v>
      </c>
      <c r="P599" s="64" t="n">
        <f aca="false">Scenarios!$B$15+Scenarios!$B$16*$D599+Scenarios!$B$17*(Scenarios!K$22+SUM($G599:O599))+$E599+Scenarios!$B$18*Draws!M572</f>
        <v>-2.80593931217029</v>
      </c>
      <c r="Q599" s="64" t="n">
        <f aca="false">Scenarios!$B$15+Scenarios!$B$16*$D599+Scenarios!$B$17*(Scenarios!L$22+SUM($G599:P599))+$E599+Scenarios!$B$18*Draws!N572</f>
        <v>2.55837615816294</v>
      </c>
      <c r="R599" s="64" t="n">
        <f aca="false">Scenarios!$B$15+Scenarios!$B$16*$D599+Scenarios!$B$17*(Scenarios!M$22+SUM($G599:Q599))+$E599+Scenarios!$B$18*Draws!O572</f>
        <v>-0.150203912888314</v>
      </c>
      <c r="S599" s="79" t="n">
        <f aca="false">SUM(G599:R599)</f>
        <v>-14.215661664327</v>
      </c>
    </row>
    <row r="600" customFormat="false" ht="15" hidden="false" customHeight="false" outlineLevel="0" collapsed="false">
      <c r="A600" s="36" t="n">
        <v>569</v>
      </c>
      <c r="B600" s="36" t="n">
        <f aca="false">MATCH(Draws!B573,$B$16:$E$16,1)</f>
        <v>3</v>
      </c>
      <c r="C600" s="65" t="n">
        <f aca="false">MAX(-0.9,INDEX(Scenarios!$B$8:$E$8,B600)+INDEX(Scenarios!$B$9:$E$9,B600)*Draws!C573)</f>
        <v>0.32317448</v>
      </c>
      <c r="D600" s="65" t="n">
        <f aca="false">(1+C600)^(1/12)-1</f>
        <v>0.0236105648759002</v>
      </c>
      <c r="E600" s="64" t="n">
        <f aca="false">INDEX(Scenarios!$B$10:$E$10,B600)/12</f>
        <v>0.416666666666667</v>
      </c>
      <c r="G600" s="64" t="n">
        <f aca="false">Scenarios!$B$15+Scenarios!$B$16*$D600+Scenarios!$B$17*(Scenarios!B$22)+$E600+Scenarios!$B$18*Draws!D573</f>
        <v>4.62311342546719</v>
      </c>
      <c r="H600" s="64" t="n">
        <f aca="false">Scenarios!$B$15+Scenarios!$B$16*$D600+Scenarios!$B$17*(Scenarios!C$22+SUM($G600:G600))+$E600+Scenarios!$B$18*Draws!E573</f>
        <v>-2.4263658305876</v>
      </c>
      <c r="I600" s="64" t="n">
        <f aca="false">Scenarios!$B$15+Scenarios!$B$16*$D600+Scenarios!$B$17*(Scenarios!D$22+SUM($G600:H600))+$E600+Scenarios!$B$18*Draws!F573</f>
        <v>6.0609172609219</v>
      </c>
      <c r="J600" s="64" t="n">
        <f aca="false">Scenarios!$B$15+Scenarios!$B$16*$D600+Scenarios!$B$17*(Scenarios!E$22+SUM($G600:I600))+$E600+Scenarios!$B$18*Draws!G573</f>
        <v>-0.262086047498003</v>
      </c>
      <c r="K600" s="64" t="n">
        <f aca="false">Scenarios!$B$15+Scenarios!$B$16*$D600+Scenarios!$B$17*(Scenarios!F$22+SUM($G600:J600))+$E600+Scenarios!$B$18*Draws!H573</f>
        <v>-0.177684583124357</v>
      </c>
      <c r="L600" s="64" t="n">
        <f aca="false">Scenarios!$B$15+Scenarios!$B$16*$D600+Scenarios!$B$17*(Scenarios!G$22+SUM($G600:K600))+$E600+Scenarios!$B$18*Draws!I573</f>
        <v>2.70657474874385</v>
      </c>
      <c r="M600" s="64" t="n">
        <f aca="false">Scenarios!$B$15+Scenarios!$B$16*$D600+Scenarios!$B$17*(Scenarios!H$22+SUM($G600:L600))+$E600+Scenarios!$B$18*Draws!J573</f>
        <v>10.6609705478047</v>
      </c>
      <c r="N600" s="64" t="n">
        <f aca="false">Scenarios!$B$15+Scenarios!$B$16*$D600+Scenarios!$B$17*(Scenarios!I$22+SUM($G600:M600))+$E600+Scenarios!$B$18*Draws!K573</f>
        <v>1.56701678783669</v>
      </c>
      <c r="O600" s="64" t="n">
        <f aca="false">Scenarios!$B$15+Scenarios!$B$16*$D600+Scenarios!$B$17*(Scenarios!J$22+SUM($G600:N600))+$E600+Scenarios!$B$18*Draws!L573</f>
        <v>6.48415243426727</v>
      </c>
      <c r="P600" s="64" t="n">
        <f aca="false">Scenarios!$B$15+Scenarios!$B$16*$D600+Scenarios!$B$17*(Scenarios!K$22+SUM($G600:O600))+$E600+Scenarios!$B$18*Draws!M573</f>
        <v>4.84949063620312</v>
      </c>
      <c r="Q600" s="64" t="n">
        <f aca="false">Scenarios!$B$15+Scenarios!$B$16*$D600+Scenarios!$B$17*(Scenarios!L$22+SUM($G600:P600))+$E600+Scenarios!$B$18*Draws!N573</f>
        <v>2.46631162989957</v>
      </c>
      <c r="R600" s="64" t="n">
        <f aca="false">Scenarios!$B$15+Scenarios!$B$16*$D600+Scenarios!$B$17*(Scenarios!M$22+SUM($G600:Q600))+$E600+Scenarios!$B$18*Draws!O573</f>
        <v>3.66435780692161</v>
      </c>
      <c r="S600" s="79" t="n">
        <f aca="false">SUM(G600:R600)</f>
        <v>40.2167688168559</v>
      </c>
    </row>
    <row r="601" customFormat="false" ht="15" hidden="false" customHeight="false" outlineLevel="0" collapsed="false">
      <c r="A601" s="36" t="n">
        <v>570</v>
      </c>
      <c r="B601" s="36" t="n">
        <f aca="false">MATCH(Draws!B574,$B$16:$E$16,1)</f>
        <v>4</v>
      </c>
      <c r="C601" s="65" t="n">
        <f aca="false">MAX(-0.9,INDEX(Scenarios!$B$8:$E$8,B601)+INDEX(Scenarios!$B$9:$E$9,B601)*Draws!C574)</f>
        <v>0.04940088</v>
      </c>
      <c r="D601" s="65" t="n">
        <f aca="false">(1+C601)^(1/12)-1</f>
        <v>0.00402636836563231</v>
      </c>
      <c r="E601" s="64" t="n">
        <f aca="false">INDEX(Scenarios!$B$10:$E$10,B601)/12</f>
        <v>-1.25</v>
      </c>
      <c r="G601" s="64" t="n">
        <f aca="false">Scenarios!$B$15+Scenarios!$B$16*$D601+Scenarios!$B$17*(Scenarios!B$22)+$E601+Scenarios!$B$18*Draws!D574</f>
        <v>-3.36592077985157</v>
      </c>
      <c r="H601" s="64" t="n">
        <f aca="false">Scenarios!$B$15+Scenarios!$B$16*$D601+Scenarios!$B$17*(Scenarios!C$22+SUM($G601:G601))+$E601+Scenarios!$B$18*Draws!E574</f>
        <v>-6.343507861724</v>
      </c>
      <c r="I601" s="64" t="n">
        <f aca="false">Scenarios!$B$15+Scenarios!$B$16*$D601+Scenarios!$B$17*(Scenarios!D$22+SUM($G601:H601))+$E601+Scenarios!$B$18*Draws!F574</f>
        <v>-0.611550425526277</v>
      </c>
      <c r="J601" s="64" t="n">
        <f aca="false">Scenarios!$B$15+Scenarios!$B$16*$D601+Scenarios!$B$17*(Scenarios!E$22+SUM($G601:I601))+$E601+Scenarios!$B$18*Draws!G574</f>
        <v>-5.62815459378038</v>
      </c>
      <c r="K601" s="64" t="n">
        <f aca="false">Scenarios!$B$15+Scenarios!$B$16*$D601+Scenarios!$B$17*(Scenarios!F$22+SUM($G601:J601))+$E601+Scenarios!$B$18*Draws!H574</f>
        <v>-3.19845554429435</v>
      </c>
      <c r="L601" s="64" t="n">
        <f aca="false">Scenarios!$B$15+Scenarios!$B$16*$D601+Scenarios!$B$17*(Scenarios!G$22+SUM($G601:K601))+$E601+Scenarios!$B$18*Draws!I574</f>
        <v>-6.94983511842971</v>
      </c>
      <c r="M601" s="64" t="n">
        <f aca="false">Scenarios!$B$15+Scenarios!$B$16*$D601+Scenarios!$B$17*(Scenarios!H$22+SUM($G601:L601))+$E601+Scenarios!$B$18*Draws!J574</f>
        <v>-5.10476141257965</v>
      </c>
      <c r="N601" s="64" t="n">
        <f aca="false">Scenarios!$B$15+Scenarios!$B$16*$D601+Scenarios!$B$17*(Scenarios!I$22+SUM($G601:M601))+$E601+Scenarios!$B$18*Draws!K574</f>
        <v>-7.34445965802349</v>
      </c>
      <c r="O601" s="64" t="n">
        <f aca="false">Scenarios!$B$15+Scenarios!$B$16*$D601+Scenarios!$B$17*(Scenarios!J$22+SUM($G601:N601))+$E601+Scenarios!$B$18*Draws!L574</f>
        <v>-2.94391256280392</v>
      </c>
      <c r="P601" s="64" t="n">
        <f aca="false">Scenarios!$B$15+Scenarios!$B$16*$D601+Scenarios!$B$17*(Scenarios!K$22+SUM($G601:O601))+$E601+Scenarios!$B$18*Draws!M574</f>
        <v>-5.26999017979901</v>
      </c>
      <c r="Q601" s="64" t="n">
        <f aca="false">Scenarios!$B$15+Scenarios!$B$16*$D601+Scenarios!$B$17*(Scenarios!L$22+SUM($G601:P601))+$E601+Scenarios!$B$18*Draws!N574</f>
        <v>-3.97679955845663</v>
      </c>
      <c r="R601" s="64" t="n">
        <f aca="false">Scenarios!$B$15+Scenarios!$B$16*$D601+Scenarios!$B$17*(Scenarios!M$22+SUM($G601:Q601))+$E601+Scenarios!$B$18*Draws!O574</f>
        <v>-0.181223647443504</v>
      </c>
      <c r="S601" s="79" t="n">
        <f aca="false">SUM(G601:R601)</f>
        <v>-50.9185713427125</v>
      </c>
    </row>
    <row r="602" customFormat="false" ht="15" hidden="false" customHeight="false" outlineLevel="0" collapsed="false">
      <c r="A602" s="36" t="n">
        <v>571</v>
      </c>
      <c r="B602" s="36" t="n">
        <f aca="false">MATCH(Draws!B575,$B$16:$E$16,1)</f>
        <v>4</v>
      </c>
      <c r="C602" s="65" t="n">
        <f aca="false">MAX(-0.9,INDEX(Scenarios!$B$8:$E$8,B602)+INDEX(Scenarios!$B$9:$E$9,B602)*Draws!C575)</f>
        <v>0.31490628</v>
      </c>
      <c r="D602" s="65" t="n">
        <f aca="false">(1+C602)^(1/12)-1</f>
        <v>0.0230760074178487</v>
      </c>
      <c r="E602" s="64" t="n">
        <f aca="false">INDEX(Scenarios!$B$10:$E$10,B602)/12</f>
        <v>-1.25</v>
      </c>
      <c r="G602" s="64" t="n">
        <f aca="false">Scenarios!$B$15+Scenarios!$B$16*$D602+Scenarios!$B$17*(Scenarios!B$22)+$E602+Scenarios!$B$18*Draws!D575</f>
        <v>-6.82575440563733</v>
      </c>
      <c r="H602" s="64" t="n">
        <f aca="false">Scenarios!$B$15+Scenarios!$B$16*$D602+Scenarios!$B$17*(Scenarios!C$22+SUM($G602:G602))+$E602+Scenarios!$B$18*Draws!E575</f>
        <v>-6.59140159170292</v>
      </c>
      <c r="I602" s="64" t="n">
        <f aca="false">Scenarios!$B$15+Scenarios!$B$16*$D602+Scenarios!$B$17*(Scenarios!D$22+SUM($G602:H602))+$E602+Scenarios!$B$18*Draws!F575</f>
        <v>-1.11122804807762</v>
      </c>
      <c r="J602" s="64" t="n">
        <f aca="false">Scenarios!$B$15+Scenarios!$B$16*$D602+Scenarios!$B$17*(Scenarios!E$22+SUM($G602:I602))+$E602+Scenarios!$B$18*Draws!G575</f>
        <v>-1.81819732081599</v>
      </c>
      <c r="K602" s="64" t="n">
        <f aca="false">Scenarios!$B$15+Scenarios!$B$16*$D602+Scenarios!$B$17*(Scenarios!F$22+SUM($G602:J602))+$E602+Scenarios!$B$18*Draws!H575</f>
        <v>-1.46878679158506</v>
      </c>
      <c r="L602" s="64" t="n">
        <f aca="false">Scenarios!$B$15+Scenarios!$B$16*$D602+Scenarios!$B$17*(Scenarios!G$22+SUM($G602:K602))+$E602+Scenarios!$B$18*Draws!I575</f>
        <v>-0.678458473405503</v>
      </c>
      <c r="M602" s="64" t="n">
        <f aca="false">Scenarios!$B$15+Scenarios!$B$16*$D602+Scenarios!$B$17*(Scenarios!H$22+SUM($G602:L602))+$E602+Scenarios!$B$18*Draws!J575</f>
        <v>0.975678756343466</v>
      </c>
      <c r="N602" s="64" t="n">
        <f aca="false">Scenarios!$B$15+Scenarios!$B$16*$D602+Scenarios!$B$17*(Scenarios!I$22+SUM($G602:M602))+$E602+Scenarios!$B$18*Draws!K575</f>
        <v>-0.697609704912936</v>
      </c>
      <c r="O602" s="64" t="n">
        <f aca="false">Scenarios!$B$15+Scenarios!$B$16*$D602+Scenarios!$B$17*(Scenarios!J$22+SUM($G602:N602))+$E602+Scenarios!$B$18*Draws!L575</f>
        <v>-0.380543402412203</v>
      </c>
      <c r="P602" s="64" t="n">
        <f aca="false">Scenarios!$B$15+Scenarios!$B$16*$D602+Scenarios!$B$17*(Scenarios!K$22+SUM($G602:O602))+$E602+Scenarios!$B$18*Draws!M575</f>
        <v>-1.81468781143308</v>
      </c>
      <c r="Q602" s="64" t="n">
        <f aca="false">Scenarios!$B$15+Scenarios!$B$16*$D602+Scenarios!$B$17*(Scenarios!L$22+SUM($G602:P602))+$E602+Scenarios!$B$18*Draws!N575</f>
        <v>-4.82887246826333</v>
      </c>
      <c r="R602" s="64" t="n">
        <f aca="false">Scenarios!$B$15+Scenarios!$B$16*$D602+Scenarios!$B$17*(Scenarios!M$22+SUM($G602:Q602))+$E602+Scenarios!$B$18*Draws!O575</f>
        <v>-1.46390607447003</v>
      </c>
      <c r="S602" s="79" t="n">
        <f aca="false">SUM(G602:R602)</f>
        <v>-26.7037673363725</v>
      </c>
    </row>
    <row r="603" customFormat="false" ht="15" hidden="false" customHeight="false" outlineLevel="0" collapsed="false">
      <c r="A603" s="36" t="n">
        <v>572</v>
      </c>
      <c r="B603" s="36" t="n">
        <f aca="false">MATCH(Draws!B576,$B$16:$E$16,1)</f>
        <v>4</v>
      </c>
      <c r="C603" s="65" t="n">
        <f aca="false">MAX(-0.9,INDEX(Scenarios!$B$8:$E$8,B603)+INDEX(Scenarios!$B$9:$E$9,B603)*Draws!C576)</f>
        <v>0.2214438</v>
      </c>
      <c r="D603" s="65" t="n">
        <f aca="false">(1+C603)^(1/12)-1</f>
        <v>0.0168091775879433</v>
      </c>
      <c r="E603" s="64" t="n">
        <f aca="false">INDEX(Scenarios!$B$10:$E$10,B603)/12</f>
        <v>-1.25</v>
      </c>
      <c r="G603" s="64" t="n">
        <f aca="false">Scenarios!$B$15+Scenarios!$B$16*$D603+Scenarios!$B$17*(Scenarios!B$22)+$E603+Scenarios!$B$18*Draws!D576</f>
        <v>-5.57730000687718</v>
      </c>
      <c r="H603" s="64" t="n">
        <f aca="false">Scenarios!$B$15+Scenarios!$B$16*$D603+Scenarios!$B$17*(Scenarios!C$22+SUM($G603:G603))+$E603+Scenarios!$B$18*Draws!E576</f>
        <v>2.45595161892415</v>
      </c>
      <c r="I603" s="64" t="n">
        <f aca="false">Scenarios!$B$15+Scenarios!$B$16*$D603+Scenarios!$B$17*(Scenarios!D$22+SUM($G603:H603))+$E603+Scenarios!$B$18*Draws!F576</f>
        <v>0.451569900792209</v>
      </c>
      <c r="J603" s="64" t="n">
        <f aca="false">Scenarios!$B$15+Scenarios!$B$16*$D603+Scenarios!$B$17*(Scenarios!E$22+SUM($G603:I603))+$E603+Scenarios!$B$18*Draws!G576</f>
        <v>-7.06662157371443</v>
      </c>
      <c r="K603" s="64" t="n">
        <f aca="false">Scenarios!$B$15+Scenarios!$B$16*$D603+Scenarios!$B$17*(Scenarios!F$22+SUM($G603:J603))+$E603+Scenarios!$B$18*Draws!H576</f>
        <v>-1.72694267919444</v>
      </c>
      <c r="L603" s="64" t="n">
        <f aca="false">Scenarios!$B$15+Scenarios!$B$16*$D603+Scenarios!$B$17*(Scenarios!G$22+SUM($G603:K603))+$E603+Scenarios!$B$18*Draws!I576</f>
        <v>-3.25863266916109</v>
      </c>
      <c r="M603" s="64" t="n">
        <f aca="false">Scenarios!$B$15+Scenarios!$B$16*$D603+Scenarios!$B$17*(Scenarios!H$22+SUM($G603:L603))+$E603+Scenarios!$B$18*Draws!J576</f>
        <v>2.33467492240275</v>
      </c>
      <c r="N603" s="64" t="n">
        <f aca="false">Scenarios!$B$15+Scenarios!$B$16*$D603+Scenarios!$B$17*(Scenarios!I$22+SUM($G603:M603))+$E603+Scenarios!$B$18*Draws!K576</f>
        <v>1.12567304550448</v>
      </c>
      <c r="O603" s="64" t="n">
        <f aca="false">Scenarios!$B$15+Scenarios!$B$16*$D603+Scenarios!$B$17*(Scenarios!J$22+SUM($G603:N603))+$E603+Scenarios!$B$18*Draws!L576</f>
        <v>1.22760772058822</v>
      </c>
      <c r="P603" s="64" t="n">
        <f aca="false">Scenarios!$B$15+Scenarios!$B$16*$D603+Scenarios!$B$17*(Scenarios!K$22+SUM($G603:O603))+$E603+Scenarios!$B$18*Draws!M576</f>
        <v>-0.897382508094763</v>
      </c>
      <c r="Q603" s="64" t="n">
        <f aca="false">Scenarios!$B$15+Scenarios!$B$16*$D603+Scenarios!$B$17*(Scenarios!L$22+SUM($G603:P603))+$E603+Scenarios!$B$18*Draws!N576</f>
        <v>0.22979063008422</v>
      </c>
      <c r="R603" s="64" t="n">
        <f aca="false">Scenarios!$B$15+Scenarios!$B$16*$D603+Scenarios!$B$17*(Scenarios!M$22+SUM($G603:Q603))+$E603+Scenarios!$B$18*Draws!O576</f>
        <v>1.31898452392025</v>
      </c>
      <c r="S603" s="79" t="n">
        <f aca="false">SUM(G603:R603)</f>
        <v>-9.38262707482563</v>
      </c>
    </row>
    <row r="604" customFormat="false" ht="15" hidden="false" customHeight="false" outlineLevel="0" collapsed="false">
      <c r="A604" s="36" t="n">
        <v>573</v>
      </c>
      <c r="B604" s="36" t="n">
        <f aca="false">MATCH(Draws!B577,$B$16:$E$16,1)</f>
        <v>3</v>
      </c>
      <c r="C604" s="65" t="n">
        <f aca="false">MAX(-0.9,INDEX(Scenarios!$B$8:$E$8,B604)+INDEX(Scenarios!$B$9:$E$9,B604)*Draws!C577)</f>
        <v>0.03933824</v>
      </c>
      <c r="D604" s="65" t="n">
        <f aca="false">(1+C604)^(1/12)-1</f>
        <v>0.00322052502763359</v>
      </c>
      <c r="E604" s="64" t="n">
        <f aca="false">INDEX(Scenarios!$B$10:$E$10,B604)/12</f>
        <v>0.416666666666667</v>
      </c>
      <c r="G604" s="64" t="n">
        <f aca="false">Scenarios!$B$15+Scenarios!$B$16*$D604+Scenarios!$B$17*(Scenarios!B$22)+$E604+Scenarios!$B$18*Draws!D577</f>
        <v>-0.608309565915464</v>
      </c>
      <c r="H604" s="64" t="n">
        <f aca="false">Scenarios!$B$15+Scenarios!$B$16*$D604+Scenarios!$B$17*(Scenarios!C$22+SUM($G604:G604))+$E604+Scenarios!$B$18*Draws!E577</f>
        <v>-1.22417156415111</v>
      </c>
      <c r="I604" s="64" t="n">
        <f aca="false">Scenarios!$B$15+Scenarios!$B$16*$D604+Scenarios!$B$17*(Scenarios!D$22+SUM($G604:H604))+$E604+Scenarios!$B$18*Draws!F577</f>
        <v>-0.758535031459372</v>
      </c>
      <c r="J604" s="64" t="n">
        <f aca="false">Scenarios!$B$15+Scenarios!$B$16*$D604+Scenarios!$B$17*(Scenarios!E$22+SUM($G604:I604))+$E604+Scenarios!$B$18*Draws!G577</f>
        <v>1.80773861605739</v>
      </c>
      <c r="K604" s="64" t="n">
        <f aca="false">Scenarios!$B$15+Scenarios!$B$16*$D604+Scenarios!$B$17*(Scenarios!F$22+SUM($G604:J604))+$E604+Scenarios!$B$18*Draws!H577</f>
        <v>-2.01547636483322</v>
      </c>
      <c r="L604" s="64" t="n">
        <f aca="false">Scenarios!$B$15+Scenarios!$B$16*$D604+Scenarios!$B$17*(Scenarios!G$22+SUM($G604:K604))+$E604+Scenarios!$B$18*Draws!I577</f>
        <v>-3.90834656687003</v>
      </c>
      <c r="M604" s="64" t="n">
        <f aca="false">Scenarios!$B$15+Scenarios!$B$16*$D604+Scenarios!$B$17*(Scenarios!H$22+SUM($G604:L604))+$E604+Scenarios!$B$18*Draws!J577</f>
        <v>-3.67466237471825</v>
      </c>
      <c r="N604" s="64" t="n">
        <f aca="false">Scenarios!$B$15+Scenarios!$B$16*$D604+Scenarios!$B$17*(Scenarios!I$22+SUM($G604:M604))+$E604+Scenarios!$B$18*Draws!K577</f>
        <v>1.78525947532823</v>
      </c>
      <c r="O604" s="64" t="n">
        <f aca="false">Scenarios!$B$15+Scenarios!$B$16*$D604+Scenarios!$B$17*(Scenarios!J$22+SUM($G604:N604))+$E604+Scenarios!$B$18*Draws!L577</f>
        <v>-3.33387598683515</v>
      </c>
      <c r="P604" s="64" t="n">
        <f aca="false">Scenarios!$B$15+Scenarios!$B$16*$D604+Scenarios!$B$17*(Scenarios!K$22+SUM($G604:O604))+$E604+Scenarios!$B$18*Draws!M577</f>
        <v>-1.54925346802722</v>
      </c>
      <c r="Q604" s="64" t="n">
        <f aca="false">Scenarios!$B$15+Scenarios!$B$16*$D604+Scenarios!$B$17*(Scenarios!L$22+SUM($G604:P604))+$E604+Scenarios!$B$18*Draws!N577</f>
        <v>0.853274488633903</v>
      </c>
      <c r="R604" s="64" t="n">
        <f aca="false">Scenarios!$B$15+Scenarios!$B$16*$D604+Scenarios!$B$17*(Scenarios!M$22+SUM($G604:Q604))+$E604+Scenarios!$B$18*Draws!O577</f>
        <v>-2.58763728782229</v>
      </c>
      <c r="S604" s="79" t="n">
        <f aca="false">SUM(G604:R604)</f>
        <v>-15.2139956306126</v>
      </c>
    </row>
    <row r="605" customFormat="false" ht="15" hidden="false" customHeight="false" outlineLevel="0" collapsed="false">
      <c r="A605" s="36" t="n">
        <v>574</v>
      </c>
      <c r="B605" s="36" t="n">
        <f aca="false">MATCH(Draws!B578,$B$16:$E$16,1)</f>
        <v>3</v>
      </c>
      <c r="C605" s="65" t="n">
        <f aca="false">MAX(-0.9,INDEX(Scenarios!$B$8:$E$8,B605)+INDEX(Scenarios!$B$9:$E$9,B605)*Draws!C578)</f>
        <v>-0.03169912</v>
      </c>
      <c r="D605" s="65" t="n">
        <f aca="false">(1+C605)^(1/12)-1</f>
        <v>-0.00268076810277218</v>
      </c>
      <c r="E605" s="64" t="n">
        <f aca="false">INDEX(Scenarios!$B$10:$E$10,B605)/12</f>
        <v>0.416666666666667</v>
      </c>
      <c r="G605" s="64" t="n">
        <f aca="false">Scenarios!$B$15+Scenarios!$B$16*$D605+Scenarios!$B$17*(Scenarios!B$22)+$E605+Scenarios!$B$18*Draws!D578</f>
        <v>-1.40561780667249</v>
      </c>
      <c r="H605" s="64" t="n">
        <f aca="false">Scenarios!$B$15+Scenarios!$B$16*$D605+Scenarios!$B$17*(Scenarios!C$22+SUM($G605:G605))+$E605+Scenarios!$B$18*Draws!E578</f>
        <v>-0.672674406171074</v>
      </c>
      <c r="I605" s="64" t="n">
        <f aca="false">Scenarios!$B$15+Scenarios!$B$16*$D605+Scenarios!$B$17*(Scenarios!D$22+SUM($G605:H605))+$E605+Scenarios!$B$18*Draws!F578</f>
        <v>-4.69929903670965</v>
      </c>
      <c r="J605" s="64" t="n">
        <f aca="false">Scenarios!$B$15+Scenarios!$B$16*$D605+Scenarios!$B$17*(Scenarios!E$22+SUM($G605:I605))+$E605+Scenarios!$B$18*Draws!G578</f>
        <v>0.383680045198772</v>
      </c>
      <c r="K605" s="64" t="n">
        <f aca="false">Scenarios!$B$15+Scenarios!$B$16*$D605+Scenarios!$B$17*(Scenarios!F$22+SUM($G605:J605))+$E605+Scenarios!$B$18*Draws!H578</f>
        <v>-4.39928379403571</v>
      </c>
      <c r="L605" s="64" t="n">
        <f aca="false">Scenarios!$B$15+Scenarios!$B$16*$D605+Scenarios!$B$17*(Scenarios!G$22+SUM($G605:K605))+$E605+Scenarios!$B$18*Draws!I578</f>
        <v>-5.84045917072124</v>
      </c>
      <c r="M605" s="64" t="n">
        <f aca="false">Scenarios!$B$15+Scenarios!$B$16*$D605+Scenarios!$B$17*(Scenarios!H$22+SUM($G605:L605))+$E605+Scenarios!$B$18*Draws!J578</f>
        <v>0.992656967119139</v>
      </c>
      <c r="N605" s="64" t="n">
        <f aca="false">Scenarios!$B$15+Scenarios!$B$16*$D605+Scenarios!$B$17*(Scenarios!I$22+SUM($G605:M605))+$E605+Scenarios!$B$18*Draws!K578</f>
        <v>-0.0677905382114823</v>
      </c>
      <c r="O605" s="64" t="n">
        <f aca="false">Scenarios!$B$15+Scenarios!$B$16*$D605+Scenarios!$B$17*(Scenarios!J$22+SUM($G605:N605))+$E605+Scenarios!$B$18*Draws!L578</f>
        <v>-0.0552409605804544</v>
      </c>
      <c r="P605" s="64" t="n">
        <f aca="false">Scenarios!$B$15+Scenarios!$B$16*$D605+Scenarios!$B$17*(Scenarios!K$22+SUM($G605:O605))+$E605+Scenarios!$B$18*Draws!M578</f>
        <v>-4.57537393886252</v>
      </c>
      <c r="Q605" s="64" t="n">
        <f aca="false">Scenarios!$B$15+Scenarios!$B$16*$D605+Scenarios!$B$17*(Scenarios!L$22+SUM($G605:P605))+$E605+Scenarios!$B$18*Draws!N578</f>
        <v>-6.39008456276501</v>
      </c>
      <c r="R605" s="64" t="n">
        <f aca="false">Scenarios!$B$15+Scenarios!$B$16*$D605+Scenarios!$B$17*(Scenarios!M$22+SUM($G605:Q605))+$E605+Scenarios!$B$18*Draws!O578</f>
        <v>-1.71668159237863</v>
      </c>
      <c r="S605" s="79" t="n">
        <f aca="false">SUM(G605:R605)</f>
        <v>-28.4461687947903</v>
      </c>
    </row>
    <row r="606" customFormat="false" ht="15" hidden="false" customHeight="false" outlineLevel="0" collapsed="false">
      <c r="A606" s="36" t="n">
        <v>575</v>
      </c>
      <c r="B606" s="36" t="n">
        <f aca="false">MATCH(Draws!B579,$B$16:$E$16,1)</f>
        <v>1</v>
      </c>
      <c r="C606" s="65" t="n">
        <f aca="false">MAX(-0.9,INDEX(Scenarios!$B$8:$E$8,B606)+INDEX(Scenarios!$B$9:$E$9,B606)*Draws!C579)</f>
        <v>-0.04111615</v>
      </c>
      <c r="D606" s="65" t="n">
        <f aca="false">(1+C606)^(1/12)-1</f>
        <v>-0.00349266367587997</v>
      </c>
      <c r="E606" s="64" t="n">
        <f aca="false">INDEX(Scenarios!$B$10:$E$10,B606)/12</f>
        <v>-1.25</v>
      </c>
      <c r="G606" s="64" t="n">
        <f aca="false">Scenarios!$B$15+Scenarios!$B$16*$D606+Scenarios!$B$17*(Scenarios!B$22)+$E606+Scenarios!$B$18*Draws!D579</f>
        <v>-5.25774850809669</v>
      </c>
      <c r="H606" s="64" t="n">
        <f aca="false">Scenarios!$B$15+Scenarios!$B$16*$D606+Scenarios!$B$17*(Scenarios!C$22+SUM($G606:G606))+$E606+Scenarios!$B$18*Draws!E579</f>
        <v>-3.2227446811236</v>
      </c>
      <c r="I606" s="64" t="n">
        <f aca="false">Scenarios!$B$15+Scenarios!$B$16*$D606+Scenarios!$B$17*(Scenarios!D$22+SUM($G606:H606))+$E606+Scenarios!$B$18*Draws!F579</f>
        <v>-1.02172476396286</v>
      </c>
      <c r="J606" s="64" t="n">
        <f aca="false">Scenarios!$B$15+Scenarios!$B$16*$D606+Scenarios!$B$17*(Scenarios!E$22+SUM($G606:I606))+$E606+Scenarios!$B$18*Draws!G579</f>
        <v>-5.92709921839186</v>
      </c>
      <c r="K606" s="64" t="n">
        <f aca="false">Scenarios!$B$15+Scenarios!$B$16*$D606+Scenarios!$B$17*(Scenarios!F$22+SUM($G606:J606))+$E606+Scenarios!$B$18*Draws!H579</f>
        <v>-3.24546271331484</v>
      </c>
      <c r="L606" s="64" t="n">
        <f aca="false">Scenarios!$B$15+Scenarios!$B$16*$D606+Scenarios!$B$17*(Scenarios!G$22+SUM($G606:K606))+$E606+Scenarios!$B$18*Draws!I579</f>
        <v>-3.46801507654021</v>
      </c>
      <c r="M606" s="64" t="n">
        <f aca="false">Scenarios!$B$15+Scenarios!$B$16*$D606+Scenarios!$B$17*(Scenarios!H$22+SUM($G606:L606))+$E606+Scenarios!$B$18*Draws!J579</f>
        <v>3.0938209741898</v>
      </c>
      <c r="N606" s="64" t="n">
        <f aca="false">Scenarios!$B$15+Scenarios!$B$16*$D606+Scenarios!$B$17*(Scenarios!I$22+SUM($G606:M606))+$E606+Scenarios!$B$18*Draws!K579</f>
        <v>-3.84121336513846</v>
      </c>
      <c r="O606" s="64" t="n">
        <f aca="false">Scenarios!$B$15+Scenarios!$B$16*$D606+Scenarios!$B$17*(Scenarios!J$22+SUM($G606:N606))+$E606+Scenarios!$B$18*Draws!L579</f>
        <v>-5.15225749015597</v>
      </c>
      <c r="P606" s="64" t="n">
        <f aca="false">Scenarios!$B$15+Scenarios!$B$16*$D606+Scenarios!$B$17*(Scenarios!K$22+SUM($G606:O606))+$E606+Scenarios!$B$18*Draws!M579</f>
        <v>-2.44505944454301</v>
      </c>
      <c r="Q606" s="64" t="n">
        <f aca="false">Scenarios!$B$15+Scenarios!$B$16*$D606+Scenarios!$B$17*(Scenarios!L$22+SUM($G606:P606))+$E606+Scenarios!$B$18*Draws!N579</f>
        <v>4.44572961155959</v>
      </c>
      <c r="R606" s="64" t="n">
        <f aca="false">Scenarios!$B$15+Scenarios!$B$16*$D606+Scenarios!$B$17*(Scenarios!M$22+SUM($G606:Q606))+$E606+Scenarios!$B$18*Draws!O579</f>
        <v>-5.47110445773875</v>
      </c>
      <c r="S606" s="79" t="n">
        <f aca="false">SUM(G606:R606)</f>
        <v>-31.5128791332569</v>
      </c>
    </row>
    <row r="607" customFormat="false" ht="15" hidden="false" customHeight="false" outlineLevel="0" collapsed="false">
      <c r="A607" s="36" t="n">
        <v>576</v>
      </c>
      <c r="B607" s="36" t="n">
        <f aca="false">MATCH(Draws!B580,$B$16:$E$16,1)</f>
        <v>1</v>
      </c>
      <c r="C607" s="65" t="n">
        <f aca="false">MAX(-0.9,INDEX(Scenarios!$B$8:$E$8,B607)+INDEX(Scenarios!$B$9:$E$9,B607)*Draws!C580)</f>
        <v>-0.07454515</v>
      </c>
      <c r="D607" s="65" t="n">
        <f aca="false">(1+C607)^(1/12)-1</f>
        <v>-0.00643503363260345</v>
      </c>
      <c r="E607" s="64" t="n">
        <f aca="false">INDEX(Scenarios!$B$10:$E$10,B607)/12</f>
        <v>-1.25</v>
      </c>
      <c r="G607" s="64" t="n">
        <f aca="false">Scenarios!$B$15+Scenarios!$B$16*$D607+Scenarios!$B$17*(Scenarios!B$22)+$E607+Scenarios!$B$18*Draws!D580</f>
        <v>-3.3557015616953</v>
      </c>
      <c r="H607" s="64" t="n">
        <f aca="false">Scenarios!$B$15+Scenarios!$B$16*$D607+Scenarios!$B$17*(Scenarios!C$22+SUM($G607:G607))+$E607+Scenarios!$B$18*Draws!E580</f>
        <v>-6.13735899630987</v>
      </c>
      <c r="I607" s="64" t="n">
        <f aca="false">Scenarios!$B$15+Scenarios!$B$16*$D607+Scenarios!$B$17*(Scenarios!D$22+SUM($G607:H607))+$E607+Scenarios!$B$18*Draws!F580</f>
        <v>-1.08228861632181</v>
      </c>
      <c r="J607" s="64" t="n">
        <f aca="false">Scenarios!$B$15+Scenarios!$B$16*$D607+Scenarios!$B$17*(Scenarios!E$22+SUM($G607:I607))+$E607+Scenarios!$B$18*Draws!G580</f>
        <v>-5.60577966599351</v>
      </c>
      <c r="K607" s="64" t="n">
        <f aca="false">Scenarios!$B$15+Scenarios!$B$16*$D607+Scenarios!$B$17*(Scenarios!F$22+SUM($G607:J607))+$E607+Scenarios!$B$18*Draws!H580</f>
        <v>-2.95572216533339</v>
      </c>
      <c r="L607" s="64" t="n">
        <f aca="false">Scenarios!$B$15+Scenarios!$B$16*$D607+Scenarios!$B$17*(Scenarios!G$22+SUM($G607:K607))+$E607+Scenarios!$B$18*Draws!I580</f>
        <v>-3.55280802039349</v>
      </c>
      <c r="M607" s="64" t="n">
        <f aca="false">Scenarios!$B$15+Scenarios!$B$16*$D607+Scenarios!$B$17*(Scenarios!H$22+SUM($G607:L607))+$E607+Scenarios!$B$18*Draws!J580</f>
        <v>-0.246135599697694</v>
      </c>
      <c r="N607" s="64" t="n">
        <f aca="false">Scenarios!$B$15+Scenarios!$B$16*$D607+Scenarios!$B$17*(Scenarios!I$22+SUM($G607:M607))+$E607+Scenarios!$B$18*Draws!K580</f>
        <v>0.801689647410822</v>
      </c>
      <c r="O607" s="64" t="n">
        <f aca="false">Scenarios!$B$15+Scenarios!$B$16*$D607+Scenarios!$B$17*(Scenarios!J$22+SUM($G607:N607))+$E607+Scenarios!$B$18*Draws!L580</f>
        <v>-1.4066985667862</v>
      </c>
      <c r="P607" s="64" t="n">
        <f aca="false">Scenarios!$B$15+Scenarios!$B$16*$D607+Scenarios!$B$17*(Scenarios!K$22+SUM($G607:O607))+$E607+Scenarios!$B$18*Draws!M580</f>
        <v>-4.70785374482704</v>
      </c>
      <c r="Q607" s="64" t="n">
        <f aca="false">Scenarios!$B$15+Scenarios!$B$16*$D607+Scenarios!$B$17*(Scenarios!L$22+SUM($G607:P607))+$E607+Scenarios!$B$18*Draws!N580</f>
        <v>-2.28735831246313</v>
      </c>
      <c r="R607" s="64" t="n">
        <f aca="false">Scenarios!$B$15+Scenarios!$B$16*$D607+Scenarios!$B$17*(Scenarios!M$22+SUM($G607:Q607))+$E607+Scenarios!$B$18*Draws!O580</f>
        <v>-4.11839022208478</v>
      </c>
      <c r="S607" s="79" t="n">
        <f aca="false">SUM(G607:R607)</f>
        <v>-34.6544058244954</v>
      </c>
    </row>
    <row r="608" customFormat="false" ht="15" hidden="false" customHeight="false" outlineLevel="0" collapsed="false">
      <c r="A608" s="36" t="n">
        <v>577</v>
      </c>
      <c r="B608" s="36" t="n">
        <f aca="false">MATCH(Draws!B581,$B$16:$E$16,1)</f>
        <v>2</v>
      </c>
      <c r="C608" s="65" t="n">
        <f aca="false">MAX(-0.9,INDEX(Scenarios!$B$8:$E$8,B608)+INDEX(Scenarios!$B$9:$E$9,B608)*Draws!C581)</f>
        <v>-0.22290604</v>
      </c>
      <c r="D608" s="65" t="n">
        <f aca="false">(1+C608)^(1/12)-1</f>
        <v>-0.0207968667667958</v>
      </c>
      <c r="E608" s="64" t="n">
        <f aca="false">INDEX(Scenarios!$B$10:$E$10,B608)/12</f>
        <v>0.416666666666667</v>
      </c>
      <c r="G608" s="64" t="n">
        <f aca="false">Scenarios!$B$15+Scenarios!$B$16*$D608+Scenarios!$B$17*(Scenarios!B$22)+$E608+Scenarios!$B$18*Draws!D581</f>
        <v>-2.50951273434485</v>
      </c>
      <c r="H608" s="64" t="n">
        <f aca="false">Scenarios!$B$15+Scenarios!$B$16*$D608+Scenarios!$B$17*(Scenarios!C$22+SUM($G608:G608))+$E608+Scenarios!$B$18*Draws!E581</f>
        <v>-1.78972999791965</v>
      </c>
      <c r="I608" s="64" t="n">
        <f aca="false">Scenarios!$B$15+Scenarios!$B$16*$D608+Scenarios!$B$17*(Scenarios!D$22+SUM($G608:H608))+$E608+Scenarios!$B$18*Draws!F581</f>
        <v>-2.98378869247054</v>
      </c>
      <c r="J608" s="64" t="n">
        <f aca="false">Scenarios!$B$15+Scenarios!$B$16*$D608+Scenarios!$B$17*(Scenarios!E$22+SUM($G608:I608))+$E608+Scenarios!$B$18*Draws!G581</f>
        <v>-0.953689108838898</v>
      </c>
      <c r="K608" s="64" t="n">
        <f aca="false">Scenarios!$B$15+Scenarios!$B$16*$D608+Scenarios!$B$17*(Scenarios!F$22+SUM($G608:J608))+$E608+Scenarios!$B$18*Draws!H581</f>
        <v>3.85878251573356</v>
      </c>
      <c r="L608" s="64" t="n">
        <f aca="false">Scenarios!$B$15+Scenarios!$B$16*$D608+Scenarios!$B$17*(Scenarios!G$22+SUM($G608:K608))+$E608+Scenarios!$B$18*Draws!I581</f>
        <v>3.47942800735729</v>
      </c>
      <c r="M608" s="64" t="n">
        <f aca="false">Scenarios!$B$15+Scenarios!$B$16*$D608+Scenarios!$B$17*(Scenarios!H$22+SUM($G608:L608))+$E608+Scenarios!$B$18*Draws!J581</f>
        <v>-1.0439510033936</v>
      </c>
      <c r="N608" s="64" t="n">
        <f aca="false">Scenarios!$B$15+Scenarios!$B$16*$D608+Scenarios!$B$17*(Scenarios!I$22+SUM($G608:M608))+$E608+Scenarios!$B$18*Draws!K581</f>
        <v>0.461015245953647</v>
      </c>
      <c r="O608" s="64" t="n">
        <f aca="false">Scenarios!$B$15+Scenarios!$B$16*$D608+Scenarios!$B$17*(Scenarios!J$22+SUM($G608:N608))+$E608+Scenarios!$B$18*Draws!L581</f>
        <v>-4.49294341318413</v>
      </c>
      <c r="P608" s="64" t="n">
        <f aca="false">Scenarios!$B$15+Scenarios!$B$16*$D608+Scenarios!$B$17*(Scenarios!K$22+SUM($G608:O608))+$E608+Scenarios!$B$18*Draws!M581</f>
        <v>1.67674073111778</v>
      </c>
      <c r="Q608" s="64" t="n">
        <f aca="false">Scenarios!$B$15+Scenarios!$B$16*$D608+Scenarios!$B$17*(Scenarios!L$22+SUM($G608:P608))+$E608+Scenarios!$B$18*Draws!N581</f>
        <v>2.21093959489763</v>
      </c>
      <c r="R608" s="64" t="n">
        <f aca="false">Scenarios!$B$15+Scenarios!$B$16*$D608+Scenarios!$B$17*(Scenarios!M$22+SUM($G608:Q608))+$E608+Scenarios!$B$18*Draws!O581</f>
        <v>-4.33858459073977</v>
      </c>
      <c r="S608" s="79" t="n">
        <f aca="false">SUM(G608:R608)</f>
        <v>-6.42529344583153</v>
      </c>
    </row>
    <row r="609" customFormat="false" ht="15" hidden="false" customHeight="false" outlineLevel="0" collapsed="false">
      <c r="A609" s="36" t="n">
        <v>578</v>
      </c>
      <c r="B609" s="36" t="n">
        <f aca="false">MATCH(Draws!B582,$B$16:$E$16,1)</f>
        <v>1</v>
      </c>
      <c r="C609" s="65" t="n">
        <f aca="false">MAX(-0.9,INDEX(Scenarios!$B$8:$E$8,B609)+INDEX(Scenarios!$B$9:$E$9,B609)*Draws!C582)</f>
        <v>-0.13972645</v>
      </c>
      <c r="D609" s="65" t="n">
        <f aca="false">(1+C609)^(1/12)-1</f>
        <v>-0.0124637475869671</v>
      </c>
      <c r="E609" s="64" t="n">
        <f aca="false">INDEX(Scenarios!$B$10:$E$10,B609)/12</f>
        <v>-1.25</v>
      </c>
      <c r="G609" s="64" t="n">
        <f aca="false">Scenarios!$B$15+Scenarios!$B$16*$D609+Scenarios!$B$17*(Scenarios!B$22)+$E609+Scenarios!$B$18*Draws!D582</f>
        <v>-6.72189335174587</v>
      </c>
      <c r="H609" s="64" t="n">
        <f aca="false">Scenarios!$B$15+Scenarios!$B$16*$D609+Scenarios!$B$17*(Scenarios!C$22+SUM($G609:G609))+$E609+Scenarios!$B$18*Draws!E582</f>
        <v>-3.6171751695547</v>
      </c>
      <c r="I609" s="64" t="n">
        <f aca="false">Scenarios!$B$15+Scenarios!$B$16*$D609+Scenarios!$B$17*(Scenarios!D$22+SUM($G609:H609))+$E609+Scenarios!$B$18*Draws!F582</f>
        <v>-5.70365439207664</v>
      </c>
      <c r="J609" s="64" t="n">
        <f aca="false">Scenarios!$B$15+Scenarios!$B$16*$D609+Scenarios!$B$17*(Scenarios!E$22+SUM($G609:I609))+$E609+Scenarios!$B$18*Draws!G582</f>
        <v>-1.69782017996866</v>
      </c>
      <c r="K609" s="64" t="n">
        <f aca="false">Scenarios!$B$15+Scenarios!$B$16*$D609+Scenarios!$B$17*(Scenarios!F$22+SUM($G609:J609))+$E609+Scenarios!$B$18*Draws!H582</f>
        <v>-2.48198591485098</v>
      </c>
      <c r="L609" s="64" t="n">
        <f aca="false">Scenarios!$B$15+Scenarios!$B$16*$D609+Scenarios!$B$17*(Scenarios!G$22+SUM($G609:K609))+$E609+Scenarios!$B$18*Draws!I582</f>
        <v>-6.95555636440018</v>
      </c>
      <c r="M609" s="64" t="n">
        <f aca="false">Scenarios!$B$15+Scenarios!$B$16*$D609+Scenarios!$B$17*(Scenarios!H$22+SUM($G609:L609))+$E609+Scenarios!$B$18*Draws!J582</f>
        <v>-5.63325378614562</v>
      </c>
      <c r="N609" s="64" t="n">
        <f aca="false">Scenarios!$B$15+Scenarios!$B$16*$D609+Scenarios!$B$17*(Scenarios!I$22+SUM($G609:M609))+$E609+Scenarios!$B$18*Draws!K582</f>
        <v>-4.13408960940898</v>
      </c>
      <c r="O609" s="64" t="n">
        <f aca="false">Scenarios!$B$15+Scenarios!$B$16*$D609+Scenarios!$B$17*(Scenarios!J$22+SUM($G609:N609))+$E609+Scenarios!$B$18*Draws!L582</f>
        <v>-3.99309962382856</v>
      </c>
      <c r="P609" s="64" t="n">
        <f aca="false">Scenarios!$B$15+Scenarios!$B$16*$D609+Scenarios!$B$17*(Scenarios!K$22+SUM($G609:O609))+$E609+Scenarios!$B$18*Draws!M582</f>
        <v>-0.949087992684231</v>
      </c>
      <c r="Q609" s="64" t="n">
        <f aca="false">Scenarios!$B$15+Scenarios!$B$16*$D609+Scenarios!$B$17*(Scenarios!L$22+SUM($G609:P609))+$E609+Scenarios!$B$18*Draws!N582</f>
        <v>-1.99055291416337</v>
      </c>
      <c r="R609" s="64" t="n">
        <f aca="false">Scenarios!$B$15+Scenarios!$B$16*$D609+Scenarios!$B$17*(Scenarios!M$22+SUM($G609:Q609))+$E609+Scenarios!$B$18*Draws!O582</f>
        <v>1.30197885231187</v>
      </c>
      <c r="S609" s="79" t="n">
        <f aca="false">SUM(G609:R609)</f>
        <v>-42.5761904465159</v>
      </c>
    </row>
    <row r="610" customFormat="false" ht="15" hidden="false" customHeight="false" outlineLevel="0" collapsed="false">
      <c r="A610" s="36" t="n">
        <v>579</v>
      </c>
      <c r="B610" s="36" t="n">
        <f aca="false">MATCH(Draws!B583,$B$16:$E$16,1)</f>
        <v>1</v>
      </c>
      <c r="C610" s="65" t="n">
        <f aca="false">MAX(-0.9,INDEX(Scenarios!$B$8:$E$8,B610)+INDEX(Scenarios!$B$9:$E$9,B610)*Draws!C583)</f>
        <v>-0.27830755</v>
      </c>
      <c r="D610" s="65" t="n">
        <f aca="false">(1+C610)^(1/12)-1</f>
        <v>-0.0268136395859403</v>
      </c>
      <c r="E610" s="64" t="n">
        <f aca="false">INDEX(Scenarios!$B$10:$E$10,B610)/12</f>
        <v>-1.25</v>
      </c>
      <c r="G610" s="64" t="n">
        <f aca="false">Scenarios!$B$15+Scenarios!$B$16*$D610+Scenarios!$B$17*(Scenarios!B$22)+$E610+Scenarios!$B$18*Draws!D583</f>
        <v>4.1139769018745</v>
      </c>
      <c r="H610" s="64" t="n">
        <f aca="false">Scenarios!$B$15+Scenarios!$B$16*$D610+Scenarios!$B$17*(Scenarios!C$22+SUM($G610:G610))+$E610+Scenarios!$B$18*Draws!E583</f>
        <v>-1.22836241871316</v>
      </c>
      <c r="I610" s="64" t="n">
        <f aca="false">Scenarios!$B$15+Scenarios!$B$16*$D610+Scenarios!$B$17*(Scenarios!D$22+SUM($G610:H610))+$E610+Scenarios!$B$18*Draws!F583</f>
        <v>-3.51073262444287</v>
      </c>
      <c r="J610" s="64" t="n">
        <f aca="false">Scenarios!$B$15+Scenarios!$B$16*$D610+Scenarios!$B$17*(Scenarios!E$22+SUM($G610:I610))+$E610+Scenarios!$B$18*Draws!G583</f>
        <v>-5.56114306274962</v>
      </c>
      <c r="K610" s="64" t="n">
        <f aca="false">Scenarios!$B$15+Scenarios!$B$16*$D610+Scenarios!$B$17*(Scenarios!F$22+SUM($G610:J610))+$E610+Scenarios!$B$18*Draws!H583</f>
        <v>-1.21766136306657</v>
      </c>
      <c r="L610" s="64" t="n">
        <f aca="false">Scenarios!$B$15+Scenarios!$B$16*$D610+Scenarios!$B$17*(Scenarios!G$22+SUM($G610:K610))+$E610+Scenarios!$B$18*Draws!I583</f>
        <v>1.20539908225861</v>
      </c>
      <c r="M610" s="64" t="n">
        <f aca="false">Scenarios!$B$15+Scenarios!$B$16*$D610+Scenarios!$B$17*(Scenarios!H$22+SUM($G610:L610))+$E610+Scenarios!$B$18*Draws!J583</f>
        <v>-0.430201678549991</v>
      </c>
      <c r="N610" s="64" t="n">
        <f aca="false">Scenarios!$B$15+Scenarios!$B$16*$D610+Scenarios!$B$17*(Scenarios!I$22+SUM($G610:M610))+$E610+Scenarios!$B$18*Draws!K583</f>
        <v>0.547327356595909</v>
      </c>
      <c r="O610" s="64" t="n">
        <f aca="false">Scenarios!$B$15+Scenarios!$B$16*$D610+Scenarios!$B$17*(Scenarios!J$22+SUM($G610:N610))+$E610+Scenarios!$B$18*Draws!L583</f>
        <v>-1.97156391915311</v>
      </c>
      <c r="P610" s="64" t="n">
        <f aca="false">Scenarios!$B$15+Scenarios!$B$16*$D610+Scenarios!$B$17*(Scenarios!K$22+SUM($G610:O610))+$E610+Scenarios!$B$18*Draws!M583</f>
        <v>-3.2737724525177</v>
      </c>
      <c r="Q610" s="64" t="n">
        <f aca="false">Scenarios!$B$15+Scenarios!$B$16*$D610+Scenarios!$B$17*(Scenarios!L$22+SUM($G610:P610))+$E610+Scenarios!$B$18*Draws!N583</f>
        <v>-4.66988762628661</v>
      </c>
      <c r="R610" s="64" t="n">
        <f aca="false">Scenarios!$B$15+Scenarios!$B$16*$D610+Scenarios!$B$17*(Scenarios!M$22+SUM($G610:Q610))+$E610+Scenarios!$B$18*Draws!O583</f>
        <v>-7.55621058772317</v>
      </c>
      <c r="S610" s="79" t="n">
        <f aca="false">SUM(G610:R610)</f>
        <v>-23.5528323924738</v>
      </c>
    </row>
    <row r="611" customFormat="false" ht="15" hidden="false" customHeight="false" outlineLevel="0" collapsed="false">
      <c r="A611" s="36" t="n">
        <v>580</v>
      </c>
      <c r="B611" s="36" t="n">
        <f aca="false">MATCH(Draws!B584,$B$16:$E$16,1)</f>
        <v>4</v>
      </c>
      <c r="C611" s="65" t="n">
        <f aca="false">MAX(-0.9,INDEX(Scenarios!$B$8:$E$8,B611)+INDEX(Scenarios!$B$9:$E$9,B611)*Draws!C584)</f>
        <v>0.13016232</v>
      </c>
      <c r="D611" s="65" t="n">
        <f aca="false">(1+C611)^(1/12)-1</f>
        <v>0.0102489366037062</v>
      </c>
      <c r="E611" s="64" t="n">
        <f aca="false">INDEX(Scenarios!$B$10:$E$10,B611)/12</f>
        <v>-1.25</v>
      </c>
      <c r="G611" s="64" t="n">
        <f aca="false">Scenarios!$B$15+Scenarios!$B$16*$D611+Scenarios!$B$17*(Scenarios!B$22)+$E611+Scenarios!$B$18*Draws!D584</f>
        <v>0.56389051226928</v>
      </c>
      <c r="H611" s="64" t="n">
        <f aca="false">Scenarios!$B$15+Scenarios!$B$16*$D611+Scenarios!$B$17*(Scenarios!C$22+SUM($G611:G611))+$E611+Scenarios!$B$18*Draws!E584</f>
        <v>3.03557839509766</v>
      </c>
      <c r="I611" s="64" t="n">
        <f aca="false">Scenarios!$B$15+Scenarios!$B$16*$D611+Scenarios!$B$17*(Scenarios!D$22+SUM($G611:H611))+$E611+Scenarios!$B$18*Draws!F584</f>
        <v>-2.09344196188276</v>
      </c>
      <c r="J611" s="64" t="n">
        <f aca="false">Scenarios!$B$15+Scenarios!$B$16*$D611+Scenarios!$B$17*(Scenarios!E$22+SUM($G611:I611))+$E611+Scenarios!$B$18*Draws!G584</f>
        <v>-6.35680001182443</v>
      </c>
      <c r="K611" s="64" t="n">
        <f aca="false">Scenarios!$B$15+Scenarios!$B$16*$D611+Scenarios!$B$17*(Scenarios!F$22+SUM($G611:J611))+$E611+Scenarios!$B$18*Draws!H584</f>
        <v>-3.30426754419737</v>
      </c>
      <c r="L611" s="64" t="n">
        <f aca="false">Scenarios!$B$15+Scenarios!$B$16*$D611+Scenarios!$B$17*(Scenarios!G$22+SUM($G611:K611))+$E611+Scenarios!$B$18*Draws!I584</f>
        <v>-0.869752605547006</v>
      </c>
      <c r="M611" s="64" t="n">
        <f aca="false">Scenarios!$B$15+Scenarios!$B$16*$D611+Scenarios!$B$17*(Scenarios!H$22+SUM($G611:L611))+$E611+Scenarios!$B$18*Draws!J584</f>
        <v>2.67316672204143</v>
      </c>
      <c r="N611" s="64" t="n">
        <f aca="false">Scenarios!$B$15+Scenarios!$B$16*$D611+Scenarios!$B$17*(Scenarios!I$22+SUM($G611:M611))+$E611+Scenarios!$B$18*Draws!K584</f>
        <v>-0.991863247537203</v>
      </c>
      <c r="O611" s="64" t="n">
        <f aca="false">Scenarios!$B$15+Scenarios!$B$16*$D611+Scenarios!$B$17*(Scenarios!J$22+SUM($G611:N611))+$E611+Scenarios!$B$18*Draws!L584</f>
        <v>2.1401619768669</v>
      </c>
      <c r="P611" s="64" t="n">
        <f aca="false">Scenarios!$B$15+Scenarios!$B$16*$D611+Scenarios!$B$17*(Scenarios!K$22+SUM($G611:O611))+$E611+Scenarios!$B$18*Draws!M584</f>
        <v>0.524664786842713</v>
      </c>
      <c r="Q611" s="64" t="n">
        <f aca="false">Scenarios!$B$15+Scenarios!$B$16*$D611+Scenarios!$B$17*(Scenarios!L$22+SUM($G611:P611))+$E611+Scenarios!$B$18*Draws!N584</f>
        <v>-0.190367674205274</v>
      </c>
      <c r="R611" s="64" t="n">
        <f aca="false">Scenarios!$B$15+Scenarios!$B$16*$D611+Scenarios!$B$17*(Scenarios!M$22+SUM($G611:Q611))+$E611+Scenarios!$B$18*Draws!O584</f>
        <v>-0.309731584948249</v>
      </c>
      <c r="S611" s="79" t="n">
        <f aca="false">SUM(G611:R611)</f>
        <v>-5.17876223702431</v>
      </c>
    </row>
    <row r="612" customFormat="false" ht="15" hidden="false" customHeight="false" outlineLevel="0" collapsed="false">
      <c r="A612" s="36" t="n">
        <v>581</v>
      </c>
      <c r="B612" s="36" t="n">
        <f aca="false">MATCH(Draws!B585,$B$16:$E$16,1)</f>
        <v>3</v>
      </c>
      <c r="C612" s="65" t="n">
        <f aca="false">MAX(-0.9,INDEX(Scenarios!$B$8:$E$8,B612)+INDEX(Scenarios!$B$9:$E$9,B612)*Draws!C585)</f>
        <v>0.24157316</v>
      </c>
      <c r="D612" s="65" t="n">
        <f aca="false">(1+C612)^(1/12)-1</f>
        <v>0.0181951553405735</v>
      </c>
      <c r="E612" s="64" t="n">
        <f aca="false">INDEX(Scenarios!$B$10:$E$10,B612)/12</f>
        <v>0.416666666666667</v>
      </c>
      <c r="G612" s="64" t="n">
        <f aca="false">Scenarios!$B$15+Scenarios!$B$16*$D612+Scenarios!$B$17*(Scenarios!B$22)+$E612+Scenarios!$B$18*Draws!D585</f>
        <v>-1.25944890004895</v>
      </c>
      <c r="H612" s="64" t="n">
        <f aca="false">Scenarios!$B$15+Scenarios!$B$16*$D612+Scenarios!$B$17*(Scenarios!C$22+SUM($G612:G612))+$E612+Scenarios!$B$18*Draws!E585</f>
        <v>-0.653724260396436</v>
      </c>
      <c r="I612" s="64" t="n">
        <f aca="false">Scenarios!$B$15+Scenarios!$B$16*$D612+Scenarios!$B$17*(Scenarios!D$22+SUM($G612:H612))+$E612+Scenarios!$B$18*Draws!F585</f>
        <v>-1.88984297223241</v>
      </c>
      <c r="J612" s="64" t="n">
        <f aca="false">Scenarios!$B$15+Scenarios!$B$16*$D612+Scenarios!$B$17*(Scenarios!E$22+SUM($G612:I612))+$E612+Scenarios!$B$18*Draws!G585</f>
        <v>1.61776620349501</v>
      </c>
      <c r="K612" s="64" t="n">
        <f aca="false">Scenarios!$B$15+Scenarios!$B$16*$D612+Scenarios!$B$17*(Scenarios!F$22+SUM($G612:J612))+$E612+Scenarios!$B$18*Draws!H585</f>
        <v>-4.42107319818977</v>
      </c>
      <c r="L612" s="64" t="n">
        <f aca="false">Scenarios!$B$15+Scenarios!$B$16*$D612+Scenarios!$B$17*(Scenarios!G$22+SUM($G612:K612))+$E612+Scenarios!$B$18*Draws!I585</f>
        <v>-2.42957027782904</v>
      </c>
      <c r="M612" s="64" t="n">
        <f aca="false">Scenarios!$B$15+Scenarios!$B$16*$D612+Scenarios!$B$17*(Scenarios!H$22+SUM($G612:L612))+$E612+Scenarios!$B$18*Draws!J585</f>
        <v>2.45337076013942</v>
      </c>
      <c r="N612" s="64" t="n">
        <f aca="false">Scenarios!$B$15+Scenarios!$B$16*$D612+Scenarios!$B$17*(Scenarios!I$22+SUM($G612:M612))+$E612+Scenarios!$B$18*Draws!K585</f>
        <v>-2.23583374924567</v>
      </c>
      <c r="O612" s="64" t="n">
        <f aca="false">Scenarios!$B$15+Scenarios!$B$16*$D612+Scenarios!$B$17*(Scenarios!J$22+SUM($G612:N612))+$E612+Scenarios!$B$18*Draws!L585</f>
        <v>1.54039990413191</v>
      </c>
      <c r="P612" s="64" t="n">
        <f aca="false">Scenarios!$B$15+Scenarios!$B$16*$D612+Scenarios!$B$17*(Scenarios!K$22+SUM($G612:O612))+$E612+Scenarios!$B$18*Draws!M585</f>
        <v>-0.691802881364418</v>
      </c>
      <c r="Q612" s="64" t="n">
        <f aca="false">Scenarios!$B$15+Scenarios!$B$16*$D612+Scenarios!$B$17*(Scenarios!L$22+SUM($G612:P612))+$E612+Scenarios!$B$18*Draws!N585</f>
        <v>-3.48213357758621</v>
      </c>
      <c r="R612" s="64" t="n">
        <f aca="false">Scenarios!$B$15+Scenarios!$B$16*$D612+Scenarios!$B$17*(Scenarios!M$22+SUM($G612:Q612))+$E612+Scenarios!$B$18*Draws!O585</f>
        <v>0.267870825750223</v>
      </c>
      <c r="S612" s="79" t="n">
        <f aca="false">SUM(G612:R612)</f>
        <v>-11.1840221233763</v>
      </c>
    </row>
    <row r="613" customFormat="false" ht="15" hidden="false" customHeight="false" outlineLevel="0" collapsed="false">
      <c r="A613" s="36" t="n">
        <v>582</v>
      </c>
      <c r="B613" s="36" t="n">
        <f aca="false">MATCH(Draws!B586,$B$16:$E$16,1)</f>
        <v>1</v>
      </c>
      <c r="C613" s="65" t="n">
        <f aca="false">MAX(-0.9,INDEX(Scenarios!$B$8:$E$8,B613)+INDEX(Scenarios!$B$9:$E$9,B613)*Draws!C586)</f>
        <v>0.252206</v>
      </c>
      <c r="D613" s="65" t="n">
        <f aca="false">(1+C613)^(1/12)-1</f>
        <v>0.0189189710678315</v>
      </c>
      <c r="E613" s="64" t="n">
        <f aca="false">INDEX(Scenarios!$B$10:$E$10,B613)/12</f>
        <v>-1.25</v>
      </c>
      <c r="G613" s="64" t="n">
        <f aca="false">Scenarios!$B$15+Scenarios!$B$16*$D613+Scenarios!$B$17*(Scenarios!B$22)+$E613+Scenarios!$B$18*Draws!D586</f>
        <v>-2.97206489821433</v>
      </c>
      <c r="H613" s="64" t="n">
        <f aca="false">Scenarios!$B$15+Scenarios!$B$16*$D613+Scenarios!$B$17*(Scenarios!C$22+SUM($G613:G613))+$E613+Scenarios!$B$18*Draws!E586</f>
        <v>-0.260267062367617</v>
      </c>
      <c r="I613" s="64" t="n">
        <f aca="false">Scenarios!$B$15+Scenarios!$B$16*$D613+Scenarios!$B$17*(Scenarios!D$22+SUM($G613:H613))+$E613+Scenarios!$B$18*Draws!F586</f>
        <v>0.0861666296717023</v>
      </c>
      <c r="J613" s="64" t="n">
        <f aca="false">Scenarios!$B$15+Scenarios!$B$16*$D613+Scenarios!$B$17*(Scenarios!E$22+SUM($G613:I613))+$E613+Scenarios!$B$18*Draws!G586</f>
        <v>-5.8637650939477</v>
      </c>
      <c r="K613" s="64" t="n">
        <f aca="false">Scenarios!$B$15+Scenarios!$B$16*$D613+Scenarios!$B$17*(Scenarios!F$22+SUM($G613:J613))+$E613+Scenarios!$B$18*Draws!H586</f>
        <v>-0.210443190228181</v>
      </c>
      <c r="L613" s="64" t="n">
        <f aca="false">Scenarios!$B$15+Scenarios!$B$16*$D613+Scenarios!$B$17*(Scenarios!G$22+SUM($G613:K613))+$E613+Scenarios!$B$18*Draws!I586</f>
        <v>-3.41486887049787</v>
      </c>
      <c r="M613" s="64" t="n">
        <f aca="false">Scenarios!$B$15+Scenarios!$B$16*$D613+Scenarios!$B$17*(Scenarios!H$22+SUM($G613:L613))+$E613+Scenarios!$B$18*Draws!J586</f>
        <v>0.923179850430913</v>
      </c>
      <c r="N613" s="64" t="n">
        <f aca="false">Scenarios!$B$15+Scenarios!$B$16*$D613+Scenarios!$B$17*(Scenarios!I$22+SUM($G613:M613))+$E613+Scenarios!$B$18*Draws!K586</f>
        <v>-2.46248361994256</v>
      </c>
      <c r="O613" s="64" t="n">
        <f aca="false">Scenarios!$B$15+Scenarios!$B$16*$D613+Scenarios!$B$17*(Scenarios!J$22+SUM($G613:N613))+$E613+Scenarios!$B$18*Draws!L586</f>
        <v>0.372685711440785</v>
      </c>
      <c r="P613" s="64" t="n">
        <f aca="false">Scenarios!$B$15+Scenarios!$B$16*$D613+Scenarios!$B$17*(Scenarios!K$22+SUM($G613:O613))+$E613+Scenarios!$B$18*Draws!M586</f>
        <v>6.95221679706807</v>
      </c>
      <c r="Q613" s="64" t="n">
        <f aca="false">Scenarios!$B$15+Scenarios!$B$16*$D613+Scenarios!$B$17*(Scenarios!L$22+SUM($G613:P613))+$E613+Scenarios!$B$18*Draws!N586</f>
        <v>-2.80132442878541</v>
      </c>
      <c r="R613" s="64" t="n">
        <f aca="false">Scenarios!$B$15+Scenarios!$B$16*$D613+Scenarios!$B$17*(Scenarios!M$22+SUM($G613:Q613))+$E613+Scenarios!$B$18*Draws!O586</f>
        <v>-4.44955673908062</v>
      </c>
      <c r="S613" s="79" t="n">
        <f aca="false">SUM(G613:R613)</f>
        <v>-14.1005249144528</v>
      </c>
    </row>
    <row r="614" customFormat="false" ht="15" hidden="false" customHeight="false" outlineLevel="0" collapsed="false">
      <c r="A614" s="36" t="n">
        <v>583</v>
      </c>
      <c r="B614" s="36" t="n">
        <f aca="false">MATCH(Draws!B587,$B$16:$E$16,1)</f>
        <v>1</v>
      </c>
      <c r="C614" s="65" t="n">
        <f aca="false">MAX(-0.9,INDEX(Scenarios!$B$8:$E$8,B614)+INDEX(Scenarios!$B$9:$E$9,B614)*Draws!C587)</f>
        <v>0.07456055</v>
      </c>
      <c r="D614" s="65" t="n">
        <f aca="false">(1+C614)^(1/12)-1</f>
        <v>0.00601064078433589</v>
      </c>
      <c r="E614" s="64" t="n">
        <f aca="false">INDEX(Scenarios!$B$10:$E$10,B614)/12</f>
        <v>-1.25</v>
      </c>
      <c r="G614" s="64" t="n">
        <f aca="false">Scenarios!$B$15+Scenarios!$B$16*$D614+Scenarios!$B$17*(Scenarios!B$22)+$E614+Scenarios!$B$18*Draws!D587</f>
        <v>-0.443179866374752</v>
      </c>
      <c r="H614" s="64" t="n">
        <f aca="false">Scenarios!$B$15+Scenarios!$B$16*$D614+Scenarios!$B$17*(Scenarios!C$22+SUM($G614:G614))+$E614+Scenarios!$B$18*Draws!E587</f>
        <v>1.86281955539702</v>
      </c>
      <c r="I614" s="64" t="n">
        <f aca="false">Scenarios!$B$15+Scenarios!$B$16*$D614+Scenarios!$B$17*(Scenarios!D$22+SUM($G614:H614))+$E614+Scenarios!$B$18*Draws!F587</f>
        <v>1.7161632440274</v>
      </c>
      <c r="J614" s="64" t="n">
        <f aca="false">Scenarios!$B$15+Scenarios!$B$16*$D614+Scenarios!$B$17*(Scenarios!E$22+SUM($G614:I614))+$E614+Scenarios!$B$18*Draws!G587</f>
        <v>-2.71846805284196</v>
      </c>
      <c r="K614" s="64" t="n">
        <f aca="false">Scenarios!$B$15+Scenarios!$B$16*$D614+Scenarios!$B$17*(Scenarios!F$22+SUM($G614:J614))+$E614+Scenarios!$B$18*Draws!H587</f>
        <v>-3.35418261264445</v>
      </c>
      <c r="L614" s="64" t="n">
        <f aca="false">Scenarios!$B$15+Scenarios!$B$16*$D614+Scenarios!$B$17*(Scenarios!G$22+SUM($G614:K614))+$E614+Scenarios!$B$18*Draws!I587</f>
        <v>-5.36268804370832</v>
      </c>
      <c r="M614" s="64" t="n">
        <f aca="false">Scenarios!$B$15+Scenarios!$B$16*$D614+Scenarios!$B$17*(Scenarios!H$22+SUM($G614:L614))+$E614+Scenarios!$B$18*Draws!J587</f>
        <v>-4.05732843414644</v>
      </c>
      <c r="N614" s="64" t="n">
        <f aca="false">Scenarios!$B$15+Scenarios!$B$16*$D614+Scenarios!$B$17*(Scenarios!I$22+SUM($G614:M614))+$E614+Scenarios!$B$18*Draws!K587</f>
        <v>-1.95161774719815</v>
      </c>
      <c r="O614" s="64" t="n">
        <f aca="false">Scenarios!$B$15+Scenarios!$B$16*$D614+Scenarios!$B$17*(Scenarios!J$22+SUM($G614:N614))+$E614+Scenarios!$B$18*Draws!L587</f>
        <v>1.26421911489423</v>
      </c>
      <c r="P614" s="64" t="n">
        <f aca="false">Scenarios!$B$15+Scenarios!$B$16*$D614+Scenarios!$B$17*(Scenarios!K$22+SUM($G614:O614))+$E614+Scenarios!$B$18*Draws!M587</f>
        <v>2.31764246519299</v>
      </c>
      <c r="Q614" s="64" t="n">
        <f aca="false">Scenarios!$B$15+Scenarios!$B$16*$D614+Scenarios!$B$17*(Scenarios!L$22+SUM($G614:P614))+$E614+Scenarios!$B$18*Draws!N587</f>
        <v>-4.29418742643937</v>
      </c>
      <c r="R614" s="64" t="n">
        <f aca="false">Scenarios!$B$15+Scenarios!$B$16*$D614+Scenarios!$B$17*(Scenarios!M$22+SUM($G614:Q614))+$E614+Scenarios!$B$18*Draws!O587</f>
        <v>-3.56143274311651</v>
      </c>
      <c r="S614" s="79" t="n">
        <f aca="false">SUM(G614:R614)</f>
        <v>-18.5822405469583</v>
      </c>
    </row>
    <row r="615" customFormat="false" ht="15" hidden="false" customHeight="false" outlineLevel="0" collapsed="false">
      <c r="A615" s="36" t="n">
        <v>584</v>
      </c>
      <c r="B615" s="36" t="n">
        <f aca="false">MATCH(Draws!B588,$B$16:$E$16,1)</f>
        <v>3</v>
      </c>
      <c r="C615" s="65" t="n">
        <f aca="false">MAX(-0.9,INDEX(Scenarios!$B$8:$E$8,B615)+INDEX(Scenarios!$B$9:$E$9,B615)*Draws!C588)</f>
        <v>0.22029332</v>
      </c>
      <c r="D615" s="65" t="n">
        <f aca="false">(1+C615)^(1/12)-1</f>
        <v>0.0167293319206523</v>
      </c>
      <c r="E615" s="64" t="n">
        <f aca="false">INDEX(Scenarios!$B$10:$E$10,B615)/12</f>
        <v>0.416666666666667</v>
      </c>
      <c r="G615" s="64" t="n">
        <f aca="false">Scenarios!$B$15+Scenarios!$B$16*$D615+Scenarios!$B$17*(Scenarios!B$22)+$E615+Scenarios!$B$18*Draws!D588</f>
        <v>0.44824175569306</v>
      </c>
      <c r="H615" s="64" t="n">
        <f aca="false">Scenarios!$B$15+Scenarios!$B$16*$D615+Scenarios!$B$17*(Scenarios!C$22+SUM($G615:G615))+$E615+Scenarios!$B$18*Draws!E588</f>
        <v>0.876919492328711</v>
      </c>
      <c r="I615" s="64" t="n">
        <f aca="false">Scenarios!$B$15+Scenarios!$B$16*$D615+Scenarios!$B$17*(Scenarios!D$22+SUM($G615:H615))+$E615+Scenarios!$B$18*Draws!F588</f>
        <v>-4.3715015507375</v>
      </c>
      <c r="J615" s="64" t="n">
        <f aca="false">Scenarios!$B$15+Scenarios!$B$16*$D615+Scenarios!$B$17*(Scenarios!E$22+SUM($G615:I615))+$E615+Scenarios!$B$18*Draws!G588</f>
        <v>-3.69390652781132</v>
      </c>
      <c r="K615" s="64" t="n">
        <f aca="false">Scenarios!$B$15+Scenarios!$B$16*$D615+Scenarios!$B$17*(Scenarios!F$22+SUM($G615:J615))+$E615+Scenarios!$B$18*Draws!H588</f>
        <v>1.69236256024336</v>
      </c>
      <c r="L615" s="64" t="n">
        <f aca="false">Scenarios!$B$15+Scenarios!$B$16*$D615+Scenarios!$B$17*(Scenarios!G$22+SUM($G615:K615))+$E615+Scenarios!$B$18*Draws!I588</f>
        <v>3.07673820010175</v>
      </c>
      <c r="M615" s="64" t="n">
        <f aca="false">Scenarios!$B$15+Scenarios!$B$16*$D615+Scenarios!$B$17*(Scenarios!H$22+SUM($G615:L615))+$E615+Scenarios!$B$18*Draws!J588</f>
        <v>-1.4793012535618</v>
      </c>
      <c r="N615" s="64" t="n">
        <f aca="false">Scenarios!$B$15+Scenarios!$B$16*$D615+Scenarios!$B$17*(Scenarios!I$22+SUM($G615:M615))+$E615+Scenarios!$B$18*Draws!K588</f>
        <v>0.583261615276623</v>
      </c>
      <c r="O615" s="64" t="n">
        <f aca="false">Scenarios!$B$15+Scenarios!$B$16*$D615+Scenarios!$B$17*(Scenarios!J$22+SUM($G615:N615))+$E615+Scenarios!$B$18*Draws!L588</f>
        <v>2.82148314618165</v>
      </c>
      <c r="P615" s="64" t="n">
        <f aca="false">Scenarios!$B$15+Scenarios!$B$16*$D615+Scenarios!$B$17*(Scenarios!K$22+SUM($G615:O615))+$E615+Scenarios!$B$18*Draws!M588</f>
        <v>1.53274661206616</v>
      </c>
      <c r="Q615" s="64" t="n">
        <f aca="false">Scenarios!$B$15+Scenarios!$B$16*$D615+Scenarios!$B$17*(Scenarios!L$22+SUM($G615:P615))+$E615+Scenarios!$B$18*Draws!N588</f>
        <v>-2.08312595758017</v>
      </c>
      <c r="R615" s="64" t="n">
        <f aca="false">Scenarios!$B$15+Scenarios!$B$16*$D615+Scenarios!$B$17*(Scenarios!M$22+SUM($G615:Q615))+$E615+Scenarios!$B$18*Draws!O588</f>
        <v>1.30539684742469</v>
      </c>
      <c r="S615" s="79" t="n">
        <f aca="false">SUM(G615:R615)</f>
        <v>0.709314939625209</v>
      </c>
    </row>
    <row r="616" customFormat="false" ht="15" hidden="false" customHeight="false" outlineLevel="0" collapsed="false">
      <c r="A616" s="36" t="n">
        <v>585</v>
      </c>
      <c r="B616" s="36" t="n">
        <f aca="false">MATCH(Draws!B589,$B$16:$E$16,1)</f>
        <v>2</v>
      </c>
      <c r="C616" s="65" t="n">
        <f aca="false">MAX(-0.9,INDEX(Scenarios!$B$8:$E$8,B616)+INDEX(Scenarios!$B$9:$E$9,B616)*Draws!C589)</f>
        <v>-0.38136856</v>
      </c>
      <c r="D616" s="65" t="n">
        <f aca="false">(1+C616)^(1/12)-1</f>
        <v>-0.0392302244497845</v>
      </c>
      <c r="E616" s="64" t="n">
        <f aca="false">INDEX(Scenarios!$B$10:$E$10,B616)/12</f>
        <v>0.416666666666667</v>
      </c>
      <c r="G616" s="64" t="n">
        <f aca="false">Scenarios!$B$15+Scenarios!$B$16*$D616+Scenarios!$B$17*(Scenarios!B$22)+$E616+Scenarios!$B$18*Draws!D589</f>
        <v>-0.405670851880315</v>
      </c>
      <c r="H616" s="64" t="n">
        <f aca="false">Scenarios!$B$15+Scenarios!$B$16*$D616+Scenarios!$B$17*(Scenarios!C$22+SUM($G616:G616))+$E616+Scenarios!$B$18*Draws!E589</f>
        <v>-2.57536461358894</v>
      </c>
      <c r="I616" s="64" t="n">
        <f aca="false">Scenarios!$B$15+Scenarios!$B$16*$D616+Scenarios!$B$17*(Scenarios!D$22+SUM($G616:H616))+$E616+Scenarios!$B$18*Draws!F589</f>
        <v>-3.74441029444543</v>
      </c>
      <c r="J616" s="64" t="n">
        <f aca="false">Scenarios!$B$15+Scenarios!$B$16*$D616+Scenarios!$B$17*(Scenarios!E$22+SUM($G616:I616))+$E616+Scenarios!$B$18*Draws!G589</f>
        <v>-1.59768913682001</v>
      </c>
      <c r="K616" s="64" t="n">
        <f aca="false">Scenarios!$B$15+Scenarios!$B$16*$D616+Scenarios!$B$17*(Scenarios!F$22+SUM($G616:J616))+$E616+Scenarios!$B$18*Draws!H589</f>
        <v>-3.81520792731866</v>
      </c>
      <c r="L616" s="64" t="n">
        <f aca="false">Scenarios!$B$15+Scenarios!$B$16*$D616+Scenarios!$B$17*(Scenarios!G$22+SUM($G616:K616))+$E616+Scenarios!$B$18*Draws!I589</f>
        <v>-4.63503340433866</v>
      </c>
      <c r="M616" s="64" t="n">
        <f aca="false">Scenarios!$B$15+Scenarios!$B$16*$D616+Scenarios!$B$17*(Scenarios!H$22+SUM($G616:L616))+$E616+Scenarios!$B$18*Draws!J589</f>
        <v>0.150427838067466</v>
      </c>
      <c r="N616" s="64" t="n">
        <f aca="false">Scenarios!$B$15+Scenarios!$B$16*$D616+Scenarios!$B$17*(Scenarios!I$22+SUM($G616:M616))+$E616+Scenarios!$B$18*Draws!K589</f>
        <v>-3.17222306339491</v>
      </c>
      <c r="O616" s="64" t="n">
        <f aca="false">Scenarios!$B$15+Scenarios!$B$16*$D616+Scenarios!$B$17*(Scenarios!J$22+SUM($G616:N616))+$E616+Scenarios!$B$18*Draws!L589</f>
        <v>2.31717639746758</v>
      </c>
      <c r="P616" s="64" t="n">
        <f aca="false">Scenarios!$B$15+Scenarios!$B$16*$D616+Scenarios!$B$17*(Scenarios!K$22+SUM($G616:O616))+$E616+Scenarios!$B$18*Draws!M589</f>
        <v>1.81633766211452</v>
      </c>
      <c r="Q616" s="64" t="n">
        <f aca="false">Scenarios!$B$15+Scenarios!$B$16*$D616+Scenarios!$B$17*(Scenarios!L$22+SUM($G616:P616))+$E616+Scenarios!$B$18*Draws!N589</f>
        <v>1.00939377618786</v>
      </c>
      <c r="R616" s="64" t="n">
        <f aca="false">Scenarios!$B$15+Scenarios!$B$16*$D616+Scenarios!$B$17*(Scenarios!M$22+SUM($G616:Q616))+$E616+Scenarios!$B$18*Draws!O589</f>
        <v>-4.77348256267108</v>
      </c>
      <c r="S616" s="79" t="n">
        <f aca="false">SUM(G616:R616)</f>
        <v>-19.4257461806206</v>
      </c>
    </row>
    <row r="617" customFormat="false" ht="15" hidden="false" customHeight="false" outlineLevel="0" collapsed="false">
      <c r="A617" s="36" t="n">
        <v>586</v>
      </c>
      <c r="B617" s="36" t="n">
        <f aca="false">MATCH(Draws!B590,$B$16:$E$16,1)</f>
        <v>3</v>
      </c>
      <c r="C617" s="65" t="n">
        <f aca="false">MAX(-0.9,INDEX(Scenarios!$B$8:$E$8,B617)+INDEX(Scenarios!$B$9:$E$9,B617)*Draws!C590)</f>
        <v>0.27237116</v>
      </c>
      <c r="D617" s="65" t="n">
        <f aca="false">(1+C617)^(1/12)-1</f>
        <v>0.0202763458446011</v>
      </c>
      <c r="E617" s="64" t="n">
        <f aca="false">INDEX(Scenarios!$B$10:$E$10,B617)/12</f>
        <v>0.416666666666667</v>
      </c>
      <c r="G617" s="64" t="n">
        <f aca="false">Scenarios!$B$15+Scenarios!$B$16*$D617+Scenarios!$B$17*(Scenarios!B$22)+$E617+Scenarios!$B$18*Draws!D590</f>
        <v>-3.04448985011791</v>
      </c>
      <c r="H617" s="64" t="n">
        <f aca="false">Scenarios!$B$15+Scenarios!$B$16*$D617+Scenarios!$B$17*(Scenarios!C$22+SUM($G617:G617))+$E617+Scenarios!$B$18*Draws!E590</f>
        <v>1.99787192466285</v>
      </c>
      <c r="I617" s="64" t="n">
        <f aca="false">Scenarios!$B$15+Scenarios!$B$16*$D617+Scenarios!$B$17*(Scenarios!D$22+SUM($G617:H617))+$E617+Scenarios!$B$18*Draws!F590</f>
        <v>-3.33859749356273</v>
      </c>
      <c r="J617" s="64" t="n">
        <f aca="false">Scenarios!$B$15+Scenarios!$B$16*$D617+Scenarios!$B$17*(Scenarios!E$22+SUM($G617:I617))+$E617+Scenarios!$B$18*Draws!G590</f>
        <v>-1.25518934158958</v>
      </c>
      <c r="K617" s="64" t="n">
        <f aca="false">Scenarios!$B$15+Scenarios!$B$16*$D617+Scenarios!$B$17*(Scenarios!F$22+SUM($G617:J617))+$E617+Scenarios!$B$18*Draws!H590</f>
        <v>1.16429774362251</v>
      </c>
      <c r="L617" s="64" t="n">
        <f aca="false">Scenarios!$B$15+Scenarios!$B$16*$D617+Scenarios!$B$17*(Scenarios!G$22+SUM($G617:K617))+$E617+Scenarios!$B$18*Draws!I590</f>
        <v>-1.48984840804816</v>
      </c>
      <c r="M617" s="64" t="n">
        <f aca="false">Scenarios!$B$15+Scenarios!$B$16*$D617+Scenarios!$B$17*(Scenarios!H$22+SUM($G617:L617))+$E617+Scenarios!$B$18*Draws!J590</f>
        <v>-0.967061783414036</v>
      </c>
      <c r="N617" s="64" t="n">
        <f aca="false">Scenarios!$B$15+Scenarios!$B$16*$D617+Scenarios!$B$17*(Scenarios!I$22+SUM($G617:M617))+$E617+Scenarios!$B$18*Draws!K590</f>
        <v>0.576708441635567</v>
      </c>
      <c r="O617" s="64" t="n">
        <f aca="false">Scenarios!$B$15+Scenarios!$B$16*$D617+Scenarios!$B$17*(Scenarios!J$22+SUM($G617:N617))+$E617+Scenarios!$B$18*Draws!L590</f>
        <v>0.0201219331174769</v>
      </c>
      <c r="P617" s="64" t="n">
        <f aca="false">Scenarios!$B$15+Scenarios!$B$16*$D617+Scenarios!$B$17*(Scenarios!K$22+SUM($G617:O617))+$E617+Scenarios!$B$18*Draws!M590</f>
        <v>1.04913989168915</v>
      </c>
      <c r="Q617" s="64" t="n">
        <f aca="false">Scenarios!$B$15+Scenarios!$B$16*$D617+Scenarios!$B$17*(Scenarios!L$22+SUM($G617:P617))+$E617+Scenarios!$B$18*Draws!N590</f>
        <v>0.885656091343062</v>
      </c>
      <c r="R617" s="64" t="n">
        <f aca="false">Scenarios!$B$15+Scenarios!$B$16*$D617+Scenarios!$B$17*(Scenarios!M$22+SUM($G617:Q617))+$E617+Scenarios!$B$18*Draws!O590</f>
        <v>-2.95699524424559</v>
      </c>
      <c r="S617" s="79" t="n">
        <f aca="false">SUM(G617:R617)</f>
        <v>-7.35838609490739</v>
      </c>
    </row>
    <row r="618" customFormat="false" ht="15" hidden="false" customHeight="false" outlineLevel="0" collapsed="false">
      <c r="A618" s="36" t="n">
        <v>587</v>
      </c>
      <c r="B618" s="36" t="n">
        <f aca="false">MATCH(Draws!B591,$B$16:$E$16,1)</f>
        <v>1</v>
      </c>
      <c r="C618" s="65" t="n">
        <f aca="false">MAX(-0.9,INDEX(Scenarios!$B$8:$E$8,B618)+INDEX(Scenarios!$B$9:$E$9,B618)*Draws!C591)</f>
        <v>0.40831505</v>
      </c>
      <c r="D618" s="65" t="n">
        <f aca="false">(1+C618)^(1/12)-1</f>
        <v>0.0289437930605865</v>
      </c>
      <c r="E618" s="64" t="n">
        <f aca="false">INDEX(Scenarios!$B$10:$E$10,B618)/12</f>
        <v>-1.25</v>
      </c>
      <c r="G618" s="64" t="n">
        <f aca="false">Scenarios!$B$15+Scenarios!$B$16*$D618+Scenarios!$B$17*(Scenarios!B$22)+$E618+Scenarios!$B$18*Draws!D591</f>
        <v>0.988847412913961</v>
      </c>
      <c r="H618" s="64" t="n">
        <f aca="false">Scenarios!$B$15+Scenarios!$B$16*$D618+Scenarios!$B$17*(Scenarios!C$22+SUM($G618:G618))+$E618+Scenarios!$B$18*Draws!E591</f>
        <v>-0.682751051146097</v>
      </c>
      <c r="I618" s="64" t="n">
        <f aca="false">Scenarios!$B$15+Scenarios!$B$16*$D618+Scenarios!$B$17*(Scenarios!D$22+SUM($G618:H618))+$E618+Scenarios!$B$18*Draws!F591</f>
        <v>-3.88324524283024</v>
      </c>
      <c r="J618" s="64" t="n">
        <f aca="false">Scenarios!$B$15+Scenarios!$B$16*$D618+Scenarios!$B$17*(Scenarios!E$22+SUM($G618:I618))+$E618+Scenarios!$B$18*Draws!G591</f>
        <v>0.672908154853165</v>
      </c>
      <c r="K618" s="64" t="n">
        <f aca="false">Scenarios!$B$15+Scenarios!$B$16*$D618+Scenarios!$B$17*(Scenarios!F$22+SUM($G618:J618))+$E618+Scenarios!$B$18*Draws!H591</f>
        <v>-3.3072097793908</v>
      </c>
      <c r="L618" s="64" t="n">
        <f aca="false">Scenarios!$B$15+Scenarios!$B$16*$D618+Scenarios!$B$17*(Scenarios!G$22+SUM($G618:K618))+$E618+Scenarios!$B$18*Draws!I591</f>
        <v>-1.44493361247255</v>
      </c>
      <c r="M618" s="64" t="n">
        <f aca="false">Scenarios!$B$15+Scenarios!$B$16*$D618+Scenarios!$B$17*(Scenarios!H$22+SUM($G618:L618))+$E618+Scenarios!$B$18*Draws!J591</f>
        <v>-1.99544403372396</v>
      </c>
      <c r="N618" s="64" t="n">
        <f aca="false">Scenarios!$B$15+Scenarios!$B$16*$D618+Scenarios!$B$17*(Scenarios!I$22+SUM($G618:M618))+$E618+Scenarios!$B$18*Draws!K591</f>
        <v>-0.804091050267236</v>
      </c>
      <c r="O618" s="64" t="n">
        <f aca="false">Scenarios!$B$15+Scenarios!$B$16*$D618+Scenarios!$B$17*(Scenarios!J$22+SUM($G618:N618))+$E618+Scenarios!$B$18*Draws!L591</f>
        <v>3.4751856033501</v>
      </c>
      <c r="P618" s="64" t="n">
        <f aca="false">Scenarios!$B$15+Scenarios!$B$16*$D618+Scenarios!$B$17*(Scenarios!K$22+SUM($G618:O618))+$E618+Scenarios!$B$18*Draws!M591</f>
        <v>-2.20041226583019</v>
      </c>
      <c r="Q618" s="64" t="n">
        <f aca="false">Scenarios!$B$15+Scenarios!$B$16*$D618+Scenarios!$B$17*(Scenarios!L$22+SUM($G618:P618))+$E618+Scenarios!$B$18*Draws!N591</f>
        <v>2.28904726827099</v>
      </c>
      <c r="R618" s="64" t="n">
        <f aca="false">Scenarios!$B$15+Scenarios!$B$16*$D618+Scenarios!$B$17*(Scenarios!M$22+SUM($G618:Q618))+$E618+Scenarios!$B$18*Draws!O591</f>
        <v>0.23537295112082</v>
      </c>
      <c r="S618" s="79" t="n">
        <f aca="false">SUM(G618:R618)</f>
        <v>-6.65672564515204</v>
      </c>
    </row>
    <row r="619" customFormat="false" ht="15" hidden="false" customHeight="false" outlineLevel="0" collapsed="false">
      <c r="A619" s="36" t="n">
        <v>588</v>
      </c>
      <c r="B619" s="36" t="n">
        <f aca="false">MATCH(Draws!B592,$B$16:$E$16,1)</f>
        <v>4</v>
      </c>
      <c r="C619" s="65" t="n">
        <f aca="false">MAX(-0.9,INDEX(Scenarios!$B$8:$E$8,B619)+INDEX(Scenarios!$B$9:$E$9,B619)*Draws!C592)</f>
        <v>0.0507294</v>
      </c>
      <c r="D619" s="65" t="n">
        <f aca="false">(1+C619)^(1/12)-1</f>
        <v>0.0041322300209754</v>
      </c>
      <c r="E619" s="64" t="n">
        <f aca="false">INDEX(Scenarios!$B$10:$E$10,B619)/12</f>
        <v>-1.25</v>
      </c>
      <c r="G619" s="64" t="n">
        <f aca="false">Scenarios!$B$15+Scenarios!$B$16*$D619+Scenarios!$B$17*(Scenarios!B$22)+$E619+Scenarios!$B$18*Draws!D592</f>
        <v>3.68485943663878</v>
      </c>
      <c r="H619" s="64" t="n">
        <f aca="false">Scenarios!$B$15+Scenarios!$B$16*$D619+Scenarios!$B$17*(Scenarios!C$22+SUM($G619:G619))+$E619+Scenarios!$B$18*Draws!E592</f>
        <v>-0.343460604178424</v>
      </c>
      <c r="I619" s="64" t="n">
        <f aca="false">Scenarios!$B$15+Scenarios!$B$16*$D619+Scenarios!$B$17*(Scenarios!D$22+SUM($G619:H619))+$E619+Scenarios!$B$18*Draws!F592</f>
        <v>-6.23658753629058</v>
      </c>
      <c r="J619" s="64" t="n">
        <f aca="false">Scenarios!$B$15+Scenarios!$B$16*$D619+Scenarios!$B$17*(Scenarios!E$22+SUM($G619:I619))+$E619+Scenarios!$B$18*Draws!G592</f>
        <v>-3.29299014301528</v>
      </c>
      <c r="K619" s="64" t="n">
        <f aca="false">Scenarios!$B$15+Scenarios!$B$16*$D619+Scenarios!$B$17*(Scenarios!F$22+SUM($G619:J619))+$E619+Scenarios!$B$18*Draws!H592</f>
        <v>-4.98614678749933</v>
      </c>
      <c r="L619" s="64" t="n">
        <f aca="false">Scenarios!$B$15+Scenarios!$B$16*$D619+Scenarios!$B$17*(Scenarios!G$22+SUM($G619:K619))+$E619+Scenarios!$B$18*Draws!I592</f>
        <v>-4.56212452170918</v>
      </c>
      <c r="M619" s="64" t="n">
        <f aca="false">Scenarios!$B$15+Scenarios!$B$16*$D619+Scenarios!$B$17*(Scenarios!H$22+SUM($G619:L619))+$E619+Scenarios!$B$18*Draws!J592</f>
        <v>-4.4228084335538</v>
      </c>
      <c r="N619" s="64" t="n">
        <f aca="false">Scenarios!$B$15+Scenarios!$B$16*$D619+Scenarios!$B$17*(Scenarios!I$22+SUM($G619:M619))+$E619+Scenarios!$B$18*Draws!K592</f>
        <v>-2.13212776433508</v>
      </c>
      <c r="O619" s="64" t="n">
        <f aca="false">Scenarios!$B$15+Scenarios!$B$16*$D619+Scenarios!$B$17*(Scenarios!J$22+SUM($G619:N619))+$E619+Scenarios!$B$18*Draws!L592</f>
        <v>-1.68630917950168</v>
      </c>
      <c r="P619" s="64" t="n">
        <f aca="false">Scenarios!$B$15+Scenarios!$B$16*$D619+Scenarios!$B$17*(Scenarios!K$22+SUM($G619:O619))+$E619+Scenarios!$B$18*Draws!M592</f>
        <v>-0.334685757057483</v>
      </c>
      <c r="Q619" s="64" t="n">
        <f aca="false">Scenarios!$B$15+Scenarios!$B$16*$D619+Scenarios!$B$17*(Scenarios!L$22+SUM($G619:P619))+$E619+Scenarios!$B$18*Draws!N592</f>
        <v>-2.30154600774512</v>
      </c>
      <c r="R619" s="64" t="n">
        <f aca="false">Scenarios!$B$15+Scenarios!$B$16*$D619+Scenarios!$B$17*(Scenarios!M$22+SUM($G619:Q619))+$E619+Scenarios!$B$18*Draws!O592</f>
        <v>-2.2497964439444</v>
      </c>
      <c r="S619" s="79" t="n">
        <f aca="false">SUM(G619:R619)</f>
        <v>-28.8637237421916</v>
      </c>
    </row>
    <row r="620" customFormat="false" ht="15" hidden="false" customHeight="false" outlineLevel="0" collapsed="false">
      <c r="A620" s="36" t="n">
        <v>589</v>
      </c>
      <c r="B620" s="36" t="n">
        <f aca="false">MATCH(Draws!B593,$B$16:$E$16,1)</f>
        <v>1</v>
      </c>
      <c r="C620" s="65" t="n">
        <f aca="false">MAX(-0.9,INDEX(Scenarios!$B$8:$E$8,B620)+INDEX(Scenarios!$B$9:$E$9,B620)*Draws!C593)</f>
        <v>0.2725244</v>
      </c>
      <c r="D620" s="65" t="n">
        <f aca="false">(1+C620)^(1/12)-1</f>
        <v>0.020286585160143</v>
      </c>
      <c r="E620" s="64" t="n">
        <f aca="false">INDEX(Scenarios!$B$10:$E$10,B620)/12</f>
        <v>-1.25</v>
      </c>
      <c r="G620" s="64" t="n">
        <f aca="false">Scenarios!$B$15+Scenarios!$B$16*$D620+Scenarios!$B$17*(Scenarios!B$22)+$E620+Scenarios!$B$18*Draws!D593</f>
        <v>-4.04390389606424</v>
      </c>
      <c r="H620" s="64" t="n">
        <f aca="false">Scenarios!$B$15+Scenarios!$B$16*$D620+Scenarios!$B$17*(Scenarios!C$22+SUM($G620:G620))+$E620+Scenarios!$B$18*Draws!E593</f>
        <v>-1.07227632476155</v>
      </c>
      <c r="I620" s="64" t="n">
        <f aca="false">Scenarios!$B$15+Scenarios!$B$16*$D620+Scenarios!$B$17*(Scenarios!D$22+SUM($G620:H620))+$E620+Scenarios!$B$18*Draws!F593</f>
        <v>0.4414720078182</v>
      </c>
      <c r="J620" s="64" t="n">
        <f aca="false">Scenarios!$B$15+Scenarios!$B$16*$D620+Scenarios!$B$17*(Scenarios!E$22+SUM($G620:I620))+$E620+Scenarios!$B$18*Draws!G593</f>
        <v>0.674761947489407</v>
      </c>
      <c r="K620" s="64" t="n">
        <f aca="false">Scenarios!$B$15+Scenarios!$B$16*$D620+Scenarios!$B$17*(Scenarios!F$22+SUM($G620:J620))+$E620+Scenarios!$B$18*Draws!H593</f>
        <v>-4.27014380394658</v>
      </c>
      <c r="L620" s="64" t="n">
        <f aca="false">Scenarios!$B$15+Scenarios!$B$16*$D620+Scenarios!$B$17*(Scenarios!G$22+SUM($G620:K620))+$E620+Scenarios!$B$18*Draws!I593</f>
        <v>-2.99213550790199</v>
      </c>
      <c r="M620" s="64" t="n">
        <f aca="false">Scenarios!$B$15+Scenarios!$B$16*$D620+Scenarios!$B$17*(Scenarios!H$22+SUM($G620:L620))+$E620+Scenarios!$B$18*Draws!J593</f>
        <v>-1.92494161271563</v>
      </c>
      <c r="N620" s="64" t="n">
        <f aca="false">Scenarios!$B$15+Scenarios!$B$16*$D620+Scenarios!$B$17*(Scenarios!I$22+SUM($G620:M620))+$E620+Scenarios!$B$18*Draws!K593</f>
        <v>0.213366143656282</v>
      </c>
      <c r="O620" s="64" t="n">
        <f aca="false">Scenarios!$B$15+Scenarios!$B$16*$D620+Scenarios!$B$17*(Scenarios!J$22+SUM($G620:N620))+$E620+Scenarios!$B$18*Draws!L593</f>
        <v>1.50451211899938</v>
      </c>
      <c r="P620" s="64" t="n">
        <f aca="false">Scenarios!$B$15+Scenarios!$B$16*$D620+Scenarios!$B$17*(Scenarios!K$22+SUM($G620:O620))+$E620+Scenarios!$B$18*Draws!M593</f>
        <v>-1.80328217108857</v>
      </c>
      <c r="Q620" s="64" t="n">
        <f aca="false">Scenarios!$B$15+Scenarios!$B$16*$D620+Scenarios!$B$17*(Scenarios!L$22+SUM($G620:P620))+$E620+Scenarios!$B$18*Draws!N593</f>
        <v>2.29316712665799</v>
      </c>
      <c r="R620" s="64" t="n">
        <f aca="false">Scenarios!$B$15+Scenarios!$B$16*$D620+Scenarios!$B$17*(Scenarios!M$22+SUM($G620:Q620))+$E620+Scenarios!$B$18*Draws!O593</f>
        <v>0.253988797891074</v>
      </c>
      <c r="S620" s="79" t="n">
        <f aca="false">SUM(G620:R620)</f>
        <v>-10.7254151739662</v>
      </c>
    </row>
    <row r="621" customFormat="false" ht="15" hidden="false" customHeight="false" outlineLevel="0" collapsed="false">
      <c r="A621" s="36" t="n">
        <v>590</v>
      </c>
      <c r="B621" s="36" t="n">
        <f aca="false">MATCH(Draws!B594,$B$16:$E$16,1)</f>
        <v>2</v>
      </c>
      <c r="C621" s="65" t="n">
        <f aca="false">MAX(-0.9,INDEX(Scenarios!$B$8:$E$8,B621)+INDEX(Scenarios!$B$9:$E$9,B621)*Draws!C594)</f>
        <v>-0.33129928</v>
      </c>
      <c r="D621" s="65" t="n">
        <f aca="false">(1+C621)^(1/12)-1</f>
        <v>-0.0329788281784197</v>
      </c>
      <c r="E621" s="64" t="n">
        <f aca="false">INDEX(Scenarios!$B$10:$E$10,B621)/12</f>
        <v>0.416666666666667</v>
      </c>
      <c r="G621" s="64" t="n">
        <f aca="false">Scenarios!$B$15+Scenarios!$B$16*$D621+Scenarios!$B$17*(Scenarios!B$22)+$E621+Scenarios!$B$18*Draws!D594</f>
        <v>0.891394093745807</v>
      </c>
      <c r="H621" s="64" t="n">
        <f aca="false">Scenarios!$B$15+Scenarios!$B$16*$D621+Scenarios!$B$17*(Scenarios!C$22+SUM($G621:G621))+$E621+Scenarios!$B$18*Draws!E594</f>
        <v>-6.20675622209537</v>
      </c>
      <c r="I621" s="64" t="n">
        <f aca="false">Scenarios!$B$15+Scenarios!$B$16*$D621+Scenarios!$B$17*(Scenarios!D$22+SUM($G621:H621))+$E621+Scenarios!$B$18*Draws!F594</f>
        <v>-2.03845970335964</v>
      </c>
      <c r="J621" s="64" t="n">
        <f aca="false">Scenarios!$B$15+Scenarios!$B$16*$D621+Scenarios!$B$17*(Scenarios!E$22+SUM($G621:I621))+$E621+Scenarios!$B$18*Draws!G594</f>
        <v>-6.8700639456877</v>
      </c>
      <c r="K621" s="64" t="n">
        <f aca="false">Scenarios!$B$15+Scenarios!$B$16*$D621+Scenarios!$B$17*(Scenarios!F$22+SUM($G621:J621))+$E621+Scenarios!$B$18*Draws!H594</f>
        <v>-1.6664314637634</v>
      </c>
      <c r="L621" s="64" t="n">
        <f aca="false">Scenarios!$B$15+Scenarios!$B$16*$D621+Scenarios!$B$17*(Scenarios!G$22+SUM($G621:K621))+$E621+Scenarios!$B$18*Draws!I594</f>
        <v>1.32434231784955</v>
      </c>
      <c r="M621" s="64" t="n">
        <f aca="false">Scenarios!$B$15+Scenarios!$B$16*$D621+Scenarios!$B$17*(Scenarios!H$22+SUM($G621:L621))+$E621+Scenarios!$B$18*Draws!J594</f>
        <v>0.728088409269411</v>
      </c>
      <c r="N621" s="64" t="n">
        <f aca="false">Scenarios!$B$15+Scenarios!$B$16*$D621+Scenarios!$B$17*(Scenarios!I$22+SUM($G621:M621))+$E621+Scenarios!$B$18*Draws!K594</f>
        <v>-7.20497273416217</v>
      </c>
      <c r="O621" s="64" t="n">
        <f aca="false">Scenarios!$B$15+Scenarios!$B$16*$D621+Scenarios!$B$17*(Scenarios!J$22+SUM($G621:N621))+$E621+Scenarios!$B$18*Draws!L594</f>
        <v>-0.279913471720521</v>
      </c>
      <c r="P621" s="64" t="n">
        <f aca="false">Scenarios!$B$15+Scenarios!$B$16*$D621+Scenarios!$B$17*(Scenarios!K$22+SUM($G621:O621))+$E621+Scenarios!$B$18*Draws!M594</f>
        <v>0.534390538322541</v>
      </c>
      <c r="Q621" s="64" t="n">
        <f aca="false">Scenarios!$B$15+Scenarios!$B$16*$D621+Scenarios!$B$17*(Scenarios!L$22+SUM($G621:P621))+$E621+Scenarios!$B$18*Draws!N594</f>
        <v>0.8779940290446</v>
      </c>
      <c r="R621" s="64" t="n">
        <f aca="false">Scenarios!$B$15+Scenarios!$B$16*$D621+Scenarios!$B$17*(Scenarios!M$22+SUM($G621:Q621))+$E621+Scenarios!$B$18*Draws!O594</f>
        <v>0.664091333034845</v>
      </c>
      <c r="S621" s="79" t="n">
        <f aca="false">SUM(G621:R621)</f>
        <v>-19.246296819522</v>
      </c>
    </row>
    <row r="622" customFormat="false" ht="15" hidden="false" customHeight="false" outlineLevel="0" collapsed="false">
      <c r="A622" s="36" t="n">
        <v>591</v>
      </c>
      <c r="B622" s="36" t="n">
        <f aca="false">MATCH(Draws!B595,$B$16:$E$16,1)</f>
        <v>2</v>
      </c>
      <c r="C622" s="65" t="n">
        <f aca="false">MAX(-0.9,INDEX(Scenarios!$B$8:$E$8,B622)+INDEX(Scenarios!$B$9:$E$9,B622)*Draws!C595)</f>
        <v>-0.1509268</v>
      </c>
      <c r="D622" s="65" t="n">
        <f aca="false">(1+C622)^(1/12)-1</f>
        <v>-0.0135416323047485</v>
      </c>
      <c r="E622" s="64" t="n">
        <f aca="false">INDEX(Scenarios!$B$10:$E$10,B622)/12</f>
        <v>0.416666666666667</v>
      </c>
      <c r="G622" s="64" t="n">
        <f aca="false">Scenarios!$B$15+Scenarios!$B$16*$D622+Scenarios!$B$17*(Scenarios!B$22)+$E622+Scenarios!$B$18*Draws!D595</f>
        <v>-4.9693145041552</v>
      </c>
      <c r="H622" s="64" t="n">
        <f aca="false">Scenarios!$B$15+Scenarios!$B$16*$D622+Scenarios!$B$17*(Scenarios!C$22+SUM($G622:G622))+$E622+Scenarios!$B$18*Draws!E595</f>
        <v>-1.56679315829599</v>
      </c>
      <c r="I622" s="64" t="n">
        <f aca="false">Scenarios!$B$15+Scenarios!$B$16*$D622+Scenarios!$B$17*(Scenarios!D$22+SUM($G622:H622))+$E622+Scenarios!$B$18*Draws!F595</f>
        <v>-3.06397865860847</v>
      </c>
      <c r="J622" s="64" t="n">
        <f aca="false">Scenarios!$B$15+Scenarios!$B$16*$D622+Scenarios!$B$17*(Scenarios!E$22+SUM($G622:I622))+$E622+Scenarios!$B$18*Draws!G595</f>
        <v>-1.50903129378939</v>
      </c>
      <c r="K622" s="64" t="n">
        <f aca="false">Scenarios!$B$15+Scenarios!$B$16*$D622+Scenarios!$B$17*(Scenarios!F$22+SUM($G622:J622))+$E622+Scenarios!$B$18*Draws!H595</f>
        <v>-0.830152467502603</v>
      </c>
      <c r="L622" s="64" t="n">
        <f aca="false">Scenarios!$B$15+Scenarios!$B$16*$D622+Scenarios!$B$17*(Scenarios!G$22+SUM($G622:K622))+$E622+Scenarios!$B$18*Draws!I595</f>
        <v>-3.26704783617122</v>
      </c>
      <c r="M622" s="64" t="n">
        <f aca="false">Scenarios!$B$15+Scenarios!$B$16*$D622+Scenarios!$B$17*(Scenarios!H$22+SUM($G622:L622))+$E622+Scenarios!$B$18*Draws!J595</f>
        <v>-2.18704595906302</v>
      </c>
      <c r="N622" s="64" t="n">
        <f aca="false">Scenarios!$B$15+Scenarios!$B$16*$D622+Scenarios!$B$17*(Scenarios!I$22+SUM($G622:M622))+$E622+Scenarios!$B$18*Draws!K595</f>
        <v>0.734572403450809</v>
      </c>
      <c r="O622" s="64" t="n">
        <f aca="false">Scenarios!$B$15+Scenarios!$B$16*$D622+Scenarios!$B$17*(Scenarios!J$22+SUM($G622:N622))+$E622+Scenarios!$B$18*Draws!L595</f>
        <v>-2.0353963380274</v>
      </c>
      <c r="P622" s="64" t="n">
        <f aca="false">Scenarios!$B$15+Scenarios!$B$16*$D622+Scenarios!$B$17*(Scenarios!K$22+SUM($G622:O622))+$E622+Scenarios!$B$18*Draws!M595</f>
        <v>-1.88465545532474</v>
      </c>
      <c r="Q622" s="64" t="n">
        <f aca="false">Scenarios!$B$15+Scenarios!$B$16*$D622+Scenarios!$B$17*(Scenarios!L$22+SUM($G622:P622))+$E622+Scenarios!$B$18*Draws!N595</f>
        <v>-0.749728796118699</v>
      </c>
      <c r="R622" s="64" t="n">
        <f aca="false">Scenarios!$B$15+Scenarios!$B$16*$D622+Scenarios!$B$17*(Scenarios!M$22+SUM($G622:Q622))+$E622+Scenarios!$B$18*Draws!O595</f>
        <v>2.67165217064567</v>
      </c>
      <c r="S622" s="79" t="n">
        <f aca="false">SUM(G622:R622)</f>
        <v>-18.6569198929603</v>
      </c>
    </row>
    <row r="623" customFormat="false" ht="15" hidden="false" customHeight="false" outlineLevel="0" collapsed="false">
      <c r="A623" s="36" t="n">
        <v>592</v>
      </c>
      <c r="B623" s="36" t="n">
        <f aca="false">MATCH(Draws!B596,$B$16:$E$16,1)</f>
        <v>3</v>
      </c>
      <c r="C623" s="65" t="n">
        <f aca="false">MAX(-0.9,INDEX(Scenarios!$B$8:$E$8,B623)+INDEX(Scenarios!$B$9:$E$9,B623)*Draws!C596)</f>
        <v>0.162986</v>
      </c>
      <c r="D623" s="65" t="n">
        <f aca="false">(1+C623)^(1/12)-1</f>
        <v>0.0126620632265508</v>
      </c>
      <c r="E623" s="64" t="n">
        <f aca="false">INDEX(Scenarios!$B$10:$E$10,B623)/12</f>
        <v>0.416666666666667</v>
      </c>
      <c r="G623" s="64" t="n">
        <f aca="false">Scenarios!$B$15+Scenarios!$B$16*$D623+Scenarios!$B$17*(Scenarios!B$22)+$E623+Scenarios!$B$18*Draws!D596</f>
        <v>-4.92970653619575</v>
      </c>
      <c r="H623" s="64" t="n">
        <f aca="false">Scenarios!$B$15+Scenarios!$B$16*$D623+Scenarios!$B$17*(Scenarios!C$22+SUM($G623:G623))+$E623+Scenarios!$B$18*Draws!E596</f>
        <v>-3.44655738850633</v>
      </c>
      <c r="I623" s="64" t="n">
        <f aca="false">Scenarios!$B$15+Scenarios!$B$16*$D623+Scenarios!$B$17*(Scenarios!D$22+SUM($G623:H623))+$E623+Scenarios!$B$18*Draws!F596</f>
        <v>-0.596213825997373</v>
      </c>
      <c r="J623" s="64" t="n">
        <f aca="false">Scenarios!$B$15+Scenarios!$B$16*$D623+Scenarios!$B$17*(Scenarios!E$22+SUM($G623:I623))+$E623+Scenarios!$B$18*Draws!G596</f>
        <v>-5.38160700755118</v>
      </c>
      <c r="K623" s="64" t="n">
        <f aca="false">Scenarios!$B$15+Scenarios!$B$16*$D623+Scenarios!$B$17*(Scenarios!F$22+SUM($G623:J623))+$E623+Scenarios!$B$18*Draws!H596</f>
        <v>-3.4294614845006</v>
      </c>
      <c r="L623" s="64" t="n">
        <f aca="false">Scenarios!$B$15+Scenarios!$B$16*$D623+Scenarios!$B$17*(Scenarios!G$22+SUM($G623:K623))+$E623+Scenarios!$B$18*Draws!I596</f>
        <v>-3.07940624334767</v>
      </c>
      <c r="M623" s="64" t="n">
        <f aca="false">Scenarios!$B$15+Scenarios!$B$16*$D623+Scenarios!$B$17*(Scenarios!H$22+SUM($G623:L623))+$E623+Scenarios!$B$18*Draws!J596</f>
        <v>4.59759089747371</v>
      </c>
      <c r="N623" s="64" t="n">
        <f aca="false">Scenarios!$B$15+Scenarios!$B$16*$D623+Scenarios!$B$17*(Scenarios!I$22+SUM($G623:M623))+$E623+Scenarios!$B$18*Draws!K596</f>
        <v>1.83014082724414</v>
      </c>
      <c r="O623" s="64" t="n">
        <f aca="false">Scenarios!$B$15+Scenarios!$B$16*$D623+Scenarios!$B$17*(Scenarios!J$22+SUM($G623:N623))+$E623+Scenarios!$B$18*Draws!L596</f>
        <v>-2.14055252257717</v>
      </c>
      <c r="P623" s="64" t="n">
        <f aca="false">Scenarios!$B$15+Scenarios!$B$16*$D623+Scenarios!$B$17*(Scenarios!K$22+SUM($G623:O623))+$E623+Scenarios!$B$18*Draws!M596</f>
        <v>-2.65511429250894</v>
      </c>
      <c r="Q623" s="64" t="n">
        <f aca="false">Scenarios!$B$15+Scenarios!$B$16*$D623+Scenarios!$B$17*(Scenarios!L$22+SUM($G623:P623))+$E623+Scenarios!$B$18*Draws!N596</f>
        <v>-3.76115706928577</v>
      </c>
      <c r="R623" s="64" t="n">
        <f aca="false">Scenarios!$B$15+Scenarios!$B$16*$D623+Scenarios!$B$17*(Scenarios!M$22+SUM($G623:Q623))+$E623+Scenarios!$B$18*Draws!O596</f>
        <v>-0.202306817297949</v>
      </c>
      <c r="S623" s="79" t="n">
        <f aca="false">SUM(G623:R623)</f>
        <v>-23.1943514630509</v>
      </c>
    </row>
    <row r="624" customFormat="false" ht="15" hidden="false" customHeight="false" outlineLevel="0" collapsed="false">
      <c r="A624" s="36" t="n">
        <v>593</v>
      </c>
      <c r="B624" s="36" t="n">
        <f aca="false">MATCH(Draws!B597,$B$16:$E$16,1)</f>
        <v>4</v>
      </c>
      <c r="C624" s="65" t="n">
        <f aca="false">MAX(-0.9,INDEX(Scenarios!$B$8:$E$8,B624)+INDEX(Scenarios!$B$9:$E$9,B624)*Draws!C597)</f>
        <v>0.14391948</v>
      </c>
      <c r="D624" s="65" t="n">
        <f aca="false">(1+C624)^(1/12)-1</f>
        <v>0.0112680537696204</v>
      </c>
      <c r="E624" s="64" t="n">
        <f aca="false">INDEX(Scenarios!$B$10:$E$10,B624)/12</f>
        <v>-1.25</v>
      </c>
      <c r="G624" s="64" t="n">
        <f aca="false">Scenarios!$B$15+Scenarios!$B$16*$D624+Scenarios!$B$17*(Scenarios!B$22)+$E624+Scenarios!$B$18*Draws!D597</f>
        <v>-6.31553505990825</v>
      </c>
      <c r="H624" s="64" t="n">
        <f aca="false">Scenarios!$B$15+Scenarios!$B$16*$D624+Scenarios!$B$17*(Scenarios!C$22+SUM($G624:G624))+$E624+Scenarios!$B$18*Draws!E597</f>
        <v>-1.79506005345868</v>
      </c>
      <c r="I624" s="64" t="n">
        <f aca="false">Scenarios!$B$15+Scenarios!$B$16*$D624+Scenarios!$B$17*(Scenarios!D$22+SUM($G624:H624))+$E624+Scenarios!$B$18*Draws!F597</f>
        <v>0.231281653252363</v>
      </c>
      <c r="J624" s="64" t="n">
        <f aca="false">Scenarios!$B$15+Scenarios!$B$16*$D624+Scenarios!$B$17*(Scenarios!E$22+SUM($G624:I624))+$E624+Scenarios!$B$18*Draws!G597</f>
        <v>-1.1129422553528</v>
      </c>
      <c r="K624" s="64" t="n">
        <f aca="false">Scenarios!$B$15+Scenarios!$B$16*$D624+Scenarios!$B$17*(Scenarios!F$22+SUM($G624:J624))+$E624+Scenarios!$B$18*Draws!H597</f>
        <v>-2.6004085265473</v>
      </c>
      <c r="L624" s="64" t="n">
        <f aca="false">Scenarios!$B$15+Scenarios!$B$16*$D624+Scenarios!$B$17*(Scenarios!G$22+SUM($G624:K624))+$E624+Scenarios!$B$18*Draws!I597</f>
        <v>1.5058881478075</v>
      </c>
      <c r="M624" s="64" t="n">
        <f aca="false">Scenarios!$B$15+Scenarios!$B$16*$D624+Scenarios!$B$17*(Scenarios!H$22+SUM($G624:L624))+$E624+Scenarios!$B$18*Draws!J597</f>
        <v>-1.00206091495036</v>
      </c>
      <c r="N624" s="64" t="n">
        <f aca="false">Scenarios!$B$15+Scenarios!$B$16*$D624+Scenarios!$B$17*(Scenarios!I$22+SUM($G624:M624))+$E624+Scenarios!$B$18*Draws!K597</f>
        <v>-1.05294719521629</v>
      </c>
      <c r="O624" s="64" t="n">
        <f aca="false">Scenarios!$B$15+Scenarios!$B$16*$D624+Scenarios!$B$17*(Scenarios!J$22+SUM($G624:N624))+$E624+Scenarios!$B$18*Draws!L597</f>
        <v>0.419655867057254</v>
      </c>
      <c r="P624" s="64" t="n">
        <f aca="false">Scenarios!$B$15+Scenarios!$B$16*$D624+Scenarios!$B$17*(Scenarios!K$22+SUM($G624:O624))+$E624+Scenarios!$B$18*Draws!M597</f>
        <v>-5.45650578080928</v>
      </c>
      <c r="Q624" s="64" t="n">
        <f aca="false">Scenarios!$B$15+Scenarios!$B$16*$D624+Scenarios!$B$17*(Scenarios!L$22+SUM($G624:P624))+$E624+Scenarios!$B$18*Draws!N597</f>
        <v>2.05890872243215</v>
      </c>
      <c r="R624" s="64" t="n">
        <f aca="false">Scenarios!$B$15+Scenarios!$B$16*$D624+Scenarios!$B$17*(Scenarios!M$22+SUM($G624:Q624))+$E624+Scenarios!$B$18*Draws!O597</f>
        <v>-1.32770269355616</v>
      </c>
      <c r="S624" s="79" t="n">
        <f aca="false">SUM(G624:R624)</f>
        <v>-16.4474280892499</v>
      </c>
    </row>
    <row r="625" customFormat="false" ht="15" hidden="false" customHeight="false" outlineLevel="0" collapsed="false">
      <c r="A625" s="36" t="n">
        <v>594</v>
      </c>
      <c r="B625" s="36" t="n">
        <f aca="false">MATCH(Draws!B598,$B$16:$E$16,1)</f>
        <v>1</v>
      </c>
      <c r="C625" s="65" t="n">
        <f aca="false">MAX(-0.9,INDEX(Scenarios!$B$8:$E$8,B625)+INDEX(Scenarios!$B$9:$E$9,B625)*Draws!C598)</f>
        <v>0.04105115</v>
      </c>
      <c r="D625" s="65" t="n">
        <f aca="false">(1+C625)^(1/12)-1</f>
        <v>0.00335820316123692</v>
      </c>
      <c r="E625" s="64" t="n">
        <f aca="false">INDEX(Scenarios!$B$10:$E$10,B625)/12</f>
        <v>-1.25</v>
      </c>
      <c r="G625" s="64" t="n">
        <f aca="false">Scenarios!$B$15+Scenarios!$B$16*$D625+Scenarios!$B$17*(Scenarios!B$22)+$E625+Scenarios!$B$18*Draws!D598</f>
        <v>-0.703916834881009</v>
      </c>
      <c r="H625" s="64" t="n">
        <f aca="false">Scenarios!$B$15+Scenarios!$B$16*$D625+Scenarios!$B$17*(Scenarios!C$22+SUM($G625:G625))+$E625+Scenarios!$B$18*Draws!E598</f>
        <v>-5.47755253940496</v>
      </c>
      <c r="I625" s="64" t="n">
        <f aca="false">Scenarios!$B$15+Scenarios!$B$16*$D625+Scenarios!$B$17*(Scenarios!D$22+SUM($G625:H625))+$E625+Scenarios!$B$18*Draws!F598</f>
        <v>-5.01783997700257</v>
      </c>
      <c r="J625" s="64" t="n">
        <f aca="false">Scenarios!$B$15+Scenarios!$B$16*$D625+Scenarios!$B$17*(Scenarios!E$22+SUM($G625:I625))+$E625+Scenarios!$B$18*Draws!G598</f>
        <v>-1.66662329454319</v>
      </c>
      <c r="K625" s="64" t="n">
        <f aca="false">Scenarios!$B$15+Scenarios!$B$16*$D625+Scenarios!$B$17*(Scenarios!F$22+SUM($G625:J625))+$E625+Scenarios!$B$18*Draws!H598</f>
        <v>-1.58069740032496</v>
      </c>
      <c r="L625" s="64" t="n">
        <f aca="false">Scenarios!$B$15+Scenarios!$B$16*$D625+Scenarios!$B$17*(Scenarios!G$22+SUM($G625:K625))+$E625+Scenarios!$B$18*Draws!I598</f>
        <v>-6.06737395340303</v>
      </c>
      <c r="M625" s="64" t="n">
        <f aca="false">Scenarios!$B$15+Scenarios!$B$16*$D625+Scenarios!$B$17*(Scenarios!H$22+SUM($G625:L625))+$E625+Scenarios!$B$18*Draws!J598</f>
        <v>-2.92389630555566</v>
      </c>
      <c r="N625" s="64" t="n">
        <f aca="false">Scenarios!$B$15+Scenarios!$B$16*$D625+Scenarios!$B$17*(Scenarios!I$22+SUM($G625:M625))+$E625+Scenarios!$B$18*Draws!K598</f>
        <v>-4.88315313902313</v>
      </c>
      <c r="O625" s="64" t="n">
        <f aca="false">Scenarios!$B$15+Scenarios!$B$16*$D625+Scenarios!$B$17*(Scenarios!J$22+SUM($G625:N625))+$E625+Scenarios!$B$18*Draws!L598</f>
        <v>-3.54147799349001</v>
      </c>
      <c r="P625" s="64" t="n">
        <f aca="false">Scenarios!$B$15+Scenarios!$B$16*$D625+Scenarios!$B$17*(Scenarios!K$22+SUM($G625:O625))+$E625+Scenarios!$B$18*Draws!M598</f>
        <v>-5.45754177713897</v>
      </c>
      <c r="Q625" s="64" t="n">
        <f aca="false">Scenarios!$B$15+Scenarios!$B$16*$D625+Scenarios!$B$17*(Scenarios!L$22+SUM($G625:P625))+$E625+Scenarios!$B$18*Draws!N598</f>
        <v>-1.00001981569776</v>
      </c>
      <c r="R625" s="64" t="n">
        <f aca="false">Scenarios!$B$15+Scenarios!$B$16*$D625+Scenarios!$B$17*(Scenarios!M$22+SUM($G625:Q625))+$E625+Scenarios!$B$18*Draws!O598</f>
        <v>-2.39211995045144</v>
      </c>
      <c r="S625" s="79" t="n">
        <f aca="false">SUM(G625:R625)</f>
        <v>-40.7122129809167</v>
      </c>
    </row>
    <row r="626" customFormat="false" ht="15" hidden="false" customHeight="false" outlineLevel="0" collapsed="false">
      <c r="A626" s="36" t="n">
        <v>595</v>
      </c>
      <c r="B626" s="36" t="n">
        <f aca="false">MATCH(Draws!B599,$B$16:$E$16,1)</f>
        <v>1</v>
      </c>
      <c r="C626" s="65" t="n">
        <f aca="false">MAX(-0.9,INDEX(Scenarios!$B$8:$E$8,B626)+INDEX(Scenarios!$B$9:$E$9,B626)*Draws!C599)</f>
        <v>-0.10160155</v>
      </c>
      <c r="D626" s="65" t="n">
        <f aca="false">(1+C626)^(1/12)-1</f>
        <v>-0.00888872633981297</v>
      </c>
      <c r="E626" s="64" t="n">
        <f aca="false">INDEX(Scenarios!$B$10:$E$10,B626)/12</f>
        <v>-1.25</v>
      </c>
      <c r="G626" s="64" t="n">
        <f aca="false">Scenarios!$B$15+Scenarios!$B$16*$D626+Scenarios!$B$17*(Scenarios!B$22)+$E626+Scenarios!$B$18*Draws!D599</f>
        <v>-1.73930029589983</v>
      </c>
      <c r="H626" s="64" t="n">
        <f aca="false">Scenarios!$B$15+Scenarios!$B$16*$D626+Scenarios!$B$17*(Scenarios!C$22+SUM($G626:G626))+$E626+Scenarios!$B$18*Draws!E599</f>
        <v>-2.93597418889766</v>
      </c>
      <c r="I626" s="64" t="n">
        <f aca="false">Scenarios!$B$15+Scenarios!$B$16*$D626+Scenarios!$B$17*(Scenarios!D$22+SUM($G626:H626))+$E626+Scenarios!$B$18*Draws!F599</f>
        <v>-3.07398261472594</v>
      </c>
      <c r="J626" s="64" t="n">
        <f aca="false">Scenarios!$B$15+Scenarios!$B$16*$D626+Scenarios!$B$17*(Scenarios!E$22+SUM($G626:I626))+$E626+Scenarios!$B$18*Draws!G599</f>
        <v>-6.75282360375551</v>
      </c>
      <c r="K626" s="64" t="n">
        <f aca="false">Scenarios!$B$15+Scenarios!$B$16*$D626+Scenarios!$B$17*(Scenarios!F$22+SUM($G626:J626))+$E626+Scenarios!$B$18*Draws!H599</f>
        <v>-6.34194063725255</v>
      </c>
      <c r="L626" s="64" t="n">
        <f aca="false">Scenarios!$B$15+Scenarios!$B$16*$D626+Scenarios!$B$17*(Scenarios!G$22+SUM($G626:K626))+$E626+Scenarios!$B$18*Draws!I599</f>
        <v>-3.74659026318944</v>
      </c>
      <c r="M626" s="64" t="n">
        <f aca="false">Scenarios!$B$15+Scenarios!$B$16*$D626+Scenarios!$B$17*(Scenarios!H$22+SUM($G626:L626))+$E626+Scenarios!$B$18*Draws!J599</f>
        <v>-5.4025630051308</v>
      </c>
      <c r="N626" s="64" t="n">
        <f aca="false">Scenarios!$B$15+Scenarios!$B$16*$D626+Scenarios!$B$17*(Scenarios!I$22+SUM($G626:M626))+$E626+Scenarios!$B$18*Draws!K599</f>
        <v>-4.24814477385992</v>
      </c>
      <c r="O626" s="64" t="n">
        <f aca="false">Scenarios!$B$15+Scenarios!$B$16*$D626+Scenarios!$B$17*(Scenarios!J$22+SUM($G626:N626))+$E626+Scenarios!$B$18*Draws!L599</f>
        <v>-1.53222288283787</v>
      </c>
      <c r="P626" s="64" t="n">
        <f aca="false">Scenarios!$B$15+Scenarios!$B$16*$D626+Scenarios!$B$17*(Scenarios!K$22+SUM($G626:O626))+$E626+Scenarios!$B$18*Draws!M599</f>
        <v>-1.22303835356231</v>
      </c>
      <c r="Q626" s="64" t="n">
        <f aca="false">Scenarios!$B$15+Scenarios!$B$16*$D626+Scenarios!$B$17*(Scenarios!L$22+SUM($G626:P626))+$E626+Scenarios!$B$18*Draws!N599</f>
        <v>-3.70660354289435</v>
      </c>
      <c r="R626" s="64" t="n">
        <f aca="false">Scenarios!$B$15+Scenarios!$B$16*$D626+Scenarios!$B$17*(Scenarios!M$22+SUM($G626:Q626))+$E626+Scenarios!$B$18*Draws!O599</f>
        <v>-4.3235464513386</v>
      </c>
      <c r="S626" s="79" t="n">
        <f aca="false">SUM(G626:R626)</f>
        <v>-45.0267306133448</v>
      </c>
    </row>
    <row r="627" customFormat="false" ht="15" hidden="false" customHeight="false" outlineLevel="0" collapsed="false">
      <c r="A627" s="36" t="n">
        <v>596</v>
      </c>
      <c r="B627" s="36" t="n">
        <f aca="false">MATCH(Draws!B600,$B$16:$E$16,1)</f>
        <v>1</v>
      </c>
      <c r="C627" s="65" t="n">
        <f aca="false">MAX(-0.9,INDEX(Scenarios!$B$8:$E$8,B627)+INDEX(Scenarios!$B$9:$E$9,B627)*Draws!C600)</f>
        <v>-0.2225611</v>
      </c>
      <c r="D627" s="65" t="n">
        <f aca="false">(1+C627)^(1/12)-1</f>
        <v>-0.0207606530388913</v>
      </c>
      <c r="E627" s="64" t="n">
        <f aca="false">INDEX(Scenarios!$B$10:$E$10,B627)/12</f>
        <v>-1.25</v>
      </c>
      <c r="G627" s="64" t="n">
        <f aca="false">Scenarios!$B$15+Scenarios!$B$16*$D627+Scenarios!$B$17*(Scenarios!B$22)+$E627+Scenarios!$B$18*Draws!D600</f>
        <v>-3.3662614368982</v>
      </c>
      <c r="H627" s="64" t="n">
        <f aca="false">Scenarios!$B$15+Scenarios!$B$16*$D627+Scenarios!$B$17*(Scenarios!C$22+SUM($G627:G627))+$E627+Scenarios!$B$18*Draws!E600</f>
        <v>-4.54475690644652</v>
      </c>
      <c r="I627" s="64" t="n">
        <f aca="false">Scenarios!$B$15+Scenarios!$B$16*$D627+Scenarios!$B$17*(Scenarios!D$22+SUM($G627:H627))+$E627+Scenarios!$B$18*Draws!F600</f>
        <v>-4.43909066516931</v>
      </c>
      <c r="J627" s="64" t="n">
        <f aca="false">Scenarios!$B$15+Scenarios!$B$16*$D627+Scenarios!$B$17*(Scenarios!E$22+SUM($G627:I627))+$E627+Scenarios!$B$18*Draws!G600</f>
        <v>-1.76082509751282</v>
      </c>
      <c r="K627" s="64" t="n">
        <f aca="false">Scenarios!$B$15+Scenarios!$B$16*$D627+Scenarios!$B$17*(Scenarios!F$22+SUM($G627:J627))+$E627+Scenarios!$B$18*Draws!H600</f>
        <v>-7.0959308972311</v>
      </c>
      <c r="L627" s="64" t="n">
        <f aca="false">Scenarios!$B$15+Scenarios!$B$16*$D627+Scenarios!$B$17*(Scenarios!G$22+SUM($G627:K627))+$E627+Scenarios!$B$18*Draws!I600</f>
        <v>-1.48307205030692</v>
      </c>
      <c r="M627" s="64" t="n">
        <f aca="false">Scenarios!$B$15+Scenarios!$B$16*$D627+Scenarios!$B$17*(Scenarios!H$22+SUM($G627:L627))+$E627+Scenarios!$B$18*Draws!J600</f>
        <v>-5.85880034802403</v>
      </c>
      <c r="N627" s="64" t="n">
        <f aca="false">Scenarios!$B$15+Scenarios!$B$16*$D627+Scenarios!$B$17*(Scenarios!I$22+SUM($G627:M627))+$E627+Scenarios!$B$18*Draws!K600</f>
        <v>-7.10486009938251</v>
      </c>
      <c r="O627" s="64" t="n">
        <f aca="false">Scenarios!$B$15+Scenarios!$B$16*$D627+Scenarios!$B$17*(Scenarios!J$22+SUM($G627:N627))+$E627+Scenarios!$B$18*Draws!L600</f>
        <v>-5.76000471430024</v>
      </c>
      <c r="P627" s="64" t="n">
        <f aca="false">Scenarios!$B$15+Scenarios!$B$16*$D627+Scenarios!$B$17*(Scenarios!K$22+SUM($G627:O627))+$E627+Scenarios!$B$18*Draws!M600</f>
        <v>-6.60808824262014</v>
      </c>
      <c r="Q627" s="64" t="n">
        <f aca="false">Scenarios!$B$15+Scenarios!$B$16*$D627+Scenarios!$B$17*(Scenarios!L$22+SUM($G627:P627))+$E627+Scenarios!$B$18*Draws!N600</f>
        <v>-4.35530773075448</v>
      </c>
      <c r="R627" s="64" t="n">
        <f aca="false">Scenarios!$B$15+Scenarios!$B$16*$D627+Scenarios!$B$17*(Scenarios!M$22+SUM($G627:Q627))+$E627+Scenarios!$B$18*Draws!O600</f>
        <v>0.757705106718942</v>
      </c>
      <c r="S627" s="79" t="n">
        <f aca="false">SUM(G627:R627)</f>
        <v>-51.6192930819273</v>
      </c>
    </row>
    <row r="628" customFormat="false" ht="15" hidden="false" customHeight="false" outlineLevel="0" collapsed="false">
      <c r="A628" s="36" t="n">
        <v>597</v>
      </c>
      <c r="B628" s="36" t="n">
        <f aca="false">MATCH(Draws!B601,$B$16:$E$16,1)</f>
        <v>4</v>
      </c>
      <c r="C628" s="65" t="n">
        <f aca="false">MAX(-0.9,INDEX(Scenarios!$B$8:$E$8,B628)+INDEX(Scenarios!$B$9:$E$9,B628)*Draws!C601)</f>
        <v>0.34433628</v>
      </c>
      <c r="D628" s="65" t="n">
        <f aca="false">(1+C628)^(1/12)-1</f>
        <v>0.0249649001638446</v>
      </c>
      <c r="E628" s="64" t="n">
        <f aca="false">INDEX(Scenarios!$B$10:$E$10,B628)/12</f>
        <v>-1.25</v>
      </c>
      <c r="G628" s="64" t="n">
        <f aca="false">Scenarios!$B$15+Scenarios!$B$16*$D628+Scenarios!$B$17*(Scenarios!B$22)+$E628+Scenarios!$B$18*Draws!D601</f>
        <v>-3.13264496438257</v>
      </c>
      <c r="H628" s="64" t="n">
        <f aca="false">Scenarios!$B$15+Scenarios!$B$16*$D628+Scenarios!$B$17*(Scenarios!C$22+SUM($G628:G628))+$E628+Scenarios!$B$18*Draws!E601</f>
        <v>-2.95112427770941</v>
      </c>
      <c r="I628" s="64" t="n">
        <f aca="false">Scenarios!$B$15+Scenarios!$B$16*$D628+Scenarios!$B$17*(Scenarios!D$22+SUM($G628:H628))+$E628+Scenarios!$B$18*Draws!F601</f>
        <v>1.02312137677086</v>
      </c>
      <c r="J628" s="64" t="n">
        <f aca="false">Scenarios!$B$15+Scenarios!$B$16*$D628+Scenarios!$B$17*(Scenarios!E$22+SUM($G628:I628))+$E628+Scenarios!$B$18*Draws!G601</f>
        <v>0.42541533627507</v>
      </c>
      <c r="K628" s="64" t="n">
        <f aca="false">Scenarios!$B$15+Scenarios!$B$16*$D628+Scenarios!$B$17*(Scenarios!F$22+SUM($G628:J628))+$E628+Scenarios!$B$18*Draws!H601</f>
        <v>-4.54670000375973</v>
      </c>
      <c r="L628" s="64" t="n">
        <f aca="false">Scenarios!$B$15+Scenarios!$B$16*$D628+Scenarios!$B$17*(Scenarios!G$22+SUM($G628:K628))+$E628+Scenarios!$B$18*Draws!I601</f>
        <v>-0.511742660023211</v>
      </c>
      <c r="M628" s="64" t="n">
        <f aca="false">Scenarios!$B$15+Scenarios!$B$16*$D628+Scenarios!$B$17*(Scenarios!H$22+SUM($G628:L628))+$E628+Scenarios!$B$18*Draws!J601</f>
        <v>-0.843181378160626</v>
      </c>
      <c r="N628" s="64" t="n">
        <f aca="false">Scenarios!$B$15+Scenarios!$B$16*$D628+Scenarios!$B$17*(Scenarios!I$22+SUM($G628:M628))+$E628+Scenarios!$B$18*Draws!K601</f>
        <v>1.43605830955232</v>
      </c>
      <c r="O628" s="64" t="n">
        <f aca="false">Scenarios!$B$15+Scenarios!$B$16*$D628+Scenarios!$B$17*(Scenarios!J$22+SUM($G628:N628))+$E628+Scenarios!$B$18*Draws!L601</f>
        <v>5.67466676386281</v>
      </c>
      <c r="P628" s="64" t="n">
        <f aca="false">Scenarios!$B$15+Scenarios!$B$16*$D628+Scenarios!$B$17*(Scenarios!K$22+SUM($G628:O628))+$E628+Scenarios!$B$18*Draws!M601</f>
        <v>-1.47598320398723</v>
      </c>
      <c r="Q628" s="64" t="n">
        <f aca="false">Scenarios!$B$15+Scenarios!$B$16*$D628+Scenarios!$B$17*(Scenarios!L$22+SUM($G628:P628))+$E628+Scenarios!$B$18*Draws!N601</f>
        <v>0.662657432125294</v>
      </c>
      <c r="R628" s="64" t="n">
        <f aca="false">Scenarios!$B$15+Scenarios!$B$16*$D628+Scenarios!$B$17*(Scenarios!M$22+SUM($G628:Q628))+$E628+Scenarios!$B$18*Draws!O601</f>
        <v>-0.91974890003907</v>
      </c>
      <c r="S628" s="79" t="n">
        <f aca="false">SUM(G628:R628)</f>
        <v>-5.15920616947549</v>
      </c>
    </row>
    <row r="629" customFormat="false" ht="15" hidden="false" customHeight="false" outlineLevel="0" collapsed="false">
      <c r="A629" s="36" t="n">
        <v>598</v>
      </c>
      <c r="B629" s="36" t="n">
        <f aca="false">MATCH(Draws!B602,$B$16:$E$16,1)</f>
        <v>2</v>
      </c>
      <c r="C629" s="65" t="n">
        <f aca="false">MAX(-0.9,INDEX(Scenarios!$B$8:$E$8,B629)+INDEX(Scenarios!$B$9:$E$9,B629)*Draws!C602)</f>
        <v>-0.2276836</v>
      </c>
      <c r="D629" s="65" t="n">
        <f aca="false">(1+C629)^(1/12)-1</f>
        <v>-0.0212999629526776</v>
      </c>
      <c r="E629" s="64" t="n">
        <f aca="false">INDEX(Scenarios!$B$10:$E$10,B629)/12</f>
        <v>0.416666666666667</v>
      </c>
      <c r="G629" s="64" t="n">
        <f aca="false">Scenarios!$B$15+Scenarios!$B$16*$D629+Scenarios!$B$17*(Scenarios!B$22)+$E629+Scenarios!$B$18*Draws!D602</f>
        <v>-3.65584355256539</v>
      </c>
      <c r="H629" s="64" t="n">
        <f aca="false">Scenarios!$B$15+Scenarios!$B$16*$D629+Scenarios!$B$17*(Scenarios!C$22+SUM($G629:G629))+$E629+Scenarios!$B$18*Draws!E602</f>
        <v>-2.43073230939486</v>
      </c>
      <c r="I629" s="64" t="n">
        <f aca="false">Scenarios!$B$15+Scenarios!$B$16*$D629+Scenarios!$B$17*(Scenarios!D$22+SUM($G629:H629))+$E629+Scenarios!$B$18*Draws!F602</f>
        <v>-0.218683758651607</v>
      </c>
      <c r="J629" s="64" t="n">
        <f aca="false">Scenarios!$B$15+Scenarios!$B$16*$D629+Scenarios!$B$17*(Scenarios!E$22+SUM($G629:I629))+$E629+Scenarios!$B$18*Draws!G602</f>
        <v>-3.68323501627633</v>
      </c>
      <c r="K629" s="64" t="n">
        <f aca="false">Scenarios!$B$15+Scenarios!$B$16*$D629+Scenarios!$B$17*(Scenarios!F$22+SUM($G629:J629))+$E629+Scenarios!$B$18*Draws!H602</f>
        <v>-0.660210904258789</v>
      </c>
      <c r="L629" s="64" t="n">
        <f aca="false">Scenarios!$B$15+Scenarios!$B$16*$D629+Scenarios!$B$17*(Scenarios!G$22+SUM($G629:K629))+$E629+Scenarios!$B$18*Draws!I602</f>
        <v>-0.391521291843734</v>
      </c>
      <c r="M629" s="64" t="n">
        <f aca="false">Scenarios!$B$15+Scenarios!$B$16*$D629+Scenarios!$B$17*(Scenarios!H$22+SUM($G629:L629))+$E629+Scenarios!$B$18*Draws!J602</f>
        <v>-1.43431330576365</v>
      </c>
      <c r="N629" s="64" t="n">
        <f aca="false">Scenarios!$B$15+Scenarios!$B$16*$D629+Scenarios!$B$17*(Scenarios!I$22+SUM($G629:M629))+$E629+Scenarios!$B$18*Draws!K602</f>
        <v>4.69896973080108</v>
      </c>
      <c r="O629" s="64" t="n">
        <f aca="false">Scenarios!$B$15+Scenarios!$B$16*$D629+Scenarios!$B$17*(Scenarios!J$22+SUM($G629:N629))+$E629+Scenarios!$B$18*Draws!L602</f>
        <v>2.23883552318908</v>
      </c>
      <c r="P629" s="64" t="n">
        <f aca="false">Scenarios!$B$15+Scenarios!$B$16*$D629+Scenarios!$B$17*(Scenarios!K$22+SUM($G629:O629))+$E629+Scenarios!$B$18*Draws!M602</f>
        <v>1.74738660025367</v>
      </c>
      <c r="Q629" s="64" t="n">
        <f aca="false">Scenarios!$B$15+Scenarios!$B$16*$D629+Scenarios!$B$17*(Scenarios!L$22+SUM($G629:P629))+$E629+Scenarios!$B$18*Draws!N602</f>
        <v>2.48891048145669</v>
      </c>
      <c r="R629" s="64" t="n">
        <f aca="false">Scenarios!$B$15+Scenarios!$B$16*$D629+Scenarios!$B$17*(Scenarios!M$22+SUM($G629:Q629))+$E629+Scenarios!$B$18*Draws!O602</f>
        <v>0.180675462447408</v>
      </c>
      <c r="S629" s="79" t="n">
        <f aca="false">SUM(G629:R629)</f>
        <v>-1.11976234060643</v>
      </c>
    </row>
    <row r="630" customFormat="false" ht="15" hidden="false" customHeight="false" outlineLevel="0" collapsed="false">
      <c r="A630" s="36" t="n">
        <v>599</v>
      </c>
      <c r="B630" s="36" t="n">
        <f aca="false">MATCH(Draws!B603,$B$16:$E$16,1)</f>
        <v>4</v>
      </c>
      <c r="C630" s="65" t="n">
        <f aca="false">MAX(-0.9,INDEX(Scenarios!$B$8:$E$8,B630)+INDEX(Scenarios!$B$9:$E$9,B630)*Draws!C603)</f>
        <v>0.10554396</v>
      </c>
      <c r="D630" s="65" t="n">
        <f aca="false">(1+C630)^(1/12)-1</f>
        <v>0.00839651172837819</v>
      </c>
      <c r="E630" s="64" t="n">
        <f aca="false">INDEX(Scenarios!$B$10:$E$10,B630)/12</f>
        <v>-1.25</v>
      </c>
      <c r="G630" s="64" t="n">
        <f aca="false">Scenarios!$B$15+Scenarios!$B$16*$D630+Scenarios!$B$17*(Scenarios!B$22)+$E630+Scenarios!$B$18*Draws!D603</f>
        <v>-0.953761847685944</v>
      </c>
      <c r="H630" s="64" t="n">
        <f aca="false">Scenarios!$B$15+Scenarios!$B$16*$D630+Scenarios!$B$17*(Scenarios!C$22+SUM($G630:G630))+$E630+Scenarios!$B$18*Draws!E603</f>
        <v>-1.68316260438879</v>
      </c>
      <c r="I630" s="64" t="n">
        <f aca="false">Scenarios!$B$15+Scenarios!$B$16*$D630+Scenarios!$B$17*(Scenarios!D$22+SUM($G630:H630))+$E630+Scenarios!$B$18*Draws!F603</f>
        <v>-0.455306929810715</v>
      </c>
      <c r="J630" s="64" t="n">
        <f aca="false">Scenarios!$B$15+Scenarios!$B$16*$D630+Scenarios!$B$17*(Scenarios!E$22+SUM($G630:I630))+$E630+Scenarios!$B$18*Draws!G603</f>
        <v>-1.848945127382</v>
      </c>
      <c r="K630" s="64" t="n">
        <f aca="false">Scenarios!$B$15+Scenarios!$B$16*$D630+Scenarios!$B$17*(Scenarios!F$22+SUM($G630:J630))+$E630+Scenarios!$B$18*Draws!H603</f>
        <v>-3.12682387546878</v>
      </c>
      <c r="L630" s="64" t="n">
        <f aca="false">Scenarios!$B$15+Scenarios!$B$16*$D630+Scenarios!$B$17*(Scenarios!G$22+SUM($G630:K630))+$E630+Scenarios!$B$18*Draws!I603</f>
        <v>-3.36764414216566</v>
      </c>
      <c r="M630" s="64" t="n">
        <f aca="false">Scenarios!$B$15+Scenarios!$B$16*$D630+Scenarios!$B$17*(Scenarios!H$22+SUM($G630:L630))+$E630+Scenarios!$B$18*Draws!J603</f>
        <v>-5.14651158762349</v>
      </c>
      <c r="N630" s="64" t="n">
        <f aca="false">Scenarios!$B$15+Scenarios!$B$16*$D630+Scenarios!$B$17*(Scenarios!I$22+SUM($G630:M630))+$E630+Scenarios!$B$18*Draws!K603</f>
        <v>-5.21785931300252</v>
      </c>
      <c r="O630" s="64" t="n">
        <f aca="false">Scenarios!$B$15+Scenarios!$B$16*$D630+Scenarios!$B$17*(Scenarios!J$22+SUM($G630:N630))+$E630+Scenarios!$B$18*Draws!L603</f>
        <v>1.24370619186391</v>
      </c>
      <c r="P630" s="64" t="n">
        <f aca="false">Scenarios!$B$15+Scenarios!$B$16*$D630+Scenarios!$B$17*(Scenarios!K$22+SUM($G630:O630))+$E630+Scenarios!$B$18*Draws!M603</f>
        <v>-1.99988402342158</v>
      </c>
      <c r="Q630" s="64" t="n">
        <f aca="false">Scenarios!$B$15+Scenarios!$B$16*$D630+Scenarios!$B$17*(Scenarios!L$22+SUM($G630:P630))+$E630+Scenarios!$B$18*Draws!N603</f>
        <v>-1.61505056224178</v>
      </c>
      <c r="R630" s="64" t="n">
        <f aca="false">Scenarios!$B$15+Scenarios!$B$16*$D630+Scenarios!$B$17*(Scenarios!M$22+SUM($G630:Q630))+$E630+Scenarios!$B$18*Draws!O603</f>
        <v>-4.1519019400582</v>
      </c>
      <c r="S630" s="79" t="n">
        <f aca="false">SUM(G630:R630)</f>
        <v>-28.3231457613855</v>
      </c>
    </row>
    <row r="631" customFormat="false" ht="15" hidden="false" customHeight="false" outlineLevel="0" collapsed="false">
      <c r="A631" s="36" t="n">
        <v>600</v>
      </c>
      <c r="B631" s="36" t="n">
        <f aca="false">MATCH(Draws!B604,$B$16:$E$16,1)</f>
        <v>1</v>
      </c>
      <c r="C631" s="65" t="n">
        <f aca="false">MAX(-0.9,INDEX(Scenarios!$B$8:$E$8,B631)+INDEX(Scenarios!$B$9:$E$9,B631)*Draws!C604)</f>
        <v>-0.038584</v>
      </c>
      <c r="D631" s="65" t="n">
        <f aca="false">(1+C631)^(1/12)-1</f>
        <v>-0.00327363670041958</v>
      </c>
      <c r="E631" s="64" t="n">
        <f aca="false">INDEX(Scenarios!$B$10:$E$10,B631)/12</f>
        <v>-1.25</v>
      </c>
      <c r="G631" s="64" t="n">
        <f aca="false">Scenarios!$B$15+Scenarios!$B$16*$D631+Scenarios!$B$17*(Scenarios!B$22)+$E631+Scenarios!$B$18*Draws!D604</f>
        <v>-1.45730617065312</v>
      </c>
      <c r="H631" s="64" t="n">
        <f aca="false">Scenarios!$B$15+Scenarios!$B$16*$D631+Scenarios!$B$17*(Scenarios!C$22+SUM($G631:G631))+$E631+Scenarios!$B$18*Draws!E604</f>
        <v>-2.33497858306802</v>
      </c>
      <c r="I631" s="64" t="n">
        <f aca="false">Scenarios!$B$15+Scenarios!$B$16*$D631+Scenarios!$B$17*(Scenarios!D$22+SUM($G631:H631))+$E631+Scenarios!$B$18*Draws!F604</f>
        <v>1.1275093540764</v>
      </c>
      <c r="J631" s="64" t="n">
        <f aca="false">Scenarios!$B$15+Scenarios!$B$16*$D631+Scenarios!$B$17*(Scenarios!E$22+SUM($G631:I631))+$E631+Scenarios!$B$18*Draws!G604</f>
        <v>-8.66191191687539</v>
      </c>
      <c r="K631" s="64" t="n">
        <f aca="false">Scenarios!$B$15+Scenarios!$B$16*$D631+Scenarios!$B$17*(Scenarios!F$22+SUM($G631:J631))+$E631+Scenarios!$B$18*Draws!H604</f>
        <v>-2.72038042131845</v>
      </c>
      <c r="L631" s="64" t="n">
        <f aca="false">Scenarios!$B$15+Scenarios!$B$16*$D631+Scenarios!$B$17*(Scenarios!G$22+SUM($G631:K631))+$E631+Scenarios!$B$18*Draws!I604</f>
        <v>-1.77438457410123</v>
      </c>
      <c r="M631" s="64" t="n">
        <f aca="false">Scenarios!$B$15+Scenarios!$B$16*$D631+Scenarios!$B$17*(Scenarios!H$22+SUM($G631:L631))+$E631+Scenarios!$B$18*Draws!J604</f>
        <v>-3.85554858091471</v>
      </c>
      <c r="N631" s="64" t="n">
        <f aca="false">Scenarios!$B$15+Scenarios!$B$16*$D631+Scenarios!$B$17*(Scenarios!I$22+SUM($G631:M631))+$E631+Scenarios!$B$18*Draws!K604</f>
        <v>-0.794335797144965</v>
      </c>
      <c r="O631" s="64" t="n">
        <f aca="false">Scenarios!$B$15+Scenarios!$B$16*$D631+Scenarios!$B$17*(Scenarios!J$22+SUM($G631:N631))+$E631+Scenarios!$B$18*Draws!L604</f>
        <v>-3.30541969442171</v>
      </c>
      <c r="P631" s="64" t="n">
        <f aca="false">Scenarios!$B$15+Scenarios!$B$16*$D631+Scenarios!$B$17*(Scenarios!K$22+SUM($G631:O631))+$E631+Scenarios!$B$18*Draws!M604</f>
        <v>-2.46285248655807</v>
      </c>
      <c r="Q631" s="64" t="n">
        <f aca="false">Scenarios!$B$15+Scenarios!$B$16*$D631+Scenarios!$B$17*(Scenarios!L$22+SUM($G631:P631))+$E631+Scenarios!$B$18*Draws!N604</f>
        <v>2.00492447585276</v>
      </c>
      <c r="R631" s="64" t="n">
        <f aca="false">Scenarios!$B$15+Scenarios!$B$16*$D631+Scenarios!$B$17*(Scenarios!M$22+SUM($G631:Q631))+$E631+Scenarios!$B$18*Draws!O604</f>
        <v>-5.49299925560954</v>
      </c>
      <c r="S631" s="79" t="n">
        <f aca="false">SUM(G631:R631)</f>
        <v>-29.7276836507361</v>
      </c>
    </row>
    <row r="632" customFormat="false" ht="15" hidden="false" customHeight="false" outlineLevel="0" collapsed="false">
      <c r="A632" s="36" t="n">
        <v>601</v>
      </c>
      <c r="B632" s="36" t="n">
        <f aca="false">MATCH(Draws!B605,$B$16:$E$16,1)</f>
        <v>2</v>
      </c>
      <c r="C632" s="65" t="n">
        <f aca="false">MAX(-0.9,INDEX(Scenarios!$B$8:$E$8,B632)+INDEX(Scenarios!$B$9:$E$9,B632)*Draws!C605)</f>
        <v>-0.19638076</v>
      </c>
      <c r="D632" s="65" t="n">
        <f aca="false">(1+C632)^(1/12)-1</f>
        <v>-0.0180541767986848</v>
      </c>
      <c r="E632" s="64" t="n">
        <f aca="false">INDEX(Scenarios!$B$10:$E$10,B632)/12</f>
        <v>0.416666666666667</v>
      </c>
      <c r="G632" s="64" t="n">
        <f aca="false">Scenarios!$B$15+Scenarios!$B$16*$D632+Scenarios!$B$17*(Scenarios!B$22)+$E632+Scenarios!$B$18*Draws!D605</f>
        <v>-2.86926282935656</v>
      </c>
      <c r="H632" s="64" t="n">
        <f aca="false">Scenarios!$B$15+Scenarios!$B$16*$D632+Scenarios!$B$17*(Scenarios!C$22+SUM($G632:G632))+$E632+Scenarios!$B$18*Draws!E605</f>
        <v>-4.87381548700511</v>
      </c>
      <c r="I632" s="64" t="n">
        <f aca="false">Scenarios!$B$15+Scenarios!$B$16*$D632+Scenarios!$B$17*(Scenarios!D$22+SUM($G632:H632))+$E632+Scenarios!$B$18*Draws!F605</f>
        <v>-0.488770939075757</v>
      </c>
      <c r="J632" s="64" t="n">
        <f aca="false">Scenarios!$B$15+Scenarios!$B$16*$D632+Scenarios!$B$17*(Scenarios!E$22+SUM($G632:I632))+$E632+Scenarios!$B$18*Draws!G605</f>
        <v>-7.8112167471457</v>
      </c>
      <c r="K632" s="64" t="n">
        <f aca="false">Scenarios!$B$15+Scenarios!$B$16*$D632+Scenarios!$B$17*(Scenarios!F$22+SUM($G632:J632))+$E632+Scenarios!$B$18*Draws!H605</f>
        <v>-0.949905621784592</v>
      </c>
      <c r="L632" s="64" t="n">
        <f aca="false">Scenarios!$B$15+Scenarios!$B$16*$D632+Scenarios!$B$17*(Scenarios!G$22+SUM($G632:K632))+$E632+Scenarios!$B$18*Draws!I605</f>
        <v>-5.57927806513658</v>
      </c>
      <c r="M632" s="64" t="n">
        <f aca="false">Scenarios!$B$15+Scenarios!$B$16*$D632+Scenarios!$B$17*(Scenarios!H$22+SUM($G632:L632))+$E632+Scenarios!$B$18*Draws!J605</f>
        <v>-1.76496342401397</v>
      </c>
      <c r="N632" s="64" t="n">
        <f aca="false">Scenarios!$B$15+Scenarios!$B$16*$D632+Scenarios!$B$17*(Scenarios!I$22+SUM($G632:M632))+$E632+Scenarios!$B$18*Draws!K605</f>
        <v>-3.46267548474026</v>
      </c>
      <c r="O632" s="64" t="n">
        <f aca="false">Scenarios!$B$15+Scenarios!$B$16*$D632+Scenarios!$B$17*(Scenarios!J$22+SUM($G632:N632))+$E632+Scenarios!$B$18*Draws!L605</f>
        <v>1.01119374057993</v>
      </c>
      <c r="P632" s="64" t="n">
        <f aca="false">Scenarios!$B$15+Scenarios!$B$16*$D632+Scenarios!$B$17*(Scenarios!K$22+SUM($G632:O632))+$E632+Scenarios!$B$18*Draws!M605</f>
        <v>-1.07052505843772</v>
      </c>
      <c r="Q632" s="64" t="n">
        <f aca="false">Scenarios!$B$15+Scenarios!$B$16*$D632+Scenarios!$B$17*(Scenarios!L$22+SUM($G632:P632))+$E632+Scenarios!$B$18*Draws!N605</f>
        <v>-0.573799736749003</v>
      </c>
      <c r="R632" s="64" t="n">
        <f aca="false">Scenarios!$B$15+Scenarios!$B$16*$D632+Scenarios!$B$17*(Scenarios!M$22+SUM($G632:Q632))+$E632+Scenarios!$B$18*Draws!O605</f>
        <v>-5.31432483588992</v>
      </c>
      <c r="S632" s="79" t="n">
        <f aca="false">SUM(G632:R632)</f>
        <v>-33.7473444887552</v>
      </c>
    </row>
    <row r="633" customFormat="false" ht="15" hidden="false" customHeight="false" outlineLevel="0" collapsed="false">
      <c r="A633" s="36" t="n">
        <v>602</v>
      </c>
      <c r="B633" s="36" t="n">
        <f aca="false">MATCH(Draws!B606,$B$16:$E$16,1)</f>
        <v>4</v>
      </c>
      <c r="C633" s="65" t="n">
        <f aca="false">MAX(-0.9,INDEX(Scenarios!$B$8:$E$8,B633)+INDEX(Scenarios!$B$9:$E$9,B633)*Draws!C606)</f>
        <v>0.28292064</v>
      </c>
      <c r="D633" s="65" t="n">
        <f aca="false">(1+C633)^(1/12)-1</f>
        <v>0.0209786237597203</v>
      </c>
      <c r="E633" s="64" t="n">
        <f aca="false">INDEX(Scenarios!$B$10:$E$10,B633)/12</f>
        <v>-1.25</v>
      </c>
      <c r="G633" s="64" t="n">
        <f aca="false">Scenarios!$B$15+Scenarios!$B$16*$D633+Scenarios!$B$17*(Scenarios!B$22)+$E633+Scenarios!$B$18*Draws!D606</f>
        <v>-4.42793092037637</v>
      </c>
      <c r="H633" s="64" t="n">
        <f aca="false">Scenarios!$B$15+Scenarios!$B$16*$D633+Scenarios!$B$17*(Scenarios!C$22+SUM($G633:G633))+$E633+Scenarios!$B$18*Draws!E606</f>
        <v>0.881323585979783</v>
      </c>
      <c r="I633" s="64" t="n">
        <f aca="false">Scenarios!$B$15+Scenarios!$B$16*$D633+Scenarios!$B$17*(Scenarios!D$22+SUM($G633:H633))+$E633+Scenarios!$B$18*Draws!F606</f>
        <v>-5.20332809596938</v>
      </c>
      <c r="J633" s="64" t="n">
        <f aca="false">Scenarios!$B$15+Scenarios!$B$16*$D633+Scenarios!$B$17*(Scenarios!E$22+SUM($G633:I633))+$E633+Scenarios!$B$18*Draws!G606</f>
        <v>0.470548994314906</v>
      </c>
      <c r="K633" s="64" t="n">
        <f aca="false">Scenarios!$B$15+Scenarios!$B$16*$D633+Scenarios!$B$17*(Scenarios!F$22+SUM($G633:J633))+$E633+Scenarios!$B$18*Draws!H606</f>
        <v>-0.283181625715088</v>
      </c>
      <c r="L633" s="64" t="n">
        <f aca="false">Scenarios!$B$15+Scenarios!$B$16*$D633+Scenarios!$B$17*(Scenarios!G$22+SUM($G633:K633))+$E633+Scenarios!$B$18*Draws!I606</f>
        <v>0.953173436524991</v>
      </c>
      <c r="M633" s="64" t="n">
        <f aca="false">Scenarios!$B$15+Scenarios!$B$16*$D633+Scenarios!$B$17*(Scenarios!H$22+SUM($G633:L633))+$E633+Scenarios!$B$18*Draws!J606</f>
        <v>-4.48488053933144</v>
      </c>
      <c r="N633" s="64" t="n">
        <f aca="false">Scenarios!$B$15+Scenarios!$B$16*$D633+Scenarios!$B$17*(Scenarios!I$22+SUM($G633:M633))+$E633+Scenarios!$B$18*Draws!K606</f>
        <v>-2.87268540130734</v>
      </c>
      <c r="O633" s="64" t="n">
        <f aca="false">Scenarios!$B$15+Scenarios!$B$16*$D633+Scenarios!$B$17*(Scenarios!J$22+SUM($G633:N633))+$E633+Scenarios!$B$18*Draws!L606</f>
        <v>-1.61324517892685</v>
      </c>
      <c r="P633" s="64" t="n">
        <f aca="false">Scenarios!$B$15+Scenarios!$B$16*$D633+Scenarios!$B$17*(Scenarios!K$22+SUM($G633:O633))+$E633+Scenarios!$B$18*Draws!M606</f>
        <v>-0.0474978051981867</v>
      </c>
      <c r="Q633" s="64" t="n">
        <f aca="false">Scenarios!$B$15+Scenarios!$B$16*$D633+Scenarios!$B$17*(Scenarios!L$22+SUM($G633:P633))+$E633+Scenarios!$B$18*Draws!N606</f>
        <v>3.21871941332089</v>
      </c>
      <c r="R633" s="64" t="n">
        <f aca="false">Scenarios!$B$15+Scenarios!$B$16*$D633+Scenarios!$B$17*(Scenarios!M$22+SUM($G633:Q633))+$E633+Scenarios!$B$18*Draws!O606</f>
        <v>-2.18428059514499</v>
      </c>
      <c r="S633" s="79" t="n">
        <f aca="false">SUM(G633:R633)</f>
        <v>-15.5932647318291</v>
      </c>
    </row>
    <row r="634" customFormat="false" ht="15" hidden="false" customHeight="false" outlineLevel="0" collapsed="false">
      <c r="A634" s="36" t="n">
        <v>603</v>
      </c>
      <c r="B634" s="36" t="n">
        <f aca="false">MATCH(Draws!B607,$B$16:$E$16,1)</f>
        <v>2</v>
      </c>
      <c r="C634" s="65" t="n">
        <f aca="false">MAX(-0.9,INDEX(Scenarios!$B$8:$E$8,B634)+INDEX(Scenarios!$B$9:$E$9,B634)*Draws!C607)</f>
        <v>-0.25859128</v>
      </c>
      <c r="D634" s="65" t="n">
        <f aca="false">(1+C634)^(1/12)-1</f>
        <v>-0.0246253274219446</v>
      </c>
      <c r="E634" s="64" t="n">
        <f aca="false">INDEX(Scenarios!$B$10:$E$10,B634)/12</f>
        <v>0.416666666666667</v>
      </c>
      <c r="G634" s="64" t="n">
        <f aca="false">Scenarios!$B$15+Scenarios!$B$16*$D634+Scenarios!$B$17*(Scenarios!B$22)+$E634+Scenarios!$B$18*Draws!D607</f>
        <v>-2.58778156254143</v>
      </c>
      <c r="H634" s="64" t="n">
        <f aca="false">Scenarios!$B$15+Scenarios!$B$16*$D634+Scenarios!$B$17*(Scenarios!C$22+SUM($G634:G634))+$E634+Scenarios!$B$18*Draws!E607</f>
        <v>1.48395795380208</v>
      </c>
      <c r="I634" s="64" t="n">
        <f aca="false">Scenarios!$B$15+Scenarios!$B$16*$D634+Scenarios!$B$17*(Scenarios!D$22+SUM($G634:H634))+$E634+Scenarios!$B$18*Draws!F607</f>
        <v>-3.27171531941747</v>
      </c>
      <c r="J634" s="64" t="n">
        <f aca="false">Scenarios!$B$15+Scenarios!$B$16*$D634+Scenarios!$B$17*(Scenarios!E$22+SUM($G634:I634))+$E634+Scenarios!$B$18*Draws!G607</f>
        <v>-3.48610911120822</v>
      </c>
      <c r="K634" s="64" t="n">
        <f aca="false">Scenarios!$B$15+Scenarios!$B$16*$D634+Scenarios!$B$17*(Scenarios!F$22+SUM($G634:J634))+$E634+Scenarios!$B$18*Draws!H607</f>
        <v>0.157960549374247</v>
      </c>
      <c r="L634" s="64" t="n">
        <f aca="false">Scenarios!$B$15+Scenarios!$B$16*$D634+Scenarios!$B$17*(Scenarios!G$22+SUM($G634:K634))+$E634+Scenarios!$B$18*Draws!I607</f>
        <v>-1.99420110833939</v>
      </c>
      <c r="M634" s="64" t="n">
        <f aca="false">Scenarios!$B$15+Scenarios!$B$16*$D634+Scenarios!$B$17*(Scenarios!H$22+SUM($G634:L634))+$E634+Scenarios!$B$18*Draws!J607</f>
        <v>4.01472027922502</v>
      </c>
      <c r="N634" s="64" t="n">
        <f aca="false">Scenarios!$B$15+Scenarios!$B$16*$D634+Scenarios!$B$17*(Scenarios!I$22+SUM($G634:M634))+$E634+Scenarios!$B$18*Draws!K607</f>
        <v>-0.474361289190547</v>
      </c>
      <c r="O634" s="64" t="n">
        <f aca="false">Scenarios!$B$15+Scenarios!$B$16*$D634+Scenarios!$B$17*(Scenarios!J$22+SUM($G634:N634))+$E634+Scenarios!$B$18*Draws!L607</f>
        <v>-6.11835156711416</v>
      </c>
      <c r="P634" s="64" t="n">
        <f aca="false">Scenarios!$B$15+Scenarios!$B$16*$D634+Scenarios!$B$17*(Scenarios!K$22+SUM($G634:O634))+$E634+Scenarios!$B$18*Draws!M607</f>
        <v>-2.01315251551199</v>
      </c>
      <c r="Q634" s="64" t="n">
        <f aca="false">Scenarios!$B$15+Scenarios!$B$16*$D634+Scenarios!$B$17*(Scenarios!L$22+SUM($G634:P634))+$E634+Scenarios!$B$18*Draws!N607</f>
        <v>-5.71885393162669</v>
      </c>
      <c r="R634" s="64" t="n">
        <f aca="false">Scenarios!$B$15+Scenarios!$B$16*$D634+Scenarios!$B$17*(Scenarios!M$22+SUM($G634:Q634))+$E634+Scenarios!$B$18*Draws!O607</f>
        <v>-1.63253005585919</v>
      </c>
      <c r="S634" s="79" t="n">
        <f aca="false">SUM(G634:R634)</f>
        <v>-21.6404176784077</v>
      </c>
    </row>
    <row r="635" customFormat="false" ht="15" hidden="false" customHeight="false" outlineLevel="0" collapsed="false">
      <c r="A635" s="36" t="n">
        <v>604</v>
      </c>
      <c r="B635" s="36" t="n">
        <f aca="false">MATCH(Draws!B608,$B$16:$E$16,1)</f>
        <v>2</v>
      </c>
      <c r="C635" s="65" t="n">
        <f aca="false">MAX(-0.9,INDEX(Scenarios!$B$8:$E$8,B635)+INDEX(Scenarios!$B$9:$E$9,B635)*Draws!C608)</f>
        <v>-0.299014</v>
      </c>
      <c r="D635" s="65" t="n">
        <f aca="false">(1+C635)^(1/12)-1</f>
        <v>-0.0291716604830212</v>
      </c>
      <c r="E635" s="64" t="n">
        <f aca="false">INDEX(Scenarios!$B$10:$E$10,B635)/12</f>
        <v>0.416666666666667</v>
      </c>
      <c r="G635" s="64" t="n">
        <f aca="false">Scenarios!$B$15+Scenarios!$B$16*$D635+Scenarios!$B$17*(Scenarios!B$22)+$E635+Scenarios!$B$18*Draws!D608</f>
        <v>-2.43404830719217</v>
      </c>
      <c r="H635" s="64" t="n">
        <f aca="false">Scenarios!$B$15+Scenarios!$B$16*$D635+Scenarios!$B$17*(Scenarios!C$22+SUM($G635:G635))+$E635+Scenarios!$B$18*Draws!E608</f>
        <v>-6.07830390569099</v>
      </c>
      <c r="I635" s="64" t="n">
        <f aca="false">Scenarios!$B$15+Scenarios!$B$16*$D635+Scenarios!$B$17*(Scenarios!D$22+SUM($G635:H635))+$E635+Scenarios!$B$18*Draws!F608</f>
        <v>-0.727450126269502</v>
      </c>
      <c r="J635" s="64" t="n">
        <f aca="false">Scenarios!$B$15+Scenarios!$B$16*$D635+Scenarios!$B$17*(Scenarios!E$22+SUM($G635:I635))+$E635+Scenarios!$B$18*Draws!G608</f>
        <v>-4.87952818845892</v>
      </c>
      <c r="K635" s="64" t="n">
        <f aca="false">Scenarios!$B$15+Scenarios!$B$16*$D635+Scenarios!$B$17*(Scenarios!F$22+SUM($G635:J635))+$E635+Scenarios!$B$18*Draws!H608</f>
        <v>3.28260574208832</v>
      </c>
      <c r="L635" s="64" t="n">
        <f aca="false">Scenarios!$B$15+Scenarios!$B$16*$D635+Scenarios!$B$17*(Scenarios!G$22+SUM($G635:K635))+$E635+Scenarios!$B$18*Draws!I608</f>
        <v>2.35804296439591</v>
      </c>
      <c r="M635" s="64" t="n">
        <f aca="false">Scenarios!$B$15+Scenarios!$B$16*$D635+Scenarios!$B$17*(Scenarios!H$22+SUM($G635:L635))+$E635+Scenarios!$B$18*Draws!J608</f>
        <v>-4.97968463106411</v>
      </c>
      <c r="N635" s="64" t="n">
        <f aca="false">Scenarios!$B$15+Scenarios!$B$16*$D635+Scenarios!$B$17*(Scenarios!I$22+SUM($G635:M635))+$E635+Scenarios!$B$18*Draws!K608</f>
        <v>-0.461989319362773</v>
      </c>
      <c r="O635" s="64" t="n">
        <f aca="false">Scenarios!$B$15+Scenarios!$B$16*$D635+Scenarios!$B$17*(Scenarios!J$22+SUM($G635:N635))+$E635+Scenarios!$B$18*Draws!L608</f>
        <v>-1.54139594178856</v>
      </c>
      <c r="P635" s="64" t="n">
        <f aca="false">Scenarios!$B$15+Scenarios!$B$16*$D635+Scenarios!$B$17*(Scenarios!K$22+SUM($G635:O635))+$E635+Scenarios!$B$18*Draws!M608</f>
        <v>0.99863323679366</v>
      </c>
      <c r="Q635" s="64" t="n">
        <f aca="false">Scenarios!$B$15+Scenarios!$B$16*$D635+Scenarios!$B$17*(Scenarios!L$22+SUM($G635:P635))+$E635+Scenarios!$B$18*Draws!N608</f>
        <v>-1.13618368677088</v>
      </c>
      <c r="R635" s="64" t="n">
        <f aca="false">Scenarios!$B$15+Scenarios!$B$16*$D635+Scenarios!$B$17*(Scenarios!M$22+SUM($G635:Q635))+$E635+Scenarios!$B$18*Draws!O608</f>
        <v>-0.305560654865196</v>
      </c>
      <c r="S635" s="79" t="n">
        <f aca="false">SUM(G635:R635)</f>
        <v>-15.9048628181852</v>
      </c>
    </row>
    <row r="636" customFormat="false" ht="15" hidden="false" customHeight="false" outlineLevel="0" collapsed="false">
      <c r="A636" s="36" t="n">
        <v>605</v>
      </c>
      <c r="B636" s="36" t="n">
        <f aca="false">MATCH(Draws!B609,$B$16:$E$16,1)</f>
        <v>4</v>
      </c>
      <c r="C636" s="65" t="n">
        <f aca="false">MAX(-0.9,INDEX(Scenarios!$B$8:$E$8,B636)+INDEX(Scenarios!$B$9:$E$9,B636)*Draws!C609)</f>
        <v>0.0161112</v>
      </c>
      <c r="D636" s="65" t="n">
        <f aca="false">(1+C636)^(1/12)-1</f>
        <v>0.00133278670401027</v>
      </c>
      <c r="E636" s="64" t="n">
        <f aca="false">INDEX(Scenarios!$B$10:$E$10,B636)/12</f>
        <v>-1.25</v>
      </c>
      <c r="G636" s="64" t="n">
        <f aca="false">Scenarios!$B$15+Scenarios!$B$16*$D636+Scenarios!$B$17*(Scenarios!B$22)+$E636+Scenarios!$B$18*Draws!D609</f>
        <v>-6.62421110521746</v>
      </c>
      <c r="H636" s="64" t="n">
        <f aca="false">Scenarios!$B$15+Scenarios!$B$16*$D636+Scenarios!$B$17*(Scenarios!C$22+SUM($G636:G636))+$E636+Scenarios!$B$18*Draws!E609</f>
        <v>-7.97829346261613</v>
      </c>
      <c r="I636" s="64" t="n">
        <f aca="false">Scenarios!$B$15+Scenarios!$B$16*$D636+Scenarios!$B$17*(Scenarios!D$22+SUM($G636:H636))+$E636+Scenarios!$B$18*Draws!F609</f>
        <v>-0.940184898296475</v>
      </c>
      <c r="J636" s="64" t="n">
        <f aca="false">Scenarios!$B$15+Scenarios!$B$16*$D636+Scenarios!$B$17*(Scenarios!E$22+SUM($G636:I636))+$E636+Scenarios!$B$18*Draws!G609</f>
        <v>-2.13351584515836</v>
      </c>
      <c r="K636" s="64" t="n">
        <f aca="false">Scenarios!$B$15+Scenarios!$B$16*$D636+Scenarios!$B$17*(Scenarios!F$22+SUM($G636:J636))+$E636+Scenarios!$B$18*Draws!H609</f>
        <v>-2.03252463104448</v>
      </c>
      <c r="L636" s="64" t="n">
        <f aca="false">Scenarios!$B$15+Scenarios!$B$16*$D636+Scenarios!$B$17*(Scenarios!G$22+SUM($G636:K636))+$E636+Scenarios!$B$18*Draws!I609</f>
        <v>-3.34075488586387</v>
      </c>
      <c r="M636" s="64" t="n">
        <f aca="false">Scenarios!$B$15+Scenarios!$B$16*$D636+Scenarios!$B$17*(Scenarios!H$22+SUM($G636:L636))+$E636+Scenarios!$B$18*Draws!J609</f>
        <v>-2.38984318963226</v>
      </c>
      <c r="N636" s="64" t="n">
        <f aca="false">Scenarios!$B$15+Scenarios!$B$16*$D636+Scenarios!$B$17*(Scenarios!I$22+SUM($G636:M636))+$E636+Scenarios!$B$18*Draws!K609</f>
        <v>-5.03366717528466</v>
      </c>
      <c r="O636" s="64" t="n">
        <f aca="false">Scenarios!$B$15+Scenarios!$B$16*$D636+Scenarios!$B$17*(Scenarios!J$22+SUM($G636:N636))+$E636+Scenarios!$B$18*Draws!L609</f>
        <v>-1.43220538788567</v>
      </c>
      <c r="P636" s="64" t="n">
        <f aca="false">Scenarios!$B$15+Scenarios!$B$16*$D636+Scenarios!$B$17*(Scenarios!K$22+SUM($G636:O636))+$E636+Scenarios!$B$18*Draws!M609</f>
        <v>-5.6954504413345</v>
      </c>
      <c r="Q636" s="64" t="n">
        <f aca="false">Scenarios!$B$15+Scenarios!$B$16*$D636+Scenarios!$B$17*(Scenarios!L$22+SUM($G636:P636))+$E636+Scenarios!$B$18*Draws!N609</f>
        <v>-4.26185078714004</v>
      </c>
      <c r="R636" s="64" t="n">
        <f aca="false">Scenarios!$B$15+Scenarios!$B$16*$D636+Scenarios!$B$17*(Scenarios!M$22+SUM($G636:Q636))+$E636+Scenarios!$B$18*Draws!O609</f>
        <v>-3.8726624263367</v>
      </c>
      <c r="S636" s="79" t="n">
        <f aca="false">SUM(G636:R636)</f>
        <v>-45.7351642358106</v>
      </c>
    </row>
    <row r="637" customFormat="false" ht="15" hidden="false" customHeight="false" outlineLevel="0" collapsed="false">
      <c r="A637" s="36" t="n">
        <v>606</v>
      </c>
      <c r="B637" s="36" t="n">
        <f aca="false">MATCH(Draws!B610,$B$16:$E$16,1)</f>
        <v>2</v>
      </c>
      <c r="C637" s="65" t="n">
        <f aca="false">MAX(-0.9,INDEX(Scenarios!$B$8:$E$8,B637)+INDEX(Scenarios!$B$9:$E$9,B637)*Draws!C610)</f>
        <v>-0.3173878</v>
      </c>
      <c r="D637" s="65" t="n">
        <f aca="false">(1+C637)^(1/12)-1</f>
        <v>-0.0313181322178435</v>
      </c>
      <c r="E637" s="64" t="n">
        <f aca="false">INDEX(Scenarios!$B$10:$E$10,B637)/12</f>
        <v>0.416666666666667</v>
      </c>
      <c r="G637" s="64" t="n">
        <f aca="false">Scenarios!$B$15+Scenarios!$B$16*$D637+Scenarios!$B$17*(Scenarios!B$22)+$E637+Scenarios!$B$18*Draws!D610</f>
        <v>-4.14648305260143</v>
      </c>
      <c r="H637" s="64" t="n">
        <f aca="false">Scenarios!$B$15+Scenarios!$B$16*$D637+Scenarios!$B$17*(Scenarios!C$22+SUM($G637:G637))+$E637+Scenarios!$B$18*Draws!E610</f>
        <v>-1.19625837411215</v>
      </c>
      <c r="I637" s="64" t="n">
        <f aca="false">Scenarios!$B$15+Scenarios!$B$16*$D637+Scenarios!$B$17*(Scenarios!D$22+SUM($G637:H637))+$E637+Scenarios!$B$18*Draws!F610</f>
        <v>-1.68066395018832</v>
      </c>
      <c r="J637" s="64" t="n">
        <f aca="false">Scenarios!$B$15+Scenarios!$B$16*$D637+Scenarios!$B$17*(Scenarios!E$22+SUM($G637:I637))+$E637+Scenarios!$B$18*Draws!G610</f>
        <v>-1.88717253136577</v>
      </c>
      <c r="K637" s="64" t="n">
        <f aca="false">Scenarios!$B$15+Scenarios!$B$16*$D637+Scenarios!$B$17*(Scenarios!F$22+SUM($G637:J637))+$E637+Scenarios!$B$18*Draws!H610</f>
        <v>-1.81244946100049</v>
      </c>
      <c r="L637" s="64" t="n">
        <f aca="false">Scenarios!$B$15+Scenarios!$B$16*$D637+Scenarios!$B$17*(Scenarios!G$22+SUM($G637:K637))+$E637+Scenarios!$B$18*Draws!I610</f>
        <v>-1.03526013757254</v>
      </c>
      <c r="M637" s="64" t="n">
        <f aca="false">Scenarios!$B$15+Scenarios!$B$16*$D637+Scenarios!$B$17*(Scenarios!H$22+SUM($G637:L637))+$E637+Scenarios!$B$18*Draws!J610</f>
        <v>-2.27287419309837</v>
      </c>
      <c r="N637" s="64" t="n">
        <f aca="false">Scenarios!$B$15+Scenarios!$B$16*$D637+Scenarios!$B$17*(Scenarios!I$22+SUM($G637:M637))+$E637+Scenarios!$B$18*Draws!K610</f>
        <v>-6.34092456394636</v>
      </c>
      <c r="O637" s="64" t="n">
        <f aca="false">Scenarios!$B$15+Scenarios!$B$16*$D637+Scenarios!$B$17*(Scenarios!J$22+SUM($G637:N637))+$E637+Scenarios!$B$18*Draws!L610</f>
        <v>-0.510137309056781</v>
      </c>
      <c r="P637" s="64" t="n">
        <f aca="false">Scenarios!$B$15+Scenarios!$B$16*$D637+Scenarios!$B$17*(Scenarios!K$22+SUM($G637:O637))+$E637+Scenarios!$B$18*Draws!M610</f>
        <v>-6.42648662017289</v>
      </c>
      <c r="Q637" s="64" t="n">
        <f aca="false">Scenarios!$B$15+Scenarios!$B$16*$D637+Scenarios!$B$17*(Scenarios!L$22+SUM($G637:P637))+$E637+Scenarios!$B$18*Draws!N610</f>
        <v>-0.0359228964199565</v>
      </c>
      <c r="R637" s="64" t="n">
        <f aca="false">Scenarios!$B$15+Scenarios!$B$16*$D637+Scenarios!$B$17*(Scenarios!M$22+SUM($G637:Q637))+$E637+Scenarios!$B$18*Draws!O610</f>
        <v>-1.04160236440213</v>
      </c>
      <c r="S637" s="79" t="n">
        <f aca="false">SUM(G637:R637)</f>
        <v>-28.3862354539372</v>
      </c>
    </row>
    <row r="638" customFormat="false" ht="15" hidden="false" customHeight="false" outlineLevel="0" collapsed="false">
      <c r="A638" s="36" t="n">
        <v>607</v>
      </c>
      <c r="B638" s="36" t="n">
        <f aca="false">MATCH(Draws!B611,$B$16:$E$16,1)</f>
        <v>4</v>
      </c>
      <c r="C638" s="65" t="n">
        <f aca="false">MAX(-0.9,INDEX(Scenarios!$B$8:$E$8,B638)+INDEX(Scenarios!$B$9:$E$9,B638)*Draws!C611)</f>
        <v>0.02460924</v>
      </c>
      <c r="D638" s="65" t="n">
        <f aca="false">(1+C638)^(1/12)-1</f>
        <v>0.00202799616118776</v>
      </c>
      <c r="E638" s="64" t="n">
        <f aca="false">INDEX(Scenarios!$B$10:$E$10,B638)/12</f>
        <v>-1.25</v>
      </c>
      <c r="G638" s="64" t="n">
        <f aca="false">Scenarios!$B$15+Scenarios!$B$16*$D638+Scenarios!$B$17*(Scenarios!B$22)+$E638+Scenarios!$B$18*Draws!D611</f>
        <v>-4.98522597276504</v>
      </c>
      <c r="H638" s="64" t="n">
        <f aca="false">Scenarios!$B$15+Scenarios!$B$16*$D638+Scenarios!$B$17*(Scenarios!C$22+SUM($G638:G638))+$E638+Scenarios!$B$18*Draws!E611</f>
        <v>-3.96965090221077</v>
      </c>
      <c r="I638" s="64" t="n">
        <f aca="false">Scenarios!$B$15+Scenarios!$B$16*$D638+Scenarios!$B$17*(Scenarios!D$22+SUM($G638:H638))+$E638+Scenarios!$B$18*Draws!F611</f>
        <v>-0.786604183830202</v>
      </c>
      <c r="J638" s="64" t="n">
        <f aca="false">Scenarios!$B$15+Scenarios!$B$16*$D638+Scenarios!$B$17*(Scenarios!E$22+SUM($G638:I638))+$E638+Scenarios!$B$18*Draws!G611</f>
        <v>-0.299923366910097</v>
      </c>
      <c r="K638" s="64" t="n">
        <f aca="false">Scenarios!$B$15+Scenarios!$B$16*$D638+Scenarios!$B$17*(Scenarios!F$22+SUM($G638:J638))+$E638+Scenarios!$B$18*Draws!H611</f>
        <v>1.63766820033573</v>
      </c>
      <c r="L638" s="64" t="n">
        <f aca="false">Scenarios!$B$15+Scenarios!$B$16*$D638+Scenarios!$B$17*(Scenarios!G$22+SUM($G638:K638))+$E638+Scenarios!$B$18*Draws!I611</f>
        <v>-0.448500275605411</v>
      </c>
      <c r="M638" s="64" t="n">
        <f aca="false">Scenarios!$B$15+Scenarios!$B$16*$D638+Scenarios!$B$17*(Scenarios!H$22+SUM($G638:L638))+$E638+Scenarios!$B$18*Draws!J611</f>
        <v>-4.63018479027082</v>
      </c>
      <c r="N638" s="64" t="n">
        <f aca="false">Scenarios!$B$15+Scenarios!$B$16*$D638+Scenarios!$B$17*(Scenarios!I$22+SUM($G638:M638))+$E638+Scenarios!$B$18*Draws!K611</f>
        <v>-4.68214269973802</v>
      </c>
      <c r="O638" s="64" t="n">
        <f aca="false">Scenarios!$B$15+Scenarios!$B$16*$D638+Scenarios!$B$17*(Scenarios!J$22+SUM($G638:N638))+$E638+Scenarios!$B$18*Draws!L611</f>
        <v>3.03655286382529</v>
      </c>
      <c r="P638" s="64" t="n">
        <f aca="false">Scenarios!$B$15+Scenarios!$B$16*$D638+Scenarios!$B$17*(Scenarios!K$22+SUM($G638:O638))+$E638+Scenarios!$B$18*Draws!M611</f>
        <v>1.66500659749891</v>
      </c>
      <c r="Q638" s="64" t="n">
        <f aca="false">Scenarios!$B$15+Scenarios!$B$16*$D638+Scenarios!$B$17*(Scenarios!L$22+SUM($G638:P638))+$E638+Scenarios!$B$18*Draws!N611</f>
        <v>-1.50361194347457</v>
      </c>
      <c r="R638" s="64" t="n">
        <f aca="false">Scenarios!$B$15+Scenarios!$B$16*$D638+Scenarios!$B$17*(Scenarios!M$22+SUM($G638:Q638))+$E638+Scenarios!$B$18*Draws!O611</f>
        <v>2.09582111634225</v>
      </c>
      <c r="S638" s="79" t="n">
        <f aca="false">SUM(G638:R638)</f>
        <v>-12.8707953568027</v>
      </c>
    </row>
    <row r="639" customFormat="false" ht="15" hidden="false" customHeight="false" outlineLevel="0" collapsed="false">
      <c r="A639" s="36" t="n">
        <v>608</v>
      </c>
      <c r="B639" s="36" t="n">
        <f aca="false">MATCH(Draws!B612,$B$16:$E$16,1)</f>
        <v>1</v>
      </c>
      <c r="C639" s="65" t="n">
        <f aca="false">MAX(-0.9,INDEX(Scenarios!$B$8:$E$8,B639)+INDEX(Scenarios!$B$9:$E$9,B639)*Draws!C612)</f>
        <v>-0.13006465</v>
      </c>
      <c r="D639" s="65" t="n">
        <f aca="false">(1+C639)^(1/12)-1</f>
        <v>-0.0115442132967007</v>
      </c>
      <c r="E639" s="64" t="n">
        <f aca="false">INDEX(Scenarios!$B$10:$E$10,B639)/12</f>
        <v>-1.25</v>
      </c>
      <c r="G639" s="64" t="n">
        <f aca="false">Scenarios!$B$15+Scenarios!$B$16*$D639+Scenarios!$B$17*(Scenarios!B$22)+$E639+Scenarios!$B$18*Draws!D612</f>
        <v>1.85448358013433</v>
      </c>
      <c r="H639" s="64" t="n">
        <f aca="false">Scenarios!$B$15+Scenarios!$B$16*$D639+Scenarios!$B$17*(Scenarios!C$22+SUM($G639:G639))+$E639+Scenarios!$B$18*Draws!E612</f>
        <v>-1.49990667312796</v>
      </c>
      <c r="I639" s="64" t="n">
        <f aca="false">Scenarios!$B$15+Scenarios!$B$16*$D639+Scenarios!$B$17*(Scenarios!D$22+SUM($G639:H639))+$E639+Scenarios!$B$18*Draws!F612</f>
        <v>-1.61326598386951</v>
      </c>
      <c r="J639" s="64" t="n">
        <f aca="false">Scenarios!$B$15+Scenarios!$B$16*$D639+Scenarios!$B$17*(Scenarios!E$22+SUM($G639:I639))+$E639+Scenarios!$B$18*Draws!G612</f>
        <v>-3.61291960790196</v>
      </c>
      <c r="K639" s="64" t="n">
        <f aca="false">Scenarios!$B$15+Scenarios!$B$16*$D639+Scenarios!$B$17*(Scenarios!F$22+SUM($G639:J639))+$E639+Scenarios!$B$18*Draws!H612</f>
        <v>-7.20260525666014</v>
      </c>
      <c r="L639" s="64" t="n">
        <f aca="false">Scenarios!$B$15+Scenarios!$B$16*$D639+Scenarios!$B$17*(Scenarios!G$22+SUM($G639:K639))+$E639+Scenarios!$B$18*Draws!I612</f>
        <v>-1.78642106836044</v>
      </c>
      <c r="M639" s="64" t="n">
        <f aca="false">Scenarios!$B$15+Scenarios!$B$16*$D639+Scenarios!$B$17*(Scenarios!H$22+SUM($G639:L639))+$E639+Scenarios!$B$18*Draws!J612</f>
        <v>3.09920744684078</v>
      </c>
      <c r="N639" s="64" t="n">
        <f aca="false">Scenarios!$B$15+Scenarios!$B$16*$D639+Scenarios!$B$17*(Scenarios!I$22+SUM($G639:M639))+$E639+Scenarios!$B$18*Draws!K612</f>
        <v>-2.96905470142753</v>
      </c>
      <c r="O639" s="64" t="n">
        <f aca="false">Scenarios!$B$15+Scenarios!$B$16*$D639+Scenarios!$B$17*(Scenarios!J$22+SUM($G639:N639))+$E639+Scenarios!$B$18*Draws!L612</f>
        <v>-3.89619287588167</v>
      </c>
      <c r="P639" s="64" t="n">
        <f aca="false">Scenarios!$B$15+Scenarios!$B$16*$D639+Scenarios!$B$17*(Scenarios!K$22+SUM($G639:O639))+$E639+Scenarios!$B$18*Draws!M612</f>
        <v>-3.23889921501175</v>
      </c>
      <c r="Q639" s="64" t="n">
        <f aca="false">Scenarios!$B$15+Scenarios!$B$16*$D639+Scenarios!$B$17*(Scenarios!L$22+SUM($G639:P639))+$E639+Scenarios!$B$18*Draws!N612</f>
        <v>-2.48196967982782</v>
      </c>
      <c r="R639" s="64" t="n">
        <f aca="false">Scenarios!$B$15+Scenarios!$B$16*$D639+Scenarios!$B$17*(Scenarios!M$22+SUM($G639:Q639))+$E639+Scenarios!$B$18*Draws!O612</f>
        <v>-5.38521699735573</v>
      </c>
      <c r="S639" s="79" t="n">
        <f aca="false">SUM(G639:R639)</f>
        <v>-28.7327610324494</v>
      </c>
    </row>
    <row r="640" customFormat="false" ht="15" hidden="false" customHeight="false" outlineLevel="0" collapsed="false">
      <c r="A640" s="36" t="n">
        <v>609</v>
      </c>
      <c r="B640" s="36" t="n">
        <f aca="false">MATCH(Draws!B613,$B$16:$E$16,1)</f>
        <v>3</v>
      </c>
      <c r="C640" s="65" t="n">
        <f aca="false">MAX(-0.9,INDEX(Scenarios!$B$8:$E$8,B640)+INDEX(Scenarios!$B$9:$E$9,B640)*Draws!C613)</f>
        <v>0.27277448</v>
      </c>
      <c r="D640" s="65" t="n">
        <f aca="false">(1+C640)^(1/12)-1</f>
        <v>0.0203032927827829</v>
      </c>
      <c r="E640" s="64" t="n">
        <f aca="false">INDEX(Scenarios!$B$10:$E$10,B640)/12</f>
        <v>0.416666666666667</v>
      </c>
      <c r="G640" s="64" t="n">
        <f aca="false">Scenarios!$B$15+Scenarios!$B$16*$D640+Scenarios!$B$17*(Scenarios!B$22)+$E640+Scenarios!$B$18*Draws!D613</f>
        <v>-2.71285304934813</v>
      </c>
      <c r="H640" s="64" t="n">
        <f aca="false">Scenarios!$B$15+Scenarios!$B$16*$D640+Scenarios!$B$17*(Scenarios!C$22+SUM($G640:G640))+$E640+Scenarios!$B$18*Draws!E613</f>
        <v>2.61320157411485</v>
      </c>
      <c r="I640" s="64" t="n">
        <f aca="false">Scenarios!$B$15+Scenarios!$B$16*$D640+Scenarios!$B$17*(Scenarios!D$22+SUM($G640:H640))+$E640+Scenarios!$B$18*Draws!F613</f>
        <v>-4.52772864723323</v>
      </c>
      <c r="J640" s="64" t="n">
        <f aca="false">Scenarios!$B$15+Scenarios!$B$16*$D640+Scenarios!$B$17*(Scenarios!E$22+SUM($G640:I640))+$E640+Scenarios!$B$18*Draws!G613</f>
        <v>1.90002634980849</v>
      </c>
      <c r="K640" s="64" t="n">
        <f aca="false">Scenarios!$B$15+Scenarios!$B$16*$D640+Scenarios!$B$17*(Scenarios!F$22+SUM($G640:J640))+$E640+Scenarios!$B$18*Draws!H613</f>
        <v>-2.51424986359738</v>
      </c>
      <c r="L640" s="64" t="n">
        <f aca="false">Scenarios!$B$15+Scenarios!$B$16*$D640+Scenarios!$B$17*(Scenarios!G$22+SUM($G640:K640))+$E640+Scenarios!$B$18*Draws!I613</f>
        <v>0.295281539088911</v>
      </c>
      <c r="M640" s="64" t="n">
        <f aca="false">Scenarios!$B$15+Scenarios!$B$16*$D640+Scenarios!$B$17*(Scenarios!H$22+SUM($G640:L640))+$E640+Scenarios!$B$18*Draws!J613</f>
        <v>0.928761661826162</v>
      </c>
      <c r="N640" s="64" t="n">
        <f aca="false">Scenarios!$B$15+Scenarios!$B$16*$D640+Scenarios!$B$17*(Scenarios!I$22+SUM($G640:M640))+$E640+Scenarios!$B$18*Draws!K613</f>
        <v>0.164118514548178</v>
      </c>
      <c r="O640" s="64" t="n">
        <f aca="false">Scenarios!$B$15+Scenarios!$B$16*$D640+Scenarios!$B$17*(Scenarios!J$22+SUM($G640:N640))+$E640+Scenarios!$B$18*Draws!L613</f>
        <v>-0.487792036955049</v>
      </c>
      <c r="P640" s="64" t="n">
        <f aca="false">Scenarios!$B$15+Scenarios!$B$16*$D640+Scenarios!$B$17*(Scenarios!K$22+SUM($G640:O640))+$E640+Scenarios!$B$18*Draws!M613</f>
        <v>3.61694308413917</v>
      </c>
      <c r="Q640" s="64" t="n">
        <f aca="false">Scenarios!$B$15+Scenarios!$B$16*$D640+Scenarios!$B$17*(Scenarios!L$22+SUM($G640:P640))+$E640+Scenarios!$B$18*Draws!N613</f>
        <v>-1.88911707561225</v>
      </c>
      <c r="R640" s="64" t="n">
        <f aca="false">Scenarios!$B$15+Scenarios!$B$16*$D640+Scenarios!$B$17*(Scenarios!M$22+SUM($G640:Q640))+$E640+Scenarios!$B$18*Draws!O613</f>
        <v>3.77732511327843</v>
      </c>
      <c r="S640" s="79" t="n">
        <f aca="false">SUM(G640:R640)</f>
        <v>1.16391716405816</v>
      </c>
    </row>
    <row r="641" customFormat="false" ht="15" hidden="false" customHeight="false" outlineLevel="0" collapsed="false">
      <c r="A641" s="36" t="n">
        <v>610</v>
      </c>
      <c r="B641" s="36" t="n">
        <f aca="false">MATCH(Draws!B614,$B$16:$E$16,1)</f>
        <v>3</v>
      </c>
      <c r="C641" s="65" t="n">
        <f aca="false">MAX(-0.9,INDEX(Scenarios!$B$8:$E$8,B641)+INDEX(Scenarios!$B$9:$E$9,B641)*Draws!C614)</f>
        <v>-0.07742152</v>
      </c>
      <c r="D641" s="65" t="n">
        <f aca="false">(1+C641)^(1/12)-1</f>
        <v>-0.00669273931345826</v>
      </c>
      <c r="E641" s="64" t="n">
        <f aca="false">INDEX(Scenarios!$B$10:$E$10,B641)/12</f>
        <v>0.416666666666667</v>
      </c>
      <c r="G641" s="64" t="n">
        <f aca="false">Scenarios!$B$15+Scenarios!$B$16*$D641+Scenarios!$B$17*(Scenarios!B$22)+$E641+Scenarios!$B$18*Draws!D614</f>
        <v>-0.54941868127033</v>
      </c>
      <c r="H641" s="64" t="n">
        <f aca="false">Scenarios!$B$15+Scenarios!$B$16*$D641+Scenarios!$B$17*(Scenarios!C$22+SUM($G641:G641))+$E641+Scenarios!$B$18*Draws!E614</f>
        <v>-5.04703762972258</v>
      </c>
      <c r="I641" s="64" t="n">
        <f aca="false">Scenarios!$B$15+Scenarios!$B$16*$D641+Scenarios!$B$17*(Scenarios!D$22+SUM($G641:H641))+$E641+Scenarios!$B$18*Draws!F614</f>
        <v>-1.44384533364176</v>
      </c>
      <c r="J641" s="64" t="n">
        <f aca="false">Scenarios!$B$15+Scenarios!$B$16*$D641+Scenarios!$B$17*(Scenarios!E$22+SUM($G641:I641))+$E641+Scenarios!$B$18*Draws!G614</f>
        <v>-4.99749992002445</v>
      </c>
      <c r="K641" s="64" t="n">
        <f aca="false">Scenarios!$B$15+Scenarios!$B$16*$D641+Scenarios!$B$17*(Scenarios!F$22+SUM($G641:J641))+$E641+Scenarios!$B$18*Draws!H614</f>
        <v>-4.40856352379426</v>
      </c>
      <c r="L641" s="64" t="n">
        <f aca="false">Scenarios!$B$15+Scenarios!$B$16*$D641+Scenarios!$B$17*(Scenarios!G$22+SUM($G641:K641))+$E641+Scenarios!$B$18*Draws!I614</f>
        <v>-3.81873796258364</v>
      </c>
      <c r="M641" s="64" t="n">
        <f aca="false">Scenarios!$B$15+Scenarios!$B$16*$D641+Scenarios!$B$17*(Scenarios!H$22+SUM($G641:L641))+$E641+Scenarios!$B$18*Draws!J614</f>
        <v>-2.66687250567068</v>
      </c>
      <c r="N641" s="64" t="n">
        <f aca="false">Scenarios!$B$15+Scenarios!$B$16*$D641+Scenarios!$B$17*(Scenarios!I$22+SUM($G641:M641))+$E641+Scenarios!$B$18*Draws!K614</f>
        <v>-6.59863267105244</v>
      </c>
      <c r="O641" s="64" t="n">
        <f aca="false">Scenarios!$B$15+Scenarios!$B$16*$D641+Scenarios!$B$17*(Scenarios!J$22+SUM($G641:N641))+$E641+Scenarios!$B$18*Draws!L614</f>
        <v>-0.507691635103578</v>
      </c>
      <c r="P641" s="64" t="n">
        <f aca="false">Scenarios!$B$15+Scenarios!$B$16*$D641+Scenarios!$B$17*(Scenarios!K$22+SUM($G641:O641))+$E641+Scenarios!$B$18*Draws!M614</f>
        <v>-2.21607514369687</v>
      </c>
      <c r="Q641" s="64" t="n">
        <f aca="false">Scenarios!$B$15+Scenarios!$B$16*$D641+Scenarios!$B$17*(Scenarios!L$22+SUM($G641:P641))+$E641+Scenarios!$B$18*Draws!N614</f>
        <v>-2.52655363271175</v>
      </c>
      <c r="R641" s="64" t="n">
        <f aca="false">Scenarios!$B$15+Scenarios!$B$16*$D641+Scenarios!$B$17*(Scenarios!M$22+SUM($G641:Q641))+$E641+Scenarios!$B$18*Draws!O614</f>
        <v>-0.683686206861158</v>
      </c>
      <c r="S641" s="79" t="n">
        <f aca="false">SUM(G641:R641)</f>
        <v>-35.4646148461335</v>
      </c>
    </row>
    <row r="642" customFormat="false" ht="15" hidden="false" customHeight="false" outlineLevel="0" collapsed="false">
      <c r="A642" s="36" t="n">
        <v>611</v>
      </c>
      <c r="B642" s="36" t="n">
        <f aca="false">MATCH(Draws!B615,$B$16:$E$16,1)</f>
        <v>4</v>
      </c>
      <c r="C642" s="65" t="n">
        <f aca="false">MAX(-0.9,INDEX(Scenarios!$B$8:$E$8,B642)+INDEX(Scenarios!$B$9:$E$9,B642)*Draws!C615)</f>
        <v>0.01835652</v>
      </c>
      <c r="D642" s="65" t="n">
        <f aca="false">(1+C642)^(1/12)-1</f>
        <v>0.00151698887587126</v>
      </c>
      <c r="E642" s="64" t="n">
        <f aca="false">INDEX(Scenarios!$B$10:$E$10,B642)/12</f>
        <v>-1.25</v>
      </c>
      <c r="G642" s="64" t="n">
        <f aca="false">Scenarios!$B$15+Scenarios!$B$16*$D642+Scenarios!$B$17*(Scenarios!B$22)+$E642+Scenarios!$B$18*Draws!D615</f>
        <v>-2.42321842735428</v>
      </c>
      <c r="H642" s="64" t="n">
        <f aca="false">Scenarios!$B$15+Scenarios!$B$16*$D642+Scenarios!$B$17*(Scenarios!C$22+SUM($G642:G642))+$E642+Scenarios!$B$18*Draws!E615</f>
        <v>-2.17840400841893</v>
      </c>
      <c r="I642" s="64" t="n">
        <f aca="false">Scenarios!$B$15+Scenarios!$B$16*$D642+Scenarios!$B$17*(Scenarios!D$22+SUM($G642:H642))+$E642+Scenarios!$B$18*Draws!F615</f>
        <v>0.0157218665042689</v>
      </c>
      <c r="J642" s="64" t="n">
        <f aca="false">Scenarios!$B$15+Scenarios!$B$16*$D642+Scenarios!$B$17*(Scenarios!E$22+SUM($G642:I642))+$E642+Scenarios!$B$18*Draws!G615</f>
        <v>-0.270196271057743</v>
      </c>
      <c r="K642" s="64" t="n">
        <f aca="false">Scenarios!$B$15+Scenarios!$B$16*$D642+Scenarios!$B$17*(Scenarios!F$22+SUM($G642:J642))+$E642+Scenarios!$B$18*Draws!H615</f>
        <v>-3.49477535101198</v>
      </c>
      <c r="L642" s="64" t="n">
        <f aca="false">Scenarios!$B$15+Scenarios!$B$16*$D642+Scenarios!$B$17*(Scenarios!G$22+SUM($G642:K642))+$E642+Scenarios!$B$18*Draws!I615</f>
        <v>-1.30108916570503</v>
      </c>
      <c r="M642" s="64" t="n">
        <f aca="false">Scenarios!$B$15+Scenarios!$B$16*$D642+Scenarios!$B$17*(Scenarios!H$22+SUM($G642:L642))+$E642+Scenarios!$B$18*Draws!J615</f>
        <v>-1.3583649541185</v>
      </c>
      <c r="N642" s="64" t="n">
        <f aca="false">Scenarios!$B$15+Scenarios!$B$16*$D642+Scenarios!$B$17*(Scenarios!I$22+SUM($G642:M642))+$E642+Scenarios!$B$18*Draws!K615</f>
        <v>-1.58736311160435</v>
      </c>
      <c r="O642" s="64" t="n">
        <f aca="false">Scenarios!$B$15+Scenarios!$B$16*$D642+Scenarios!$B$17*(Scenarios!J$22+SUM($G642:N642))+$E642+Scenarios!$B$18*Draws!L615</f>
        <v>-7.18706953815164</v>
      </c>
      <c r="P642" s="64" t="n">
        <f aca="false">Scenarios!$B$15+Scenarios!$B$16*$D642+Scenarios!$B$17*(Scenarios!K$22+SUM($G642:O642))+$E642+Scenarios!$B$18*Draws!M615</f>
        <v>-4.91699496639809</v>
      </c>
      <c r="Q642" s="64" t="n">
        <f aca="false">Scenarios!$B$15+Scenarios!$B$16*$D642+Scenarios!$B$17*(Scenarios!L$22+SUM($G642:P642))+$E642+Scenarios!$B$18*Draws!N615</f>
        <v>-2.04948388906207</v>
      </c>
      <c r="R642" s="64" t="n">
        <f aca="false">Scenarios!$B$15+Scenarios!$B$16*$D642+Scenarios!$B$17*(Scenarios!M$22+SUM($G642:Q642))+$E642+Scenarios!$B$18*Draws!O615</f>
        <v>-4.33485562584089</v>
      </c>
      <c r="S642" s="79" t="n">
        <f aca="false">SUM(G642:R642)</f>
        <v>-31.0860934422192</v>
      </c>
    </row>
    <row r="643" customFormat="false" ht="15" hidden="false" customHeight="false" outlineLevel="0" collapsed="false">
      <c r="A643" s="36" t="n">
        <v>612</v>
      </c>
      <c r="B643" s="36" t="n">
        <f aca="false">MATCH(Draws!B616,$B$16:$E$16,1)</f>
        <v>1</v>
      </c>
      <c r="C643" s="65" t="n">
        <f aca="false">MAX(-0.9,INDEX(Scenarios!$B$8:$E$8,B643)+INDEX(Scenarios!$B$9:$E$9,B643)*Draws!C616)</f>
        <v>-0.04337545</v>
      </c>
      <c r="D643" s="65" t="n">
        <f aca="false">(1+C643)^(1/12)-1</f>
        <v>-0.00368853759223076</v>
      </c>
      <c r="E643" s="64" t="n">
        <f aca="false">INDEX(Scenarios!$B$10:$E$10,B643)/12</f>
        <v>-1.25</v>
      </c>
      <c r="G643" s="64" t="n">
        <f aca="false">Scenarios!$B$15+Scenarios!$B$16*$D643+Scenarios!$B$17*(Scenarios!B$22)+$E643+Scenarios!$B$18*Draws!D616</f>
        <v>-4.75432524682247</v>
      </c>
      <c r="H643" s="64" t="n">
        <f aca="false">Scenarios!$B$15+Scenarios!$B$16*$D643+Scenarios!$B$17*(Scenarios!C$22+SUM($G643:G643))+$E643+Scenarios!$B$18*Draws!E616</f>
        <v>-5.09434005894176</v>
      </c>
      <c r="I643" s="64" t="n">
        <f aca="false">Scenarios!$B$15+Scenarios!$B$16*$D643+Scenarios!$B$17*(Scenarios!D$22+SUM($G643:H643))+$E643+Scenarios!$B$18*Draws!F616</f>
        <v>-2.81647640624627</v>
      </c>
      <c r="J643" s="64" t="n">
        <f aca="false">Scenarios!$B$15+Scenarios!$B$16*$D643+Scenarios!$B$17*(Scenarios!E$22+SUM($G643:I643))+$E643+Scenarios!$B$18*Draws!G616</f>
        <v>0.848706364259022</v>
      </c>
      <c r="K643" s="64" t="n">
        <f aca="false">Scenarios!$B$15+Scenarios!$B$16*$D643+Scenarios!$B$17*(Scenarios!F$22+SUM($G643:J643))+$E643+Scenarios!$B$18*Draws!H616</f>
        <v>-1.5453091837421</v>
      </c>
      <c r="L643" s="64" t="n">
        <f aca="false">Scenarios!$B$15+Scenarios!$B$16*$D643+Scenarios!$B$17*(Scenarios!G$22+SUM($G643:K643))+$E643+Scenarios!$B$18*Draws!I616</f>
        <v>0.310711693669064</v>
      </c>
      <c r="M643" s="64" t="n">
        <f aca="false">Scenarios!$B$15+Scenarios!$B$16*$D643+Scenarios!$B$17*(Scenarios!H$22+SUM($G643:L643))+$E643+Scenarios!$B$18*Draws!J616</f>
        <v>-5.52668540021083</v>
      </c>
      <c r="N643" s="64" t="n">
        <f aca="false">Scenarios!$B$15+Scenarios!$B$16*$D643+Scenarios!$B$17*(Scenarios!I$22+SUM($G643:M643))+$E643+Scenarios!$B$18*Draws!K616</f>
        <v>2.73452307800057</v>
      </c>
      <c r="O643" s="64" t="n">
        <f aca="false">Scenarios!$B$15+Scenarios!$B$16*$D643+Scenarios!$B$17*(Scenarios!J$22+SUM($G643:N643))+$E643+Scenarios!$B$18*Draws!L616</f>
        <v>-0.383748833366266</v>
      </c>
      <c r="P643" s="64" t="n">
        <f aca="false">Scenarios!$B$15+Scenarios!$B$16*$D643+Scenarios!$B$17*(Scenarios!K$22+SUM($G643:O643))+$E643+Scenarios!$B$18*Draws!M616</f>
        <v>-5.20518968643112</v>
      </c>
      <c r="Q643" s="64" t="n">
        <f aca="false">Scenarios!$B$15+Scenarios!$B$16*$D643+Scenarios!$B$17*(Scenarios!L$22+SUM($G643:P643))+$E643+Scenarios!$B$18*Draws!N616</f>
        <v>-3.48877878932648</v>
      </c>
      <c r="R643" s="64" t="n">
        <f aca="false">Scenarios!$B$15+Scenarios!$B$16*$D643+Scenarios!$B$17*(Scenarios!M$22+SUM($G643:Q643))+$E643+Scenarios!$B$18*Draws!O616</f>
        <v>0.00457454624716425</v>
      </c>
      <c r="S643" s="79" t="n">
        <f aca="false">SUM(G643:R643)</f>
        <v>-24.9163379229115</v>
      </c>
    </row>
    <row r="644" customFormat="false" ht="15" hidden="false" customHeight="false" outlineLevel="0" collapsed="false">
      <c r="A644" s="36" t="n">
        <v>613</v>
      </c>
      <c r="B644" s="36" t="n">
        <f aca="false">MATCH(Draws!B617,$B$16:$E$16,1)</f>
        <v>4</v>
      </c>
      <c r="C644" s="65" t="n">
        <f aca="false">MAX(-0.9,INDEX(Scenarios!$B$8:$E$8,B644)+INDEX(Scenarios!$B$9:$E$9,B644)*Draws!C617)</f>
        <v>0.0840414</v>
      </c>
      <c r="D644" s="65" t="n">
        <f aca="false">(1+C644)^(1/12)-1</f>
        <v>0.00674733590618404</v>
      </c>
      <c r="E644" s="64" t="n">
        <f aca="false">INDEX(Scenarios!$B$10:$E$10,B644)/12</f>
        <v>-1.25</v>
      </c>
      <c r="G644" s="64" t="n">
        <f aca="false">Scenarios!$B$15+Scenarios!$B$16*$D644+Scenarios!$B$17*(Scenarios!B$22)+$E644+Scenarios!$B$18*Draws!D617</f>
        <v>-5.21170099749681</v>
      </c>
      <c r="H644" s="64" t="n">
        <f aca="false">Scenarios!$B$15+Scenarios!$B$16*$D644+Scenarios!$B$17*(Scenarios!C$22+SUM($G644:G644))+$E644+Scenarios!$B$18*Draws!E617</f>
        <v>-6.123031697449</v>
      </c>
      <c r="I644" s="64" t="n">
        <f aca="false">Scenarios!$B$15+Scenarios!$B$16*$D644+Scenarios!$B$17*(Scenarios!D$22+SUM($G644:H644))+$E644+Scenarios!$B$18*Draws!F617</f>
        <v>-3.33336638147188</v>
      </c>
      <c r="J644" s="64" t="n">
        <f aca="false">Scenarios!$B$15+Scenarios!$B$16*$D644+Scenarios!$B$17*(Scenarios!E$22+SUM($G644:I644))+$E644+Scenarios!$B$18*Draws!G617</f>
        <v>0.0359922506820265</v>
      </c>
      <c r="K644" s="64" t="n">
        <f aca="false">Scenarios!$B$15+Scenarios!$B$16*$D644+Scenarios!$B$17*(Scenarios!F$22+SUM($G644:J644))+$E644+Scenarios!$B$18*Draws!H617</f>
        <v>-3.52843874893199</v>
      </c>
      <c r="L644" s="64" t="n">
        <f aca="false">Scenarios!$B$15+Scenarios!$B$16*$D644+Scenarios!$B$17*(Scenarios!G$22+SUM($G644:K644))+$E644+Scenarios!$B$18*Draws!I617</f>
        <v>-3.64523300397084</v>
      </c>
      <c r="M644" s="64" t="n">
        <f aca="false">Scenarios!$B$15+Scenarios!$B$16*$D644+Scenarios!$B$17*(Scenarios!H$22+SUM($G644:L644))+$E644+Scenarios!$B$18*Draws!J617</f>
        <v>0.57715016113114</v>
      </c>
      <c r="N644" s="64" t="n">
        <f aca="false">Scenarios!$B$15+Scenarios!$B$16*$D644+Scenarios!$B$17*(Scenarios!I$22+SUM($G644:M644))+$E644+Scenarios!$B$18*Draws!K617</f>
        <v>-2.60736493572902</v>
      </c>
      <c r="O644" s="64" t="n">
        <f aca="false">Scenarios!$B$15+Scenarios!$B$16*$D644+Scenarios!$B$17*(Scenarios!J$22+SUM($G644:N644))+$E644+Scenarios!$B$18*Draws!L617</f>
        <v>-1.53636276774456</v>
      </c>
      <c r="P644" s="64" t="n">
        <f aca="false">Scenarios!$B$15+Scenarios!$B$16*$D644+Scenarios!$B$17*(Scenarios!K$22+SUM($G644:O644))+$E644+Scenarios!$B$18*Draws!M617</f>
        <v>-3.67940718663102</v>
      </c>
      <c r="Q644" s="64" t="n">
        <f aca="false">Scenarios!$B$15+Scenarios!$B$16*$D644+Scenarios!$B$17*(Scenarios!L$22+SUM($G644:P644))+$E644+Scenarios!$B$18*Draws!N617</f>
        <v>-7.70364315786185</v>
      </c>
      <c r="R644" s="64" t="n">
        <f aca="false">Scenarios!$B$15+Scenarios!$B$16*$D644+Scenarios!$B$17*(Scenarios!M$22+SUM($G644:Q644))+$E644+Scenarios!$B$18*Draws!O617</f>
        <v>-1.72078160469759</v>
      </c>
      <c r="S644" s="79" t="n">
        <f aca="false">SUM(G644:R644)</f>
        <v>-38.4761880701714</v>
      </c>
    </row>
    <row r="645" customFormat="false" ht="15" hidden="false" customHeight="false" outlineLevel="0" collapsed="false">
      <c r="A645" s="36" t="n">
        <v>614</v>
      </c>
      <c r="B645" s="36" t="n">
        <f aca="false">MATCH(Draws!B618,$B$16:$E$16,1)</f>
        <v>3</v>
      </c>
      <c r="C645" s="65" t="n">
        <f aca="false">MAX(-0.9,INDEX(Scenarios!$B$8:$E$8,B645)+INDEX(Scenarios!$B$9:$E$9,B645)*Draws!C618)</f>
        <v>0.112589</v>
      </c>
      <c r="D645" s="65" t="n">
        <f aca="false">(1+C645)^(1/12)-1</f>
        <v>0.00893045164030615</v>
      </c>
      <c r="E645" s="64" t="n">
        <f aca="false">INDEX(Scenarios!$B$10:$E$10,B645)/12</f>
        <v>0.416666666666667</v>
      </c>
      <c r="G645" s="64" t="n">
        <f aca="false">Scenarios!$B$15+Scenarios!$B$16*$D645+Scenarios!$B$17*(Scenarios!B$22)+$E645+Scenarios!$B$18*Draws!D618</f>
        <v>2.61546223339022</v>
      </c>
      <c r="H645" s="64" t="n">
        <f aca="false">Scenarios!$B$15+Scenarios!$B$16*$D645+Scenarios!$B$17*(Scenarios!C$22+SUM($G645:G645))+$E645+Scenarios!$B$18*Draws!E618</f>
        <v>-3.97431969866465</v>
      </c>
      <c r="I645" s="64" t="n">
        <f aca="false">Scenarios!$B$15+Scenarios!$B$16*$D645+Scenarios!$B$17*(Scenarios!D$22+SUM($G645:H645))+$E645+Scenarios!$B$18*Draws!F618</f>
        <v>-4.35046345412873</v>
      </c>
      <c r="J645" s="64" t="n">
        <f aca="false">Scenarios!$B$15+Scenarios!$B$16*$D645+Scenarios!$B$17*(Scenarios!E$22+SUM($G645:I645))+$E645+Scenarios!$B$18*Draws!G618</f>
        <v>1.91552930495545</v>
      </c>
      <c r="K645" s="64" t="n">
        <f aca="false">Scenarios!$B$15+Scenarios!$B$16*$D645+Scenarios!$B$17*(Scenarios!F$22+SUM($G645:J645))+$E645+Scenarios!$B$18*Draws!H618</f>
        <v>0.803744725138247</v>
      </c>
      <c r="L645" s="64" t="n">
        <f aca="false">Scenarios!$B$15+Scenarios!$B$16*$D645+Scenarios!$B$17*(Scenarios!G$22+SUM($G645:K645))+$E645+Scenarios!$B$18*Draws!I618</f>
        <v>-1.79565833749455</v>
      </c>
      <c r="M645" s="64" t="n">
        <f aca="false">Scenarios!$B$15+Scenarios!$B$16*$D645+Scenarios!$B$17*(Scenarios!H$22+SUM($G645:L645))+$E645+Scenarios!$B$18*Draws!J618</f>
        <v>-1.94957106524389</v>
      </c>
      <c r="N645" s="64" t="n">
        <f aca="false">Scenarios!$B$15+Scenarios!$B$16*$D645+Scenarios!$B$17*(Scenarios!I$22+SUM($G645:M645))+$E645+Scenarios!$B$18*Draws!K618</f>
        <v>-2.05582277785073</v>
      </c>
      <c r="O645" s="64" t="n">
        <f aca="false">Scenarios!$B$15+Scenarios!$B$16*$D645+Scenarios!$B$17*(Scenarios!J$22+SUM($G645:N645))+$E645+Scenarios!$B$18*Draws!L618</f>
        <v>1.94522579332896</v>
      </c>
      <c r="P645" s="64" t="n">
        <f aca="false">Scenarios!$B$15+Scenarios!$B$16*$D645+Scenarios!$B$17*(Scenarios!K$22+SUM($G645:O645))+$E645+Scenarios!$B$18*Draws!M618</f>
        <v>1.21246355008747</v>
      </c>
      <c r="Q645" s="64" t="n">
        <f aca="false">Scenarios!$B$15+Scenarios!$B$16*$D645+Scenarios!$B$17*(Scenarios!L$22+SUM($G645:P645))+$E645+Scenarios!$B$18*Draws!N618</f>
        <v>3.1833468548711</v>
      </c>
      <c r="R645" s="64" t="n">
        <f aca="false">Scenarios!$B$15+Scenarios!$B$16*$D645+Scenarios!$B$17*(Scenarios!M$22+SUM($G645:Q645))+$E645+Scenarios!$B$18*Draws!O618</f>
        <v>0.0597319840159265</v>
      </c>
      <c r="S645" s="79" t="n">
        <f aca="false">SUM(G645:R645)</f>
        <v>-2.39033088759517</v>
      </c>
    </row>
    <row r="646" customFormat="false" ht="15" hidden="false" customHeight="false" outlineLevel="0" collapsed="false">
      <c r="A646" s="36" t="n">
        <v>615</v>
      </c>
      <c r="B646" s="36" t="n">
        <f aca="false">MATCH(Draws!B619,$B$16:$E$16,1)</f>
        <v>4</v>
      </c>
      <c r="C646" s="65" t="n">
        <f aca="false">MAX(-0.9,INDEX(Scenarios!$B$8:$E$8,B646)+INDEX(Scenarios!$B$9:$E$9,B646)*Draws!C619)</f>
        <v>0.11449272</v>
      </c>
      <c r="D646" s="65" t="n">
        <f aca="false">(1+C646)^(1/12)-1</f>
        <v>0.00907420166952244</v>
      </c>
      <c r="E646" s="64" t="n">
        <f aca="false">INDEX(Scenarios!$B$10:$E$10,B646)/12</f>
        <v>-1.25</v>
      </c>
      <c r="G646" s="64" t="n">
        <f aca="false">Scenarios!$B$15+Scenarios!$B$16*$D646+Scenarios!$B$17*(Scenarios!B$22)+$E646+Scenarios!$B$18*Draws!D619</f>
        <v>-4.83070608015599</v>
      </c>
      <c r="H646" s="64" t="n">
        <f aca="false">Scenarios!$B$15+Scenarios!$B$16*$D646+Scenarios!$B$17*(Scenarios!C$22+SUM($G646:G646))+$E646+Scenarios!$B$18*Draws!E619</f>
        <v>-4.44440139041413</v>
      </c>
      <c r="I646" s="64" t="n">
        <f aca="false">Scenarios!$B$15+Scenarios!$B$16*$D646+Scenarios!$B$17*(Scenarios!D$22+SUM($G646:H646))+$E646+Scenarios!$B$18*Draws!F619</f>
        <v>-2.07035452933037</v>
      </c>
      <c r="J646" s="64" t="n">
        <f aca="false">Scenarios!$B$15+Scenarios!$B$16*$D646+Scenarios!$B$17*(Scenarios!E$22+SUM($G646:I646))+$E646+Scenarios!$B$18*Draws!G619</f>
        <v>-5.56178795202092</v>
      </c>
      <c r="K646" s="64" t="n">
        <f aca="false">Scenarios!$B$15+Scenarios!$B$16*$D646+Scenarios!$B$17*(Scenarios!F$22+SUM($G646:J646))+$E646+Scenarios!$B$18*Draws!H619</f>
        <v>-6.01533134015217</v>
      </c>
      <c r="L646" s="64" t="n">
        <f aca="false">Scenarios!$B$15+Scenarios!$B$16*$D646+Scenarios!$B$17*(Scenarios!G$22+SUM($G646:K646))+$E646+Scenarios!$B$18*Draws!I619</f>
        <v>-2.11238317126638</v>
      </c>
      <c r="M646" s="64" t="n">
        <f aca="false">Scenarios!$B$15+Scenarios!$B$16*$D646+Scenarios!$B$17*(Scenarios!H$22+SUM($G646:L646))+$E646+Scenarios!$B$18*Draws!J619</f>
        <v>-3.21915986324619</v>
      </c>
      <c r="N646" s="64" t="n">
        <f aca="false">Scenarios!$B$15+Scenarios!$B$16*$D646+Scenarios!$B$17*(Scenarios!I$22+SUM($G646:M646))+$E646+Scenarios!$B$18*Draws!K619</f>
        <v>-3.60913256271452</v>
      </c>
      <c r="O646" s="64" t="n">
        <f aca="false">Scenarios!$B$15+Scenarios!$B$16*$D646+Scenarios!$B$17*(Scenarios!J$22+SUM($G646:N646))+$E646+Scenarios!$B$18*Draws!L619</f>
        <v>-4.0367419261372</v>
      </c>
      <c r="P646" s="64" t="n">
        <f aca="false">Scenarios!$B$15+Scenarios!$B$16*$D646+Scenarios!$B$17*(Scenarios!K$22+SUM($G646:O646))+$E646+Scenarios!$B$18*Draws!M619</f>
        <v>-5.28779035973882</v>
      </c>
      <c r="Q646" s="64" t="n">
        <f aca="false">Scenarios!$B$15+Scenarios!$B$16*$D646+Scenarios!$B$17*(Scenarios!L$22+SUM($G646:P646))+$E646+Scenarios!$B$18*Draws!N619</f>
        <v>-4.22700567486496</v>
      </c>
      <c r="R646" s="64" t="n">
        <f aca="false">Scenarios!$B$15+Scenarios!$B$16*$D646+Scenarios!$B$17*(Scenarios!M$22+SUM($G646:Q646))+$E646+Scenarios!$B$18*Draws!O619</f>
        <v>-4.26860519149512</v>
      </c>
      <c r="S646" s="79" t="n">
        <f aca="false">SUM(G646:R646)</f>
        <v>-49.6834000415368</v>
      </c>
    </row>
    <row r="647" customFormat="false" ht="15" hidden="false" customHeight="false" outlineLevel="0" collapsed="false">
      <c r="A647" s="36" t="n">
        <v>616</v>
      </c>
      <c r="B647" s="36" t="n">
        <f aca="false">MATCH(Draws!B620,$B$16:$E$16,1)</f>
        <v>3</v>
      </c>
      <c r="C647" s="65" t="n">
        <f aca="false">MAX(-0.9,INDEX(Scenarios!$B$8:$E$8,B647)+INDEX(Scenarios!$B$9:$E$9,B647)*Draws!C620)</f>
        <v>0.32282816</v>
      </c>
      <c r="D647" s="65" t="n">
        <f aca="false">(1+C647)^(1/12)-1</f>
        <v>0.0235882360403819</v>
      </c>
      <c r="E647" s="64" t="n">
        <f aca="false">INDEX(Scenarios!$B$10:$E$10,B647)/12</f>
        <v>0.416666666666667</v>
      </c>
      <c r="G647" s="64" t="n">
        <f aca="false">Scenarios!$B$15+Scenarios!$B$16*$D647+Scenarios!$B$17*(Scenarios!B$22)+$E647+Scenarios!$B$18*Draws!D620</f>
        <v>1.14179864061506</v>
      </c>
      <c r="H647" s="64" t="n">
        <f aca="false">Scenarios!$B$15+Scenarios!$B$16*$D647+Scenarios!$B$17*(Scenarios!C$22+SUM($G647:G647))+$E647+Scenarios!$B$18*Draws!E620</f>
        <v>-2.63088594198852</v>
      </c>
      <c r="I647" s="64" t="n">
        <f aca="false">Scenarios!$B$15+Scenarios!$B$16*$D647+Scenarios!$B$17*(Scenarios!D$22+SUM($G647:H647))+$E647+Scenarios!$B$18*Draws!F620</f>
        <v>-2.81813499009727</v>
      </c>
      <c r="J647" s="64" t="n">
        <f aca="false">Scenarios!$B$15+Scenarios!$B$16*$D647+Scenarios!$B$17*(Scenarios!E$22+SUM($G647:I647))+$E647+Scenarios!$B$18*Draws!G620</f>
        <v>0.1713118545294</v>
      </c>
      <c r="K647" s="64" t="n">
        <f aca="false">Scenarios!$B$15+Scenarios!$B$16*$D647+Scenarios!$B$17*(Scenarios!F$22+SUM($G647:J647))+$E647+Scenarios!$B$18*Draws!H620</f>
        <v>-0.835307880548665</v>
      </c>
      <c r="L647" s="64" t="n">
        <f aca="false">Scenarios!$B$15+Scenarios!$B$16*$D647+Scenarios!$B$17*(Scenarios!G$22+SUM($G647:K647))+$E647+Scenarios!$B$18*Draws!I620</f>
        <v>3.3405049131039</v>
      </c>
      <c r="M647" s="64" t="n">
        <f aca="false">Scenarios!$B$15+Scenarios!$B$16*$D647+Scenarios!$B$17*(Scenarios!H$22+SUM($G647:L647))+$E647+Scenarios!$B$18*Draws!J620</f>
        <v>-2.5404609078726</v>
      </c>
      <c r="N647" s="64" t="n">
        <f aca="false">Scenarios!$B$15+Scenarios!$B$16*$D647+Scenarios!$B$17*(Scenarios!I$22+SUM($G647:M647))+$E647+Scenarios!$B$18*Draws!K620</f>
        <v>1.33448506159613</v>
      </c>
      <c r="O647" s="64" t="n">
        <f aca="false">Scenarios!$B$15+Scenarios!$B$16*$D647+Scenarios!$B$17*(Scenarios!J$22+SUM($G647:N647))+$E647+Scenarios!$B$18*Draws!L620</f>
        <v>-2.75481588789363</v>
      </c>
      <c r="P647" s="64" t="n">
        <f aca="false">Scenarios!$B$15+Scenarios!$B$16*$D647+Scenarios!$B$17*(Scenarios!K$22+SUM($G647:O647))+$E647+Scenarios!$B$18*Draws!M620</f>
        <v>2.20206303693948</v>
      </c>
      <c r="Q647" s="64" t="n">
        <f aca="false">Scenarios!$B$15+Scenarios!$B$16*$D647+Scenarios!$B$17*(Scenarios!L$22+SUM($G647:P647))+$E647+Scenarios!$B$18*Draws!N620</f>
        <v>1.01590823823726</v>
      </c>
      <c r="R647" s="64" t="n">
        <f aca="false">Scenarios!$B$15+Scenarios!$B$16*$D647+Scenarios!$B$17*(Scenarios!M$22+SUM($G647:Q647))+$E647+Scenarios!$B$18*Draws!O620</f>
        <v>2.80235216783566</v>
      </c>
      <c r="S647" s="79" t="n">
        <f aca="false">SUM(G647:R647)</f>
        <v>0.428818304456215</v>
      </c>
    </row>
    <row r="648" customFormat="false" ht="15" hidden="false" customHeight="false" outlineLevel="0" collapsed="false">
      <c r="A648" s="36" t="n">
        <v>617</v>
      </c>
      <c r="B648" s="36" t="n">
        <f aca="false">MATCH(Draws!B621,$B$16:$E$16,1)</f>
        <v>2</v>
      </c>
      <c r="C648" s="65" t="n">
        <f aca="false">MAX(-0.9,INDEX(Scenarios!$B$8:$E$8,B648)+INDEX(Scenarios!$B$9:$E$9,B648)*Draws!C621)</f>
        <v>-0.25407304</v>
      </c>
      <c r="D648" s="65" t="n">
        <f aca="false">(1+C648)^(1/12)-1</f>
        <v>-0.0241313673943494</v>
      </c>
      <c r="E648" s="64" t="n">
        <f aca="false">INDEX(Scenarios!$B$10:$E$10,B648)/12</f>
        <v>0.416666666666667</v>
      </c>
      <c r="G648" s="64" t="n">
        <f aca="false">Scenarios!$B$15+Scenarios!$B$16*$D648+Scenarios!$B$17*(Scenarios!B$22)+$E648+Scenarios!$B$18*Draws!D621</f>
        <v>0.158378040061117</v>
      </c>
      <c r="H648" s="64" t="n">
        <f aca="false">Scenarios!$B$15+Scenarios!$B$16*$D648+Scenarios!$B$17*(Scenarios!C$22+SUM($G648:G648))+$E648+Scenarios!$B$18*Draws!E621</f>
        <v>-0.964791139345024</v>
      </c>
      <c r="I648" s="64" t="n">
        <f aca="false">Scenarios!$B$15+Scenarios!$B$16*$D648+Scenarios!$B$17*(Scenarios!D$22+SUM($G648:H648))+$E648+Scenarios!$B$18*Draws!F621</f>
        <v>-1.32658500284371</v>
      </c>
      <c r="J648" s="64" t="n">
        <f aca="false">Scenarios!$B$15+Scenarios!$B$16*$D648+Scenarios!$B$17*(Scenarios!E$22+SUM($G648:I648))+$E648+Scenarios!$B$18*Draws!G621</f>
        <v>2.28433232400258</v>
      </c>
      <c r="K648" s="64" t="n">
        <f aca="false">Scenarios!$B$15+Scenarios!$B$16*$D648+Scenarios!$B$17*(Scenarios!F$22+SUM($G648:J648))+$E648+Scenarios!$B$18*Draws!H621</f>
        <v>1.96063016260554</v>
      </c>
      <c r="L648" s="64" t="n">
        <f aca="false">Scenarios!$B$15+Scenarios!$B$16*$D648+Scenarios!$B$17*(Scenarios!G$22+SUM($G648:K648))+$E648+Scenarios!$B$18*Draws!I621</f>
        <v>2.98615327729987</v>
      </c>
      <c r="M648" s="64" t="n">
        <f aca="false">Scenarios!$B$15+Scenarios!$B$16*$D648+Scenarios!$B$17*(Scenarios!H$22+SUM($G648:L648))+$E648+Scenarios!$B$18*Draws!J621</f>
        <v>1.47089019060339</v>
      </c>
      <c r="N648" s="64" t="n">
        <f aca="false">Scenarios!$B$15+Scenarios!$B$16*$D648+Scenarios!$B$17*(Scenarios!I$22+SUM($G648:M648))+$E648+Scenarios!$B$18*Draws!K621</f>
        <v>-0.609529232424824</v>
      </c>
      <c r="O648" s="64" t="n">
        <f aca="false">Scenarios!$B$15+Scenarios!$B$16*$D648+Scenarios!$B$17*(Scenarios!J$22+SUM($G648:N648))+$E648+Scenarios!$B$18*Draws!L621</f>
        <v>-1.98476613345336</v>
      </c>
      <c r="P648" s="64" t="n">
        <f aca="false">Scenarios!$B$15+Scenarios!$B$16*$D648+Scenarios!$B$17*(Scenarios!K$22+SUM($G648:O648))+$E648+Scenarios!$B$18*Draws!M621</f>
        <v>-0.671332246230198</v>
      </c>
      <c r="Q648" s="64" t="n">
        <f aca="false">Scenarios!$B$15+Scenarios!$B$16*$D648+Scenarios!$B$17*(Scenarios!L$22+SUM($G648:P648))+$E648+Scenarios!$B$18*Draws!N621</f>
        <v>-2.95856897572275</v>
      </c>
      <c r="R648" s="64" t="n">
        <f aca="false">Scenarios!$B$15+Scenarios!$B$16*$D648+Scenarios!$B$17*(Scenarios!M$22+SUM($G648:Q648))+$E648+Scenarios!$B$18*Draws!O621</f>
        <v>-1.93299951057517</v>
      </c>
      <c r="S648" s="79" t="n">
        <f aca="false">SUM(G648:R648)</f>
        <v>-1.58818824602254</v>
      </c>
    </row>
    <row r="649" customFormat="false" ht="15" hidden="false" customHeight="false" outlineLevel="0" collapsed="false">
      <c r="A649" s="36" t="n">
        <v>618</v>
      </c>
      <c r="B649" s="36" t="n">
        <f aca="false">MATCH(Draws!B622,$B$16:$E$16,1)</f>
        <v>4</v>
      </c>
      <c r="C649" s="65" t="n">
        <f aca="false">MAX(-0.9,INDEX(Scenarios!$B$8:$E$8,B649)+INDEX(Scenarios!$B$9:$E$9,B649)*Draws!C622)</f>
        <v>0.16306956</v>
      </c>
      <c r="D649" s="65" t="n">
        <f aca="false">(1+C649)^(1/12)-1</f>
        <v>0.0126681263015127</v>
      </c>
      <c r="E649" s="64" t="n">
        <f aca="false">INDEX(Scenarios!$B$10:$E$10,B649)/12</f>
        <v>-1.25</v>
      </c>
      <c r="G649" s="64" t="n">
        <f aca="false">Scenarios!$B$15+Scenarios!$B$16*$D649+Scenarios!$B$17*(Scenarios!B$22)+$E649+Scenarios!$B$18*Draws!D622</f>
        <v>-2.65748345601081</v>
      </c>
      <c r="H649" s="64" t="n">
        <f aca="false">Scenarios!$B$15+Scenarios!$B$16*$D649+Scenarios!$B$17*(Scenarios!C$22+SUM($G649:G649))+$E649+Scenarios!$B$18*Draws!E622</f>
        <v>-2.32919263900024</v>
      </c>
      <c r="I649" s="64" t="n">
        <f aca="false">Scenarios!$B$15+Scenarios!$B$16*$D649+Scenarios!$B$17*(Scenarios!D$22+SUM($G649:H649))+$E649+Scenarios!$B$18*Draws!F622</f>
        <v>-1.86499919157332</v>
      </c>
      <c r="J649" s="64" t="n">
        <f aca="false">Scenarios!$B$15+Scenarios!$B$16*$D649+Scenarios!$B$17*(Scenarios!E$22+SUM($G649:I649))+$E649+Scenarios!$B$18*Draws!G622</f>
        <v>1.3821074238591</v>
      </c>
      <c r="K649" s="64" t="n">
        <f aca="false">Scenarios!$B$15+Scenarios!$B$16*$D649+Scenarios!$B$17*(Scenarios!F$22+SUM($G649:J649))+$E649+Scenarios!$B$18*Draws!H622</f>
        <v>-3.01659803539231</v>
      </c>
      <c r="L649" s="64" t="n">
        <f aca="false">Scenarios!$B$15+Scenarios!$B$16*$D649+Scenarios!$B$17*(Scenarios!G$22+SUM($G649:K649))+$E649+Scenarios!$B$18*Draws!I622</f>
        <v>-6.35029241319289</v>
      </c>
      <c r="M649" s="64" t="n">
        <f aca="false">Scenarios!$B$15+Scenarios!$B$16*$D649+Scenarios!$B$17*(Scenarios!H$22+SUM($G649:L649))+$E649+Scenarios!$B$18*Draws!J622</f>
        <v>-1.22221001735551</v>
      </c>
      <c r="N649" s="64" t="n">
        <f aca="false">Scenarios!$B$15+Scenarios!$B$16*$D649+Scenarios!$B$17*(Scenarios!I$22+SUM($G649:M649))+$E649+Scenarios!$B$18*Draws!K622</f>
        <v>-0.534949704869118</v>
      </c>
      <c r="O649" s="64" t="n">
        <f aca="false">Scenarios!$B$15+Scenarios!$B$16*$D649+Scenarios!$B$17*(Scenarios!J$22+SUM($G649:N649))+$E649+Scenarios!$B$18*Draws!L622</f>
        <v>-0.0538656786037395</v>
      </c>
      <c r="P649" s="64" t="n">
        <f aca="false">Scenarios!$B$15+Scenarios!$B$16*$D649+Scenarios!$B$17*(Scenarios!K$22+SUM($G649:O649))+$E649+Scenarios!$B$18*Draws!M622</f>
        <v>4.70734770734122</v>
      </c>
      <c r="Q649" s="64" t="n">
        <f aca="false">Scenarios!$B$15+Scenarios!$B$16*$D649+Scenarios!$B$17*(Scenarios!L$22+SUM($G649:P649))+$E649+Scenarios!$B$18*Draws!N622</f>
        <v>-5.50968376770553</v>
      </c>
      <c r="R649" s="64" t="n">
        <f aca="false">Scenarios!$B$15+Scenarios!$B$16*$D649+Scenarios!$B$17*(Scenarios!M$22+SUM($G649:Q649))+$E649+Scenarios!$B$18*Draws!O622</f>
        <v>-4.01908018738806</v>
      </c>
      <c r="S649" s="79" t="n">
        <f aca="false">SUM(G649:R649)</f>
        <v>-21.4688999598912</v>
      </c>
    </row>
    <row r="650" customFormat="false" ht="15" hidden="false" customHeight="false" outlineLevel="0" collapsed="false">
      <c r="A650" s="36" t="n">
        <v>619</v>
      </c>
      <c r="B650" s="36" t="n">
        <f aca="false">MATCH(Draws!B623,$B$16:$E$16,1)</f>
        <v>1</v>
      </c>
      <c r="C650" s="65" t="n">
        <f aca="false">MAX(-0.9,INDEX(Scenarios!$B$8:$E$8,B650)+INDEX(Scenarios!$B$9:$E$9,B650)*Draws!C623)</f>
        <v>0.0893096</v>
      </c>
      <c r="D650" s="65" t="n">
        <f aca="false">(1+C650)^(1/12)-1</f>
        <v>0.00715414457841335</v>
      </c>
      <c r="E650" s="64" t="n">
        <f aca="false">INDEX(Scenarios!$B$10:$E$10,B650)/12</f>
        <v>-1.25</v>
      </c>
      <c r="G650" s="64" t="n">
        <f aca="false">Scenarios!$B$15+Scenarios!$B$16*$D650+Scenarios!$B$17*(Scenarios!B$22)+$E650+Scenarios!$B$18*Draws!D623</f>
        <v>-1.03335754813299</v>
      </c>
      <c r="H650" s="64" t="n">
        <f aca="false">Scenarios!$B$15+Scenarios!$B$16*$D650+Scenarios!$B$17*(Scenarios!C$22+SUM($G650:G650))+$E650+Scenarios!$B$18*Draws!E623</f>
        <v>-0.728282987564009</v>
      </c>
      <c r="I650" s="64" t="n">
        <f aca="false">Scenarios!$B$15+Scenarios!$B$16*$D650+Scenarios!$B$17*(Scenarios!D$22+SUM($G650:H650))+$E650+Scenarios!$B$18*Draws!F623</f>
        <v>1.61122669060226</v>
      </c>
      <c r="J650" s="64" t="n">
        <f aca="false">Scenarios!$B$15+Scenarios!$B$16*$D650+Scenarios!$B$17*(Scenarios!E$22+SUM($G650:I650))+$E650+Scenarios!$B$18*Draws!G623</f>
        <v>-4.09215892607486</v>
      </c>
      <c r="K650" s="64" t="n">
        <f aca="false">Scenarios!$B$15+Scenarios!$B$16*$D650+Scenarios!$B$17*(Scenarios!F$22+SUM($G650:J650))+$E650+Scenarios!$B$18*Draws!H623</f>
        <v>-0.0486033159066825</v>
      </c>
      <c r="L650" s="64" t="n">
        <f aca="false">Scenarios!$B$15+Scenarios!$B$16*$D650+Scenarios!$B$17*(Scenarios!G$22+SUM($G650:K650))+$E650+Scenarios!$B$18*Draws!I623</f>
        <v>-1.63738607226852</v>
      </c>
      <c r="M650" s="64" t="n">
        <f aca="false">Scenarios!$B$15+Scenarios!$B$16*$D650+Scenarios!$B$17*(Scenarios!H$22+SUM($G650:L650))+$E650+Scenarios!$B$18*Draws!J623</f>
        <v>2.39753558594447</v>
      </c>
      <c r="N650" s="64" t="n">
        <f aca="false">Scenarios!$B$15+Scenarios!$B$16*$D650+Scenarios!$B$17*(Scenarios!I$22+SUM($G650:M650))+$E650+Scenarios!$B$18*Draws!K623</f>
        <v>-2.9976446506926</v>
      </c>
      <c r="O650" s="64" t="n">
        <f aca="false">Scenarios!$B$15+Scenarios!$B$16*$D650+Scenarios!$B$17*(Scenarios!J$22+SUM($G650:N650))+$E650+Scenarios!$B$18*Draws!L623</f>
        <v>-1.56164202143329</v>
      </c>
      <c r="P650" s="64" t="n">
        <f aca="false">Scenarios!$B$15+Scenarios!$B$16*$D650+Scenarios!$B$17*(Scenarios!K$22+SUM($G650:O650))+$E650+Scenarios!$B$18*Draws!M623</f>
        <v>-2.45310349254136</v>
      </c>
      <c r="Q650" s="64" t="n">
        <f aca="false">Scenarios!$B$15+Scenarios!$B$16*$D650+Scenarios!$B$17*(Scenarios!L$22+SUM($G650:P650))+$E650+Scenarios!$B$18*Draws!N623</f>
        <v>-3.38621370498038</v>
      </c>
      <c r="R650" s="64" t="n">
        <f aca="false">Scenarios!$B$15+Scenarios!$B$16*$D650+Scenarios!$B$17*(Scenarios!M$22+SUM($G650:Q650))+$E650+Scenarios!$B$18*Draws!O623</f>
        <v>1.82164056199273</v>
      </c>
      <c r="S650" s="79" t="n">
        <f aca="false">SUM(G650:R650)</f>
        <v>-12.1079898810552</v>
      </c>
    </row>
    <row r="651" customFormat="false" ht="15" hidden="false" customHeight="false" outlineLevel="0" collapsed="false">
      <c r="A651" s="36" t="n">
        <v>620</v>
      </c>
      <c r="B651" s="36" t="n">
        <f aca="false">MATCH(Draws!B624,$B$16:$E$16,1)</f>
        <v>1</v>
      </c>
      <c r="C651" s="65" t="n">
        <f aca="false">MAX(-0.9,INDEX(Scenarios!$B$8:$E$8,B651)+INDEX(Scenarios!$B$9:$E$9,B651)*Draws!C624)</f>
        <v>0.1290704</v>
      </c>
      <c r="D651" s="65" t="n">
        <f aca="false">(1+C651)^(1/12)-1</f>
        <v>0.0101675618765669</v>
      </c>
      <c r="E651" s="64" t="n">
        <f aca="false">INDEX(Scenarios!$B$10:$E$10,B651)/12</f>
        <v>-1.25</v>
      </c>
      <c r="G651" s="64" t="n">
        <f aca="false">Scenarios!$B$15+Scenarios!$B$16*$D651+Scenarios!$B$17*(Scenarios!B$22)+$E651+Scenarios!$B$18*Draws!D624</f>
        <v>0.847166976739466</v>
      </c>
      <c r="H651" s="64" t="n">
        <f aca="false">Scenarios!$B$15+Scenarios!$B$16*$D651+Scenarios!$B$17*(Scenarios!C$22+SUM($G651:G651))+$E651+Scenarios!$B$18*Draws!E624</f>
        <v>1.46420695957514</v>
      </c>
      <c r="I651" s="64" t="n">
        <f aca="false">Scenarios!$B$15+Scenarios!$B$16*$D651+Scenarios!$B$17*(Scenarios!D$22+SUM($G651:H651))+$E651+Scenarios!$B$18*Draws!F624</f>
        <v>-2.51920334213046</v>
      </c>
      <c r="J651" s="64" t="n">
        <f aca="false">Scenarios!$B$15+Scenarios!$B$16*$D651+Scenarios!$B$17*(Scenarios!E$22+SUM($G651:I651))+$E651+Scenarios!$B$18*Draws!G624</f>
        <v>0.0773178250475368</v>
      </c>
      <c r="K651" s="64" t="n">
        <f aca="false">Scenarios!$B$15+Scenarios!$B$16*$D651+Scenarios!$B$17*(Scenarios!F$22+SUM($G651:J651))+$E651+Scenarios!$B$18*Draws!H624</f>
        <v>0.786770803940956</v>
      </c>
      <c r="L651" s="64" t="n">
        <f aca="false">Scenarios!$B$15+Scenarios!$B$16*$D651+Scenarios!$B$17*(Scenarios!G$22+SUM($G651:K651))+$E651+Scenarios!$B$18*Draws!I624</f>
        <v>0.660407411671962</v>
      </c>
      <c r="M651" s="64" t="n">
        <f aca="false">Scenarios!$B$15+Scenarios!$B$16*$D651+Scenarios!$B$17*(Scenarios!H$22+SUM($G651:L651))+$E651+Scenarios!$B$18*Draws!J624</f>
        <v>2.70777834425772</v>
      </c>
      <c r="N651" s="64" t="n">
        <f aca="false">Scenarios!$B$15+Scenarios!$B$16*$D651+Scenarios!$B$17*(Scenarios!I$22+SUM($G651:M651))+$E651+Scenarios!$B$18*Draws!K624</f>
        <v>0.58114146704536</v>
      </c>
      <c r="O651" s="64" t="n">
        <f aca="false">Scenarios!$B$15+Scenarios!$B$16*$D651+Scenarios!$B$17*(Scenarios!J$22+SUM($G651:N651))+$E651+Scenarios!$B$18*Draws!L624</f>
        <v>-5.60283774251547</v>
      </c>
      <c r="P651" s="64" t="n">
        <f aca="false">Scenarios!$B$15+Scenarios!$B$16*$D651+Scenarios!$B$17*(Scenarios!K$22+SUM($G651:O651))+$E651+Scenarios!$B$18*Draws!M624</f>
        <v>2.40996527311992</v>
      </c>
      <c r="Q651" s="64" t="n">
        <f aca="false">Scenarios!$B$15+Scenarios!$B$16*$D651+Scenarios!$B$17*(Scenarios!L$22+SUM($G651:P651))+$E651+Scenarios!$B$18*Draws!N624</f>
        <v>-7.10752683695657</v>
      </c>
      <c r="R651" s="64" t="n">
        <f aca="false">Scenarios!$B$15+Scenarios!$B$16*$D651+Scenarios!$B$17*(Scenarios!M$22+SUM($G651:Q651))+$E651+Scenarios!$B$18*Draws!O624</f>
        <v>0.970940989886974</v>
      </c>
      <c r="S651" s="79" t="n">
        <f aca="false">SUM(G651:R651)</f>
        <v>-4.72387187031747</v>
      </c>
    </row>
    <row r="652" customFormat="false" ht="15" hidden="false" customHeight="false" outlineLevel="0" collapsed="false">
      <c r="A652" s="36" t="n">
        <v>621</v>
      </c>
      <c r="B652" s="36" t="n">
        <f aca="false">MATCH(Draws!B625,$B$16:$E$16,1)</f>
        <v>4</v>
      </c>
      <c r="C652" s="65" t="n">
        <f aca="false">MAX(-0.9,INDEX(Scenarios!$B$8:$E$8,B652)+INDEX(Scenarios!$B$9:$E$9,B652)*Draws!C625)</f>
        <v>0.3173472</v>
      </c>
      <c r="D652" s="65" t="n">
        <f aca="false">(1+C652)^(1/12)-1</f>
        <v>0.0232341381101795</v>
      </c>
      <c r="E652" s="64" t="n">
        <f aca="false">INDEX(Scenarios!$B$10:$E$10,B652)/12</f>
        <v>-1.25</v>
      </c>
      <c r="G652" s="64" t="n">
        <f aca="false">Scenarios!$B$15+Scenarios!$B$16*$D652+Scenarios!$B$17*(Scenarios!B$22)+$E652+Scenarios!$B$18*Draws!D625</f>
        <v>-5.3736650056219</v>
      </c>
      <c r="H652" s="64" t="n">
        <f aca="false">Scenarios!$B$15+Scenarios!$B$16*$D652+Scenarios!$B$17*(Scenarios!C$22+SUM($G652:G652))+$E652+Scenarios!$B$18*Draws!E625</f>
        <v>-5.85358640103161</v>
      </c>
      <c r="I652" s="64" t="n">
        <f aca="false">Scenarios!$B$15+Scenarios!$B$16*$D652+Scenarios!$B$17*(Scenarios!D$22+SUM($G652:H652))+$E652+Scenarios!$B$18*Draws!F625</f>
        <v>-1.21832987207685</v>
      </c>
      <c r="J652" s="64" t="n">
        <f aca="false">Scenarios!$B$15+Scenarios!$B$16*$D652+Scenarios!$B$17*(Scenarios!E$22+SUM($G652:I652))+$E652+Scenarios!$B$18*Draws!G625</f>
        <v>-0.0640866821774355</v>
      </c>
      <c r="K652" s="64" t="n">
        <f aca="false">Scenarios!$B$15+Scenarios!$B$16*$D652+Scenarios!$B$17*(Scenarios!F$22+SUM($G652:J652))+$E652+Scenarios!$B$18*Draws!H625</f>
        <v>-1.78205323962882</v>
      </c>
      <c r="L652" s="64" t="n">
        <f aca="false">Scenarios!$B$15+Scenarios!$B$16*$D652+Scenarios!$B$17*(Scenarios!G$22+SUM($G652:K652))+$E652+Scenarios!$B$18*Draws!I625</f>
        <v>-5.31899933948588</v>
      </c>
      <c r="M652" s="64" t="n">
        <f aca="false">Scenarios!$B$15+Scenarios!$B$16*$D652+Scenarios!$B$17*(Scenarios!H$22+SUM($G652:L652))+$E652+Scenarios!$B$18*Draws!J625</f>
        <v>2.68363386883633</v>
      </c>
      <c r="N652" s="64" t="n">
        <f aca="false">Scenarios!$B$15+Scenarios!$B$16*$D652+Scenarios!$B$17*(Scenarios!I$22+SUM($G652:M652))+$E652+Scenarios!$B$18*Draws!K625</f>
        <v>0.111762868325213</v>
      </c>
      <c r="O652" s="64" t="n">
        <f aca="false">Scenarios!$B$15+Scenarios!$B$16*$D652+Scenarios!$B$17*(Scenarios!J$22+SUM($G652:N652))+$E652+Scenarios!$B$18*Draws!L625</f>
        <v>-5.13945143330076</v>
      </c>
      <c r="P652" s="64" t="n">
        <f aca="false">Scenarios!$B$15+Scenarios!$B$16*$D652+Scenarios!$B$17*(Scenarios!K$22+SUM($G652:O652))+$E652+Scenarios!$B$18*Draws!M625</f>
        <v>0.781907684039894</v>
      </c>
      <c r="Q652" s="64" t="n">
        <f aca="false">Scenarios!$B$15+Scenarios!$B$16*$D652+Scenarios!$B$17*(Scenarios!L$22+SUM($G652:P652))+$E652+Scenarios!$B$18*Draws!N625</f>
        <v>-8.74413561335924</v>
      </c>
      <c r="R652" s="64" t="n">
        <f aca="false">Scenarios!$B$15+Scenarios!$B$16*$D652+Scenarios!$B$17*(Scenarios!M$22+SUM($G652:Q652))+$E652+Scenarios!$B$18*Draws!O625</f>
        <v>-0.42388628816766</v>
      </c>
      <c r="S652" s="79" t="n">
        <f aca="false">SUM(G652:R652)</f>
        <v>-30.3408894536487</v>
      </c>
    </row>
    <row r="653" customFormat="false" ht="15" hidden="false" customHeight="false" outlineLevel="0" collapsed="false">
      <c r="A653" s="36" t="n">
        <v>622</v>
      </c>
      <c r="B653" s="36" t="n">
        <f aca="false">MATCH(Draws!B626,$B$16:$E$16,1)</f>
        <v>4</v>
      </c>
      <c r="C653" s="65" t="n">
        <f aca="false">MAX(-0.9,INDEX(Scenarios!$B$8:$E$8,B653)+INDEX(Scenarios!$B$9:$E$9,B653)*Draws!C626)</f>
        <v>-0.06231336</v>
      </c>
      <c r="D653" s="65" t="n">
        <f aca="false">(1+C653)^(1/12)-1</f>
        <v>-0.00534727368510024</v>
      </c>
      <c r="E653" s="64" t="n">
        <f aca="false">INDEX(Scenarios!$B$10:$E$10,B653)/12</f>
        <v>-1.25</v>
      </c>
      <c r="G653" s="64" t="n">
        <f aca="false">Scenarios!$B$15+Scenarios!$B$16*$D653+Scenarios!$B$17*(Scenarios!B$22)+$E653+Scenarios!$B$18*Draws!D626</f>
        <v>-1.02633168886283</v>
      </c>
      <c r="H653" s="64" t="n">
        <f aca="false">Scenarios!$B$15+Scenarios!$B$16*$D653+Scenarios!$B$17*(Scenarios!C$22+SUM($G653:G653))+$E653+Scenarios!$B$18*Draws!E626</f>
        <v>-1.56520011360606</v>
      </c>
      <c r="I653" s="64" t="n">
        <f aca="false">Scenarios!$B$15+Scenarios!$B$16*$D653+Scenarios!$B$17*(Scenarios!D$22+SUM($G653:H653))+$E653+Scenarios!$B$18*Draws!F626</f>
        <v>0.894868048915807</v>
      </c>
      <c r="J653" s="64" t="n">
        <f aca="false">Scenarios!$B$15+Scenarios!$B$16*$D653+Scenarios!$B$17*(Scenarios!E$22+SUM($G653:I653))+$E653+Scenarios!$B$18*Draws!G626</f>
        <v>-1.59582503816234</v>
      </c>
      <c r="K653" s="64" t="n">
        <f aca="false">Scenarios!$B$15+Scenarios!$B$16*$D653+Scenarios!$B$17*(Scenarios!F$22+SUM($G653:J653))+$E653+Scenarios!$B$18*Draws!H626</f>
        <v>-3.60548560804473</v>
      </c>
      <c r="L653" s="64" t="n">
        <f aca="false">Scenarios!$B$15+Scenarios!$B$16*$D653+Scenarios!$B$17*(Scenarios!G$22+SUM($G653:K653))+$E653+Scenarios!$B$18*Draws!I626</f>
        <v>-5.47854682773835</v>
      </c>
      <c r="M653" s="64" t="n">
        <f aca="false">Scenarios!$B$15+Scenarios!$B$16*$D653+Scenarios!$B$17*(Scenarios!H$22+SUM($G653:L653))+$E653+Scenarios!$B$18*Draws!J626</f>
        <v>-4.69594929190908</v>
      </c>
      <c r="N653" s="64" t="n">
        <f aca="false">Scenarios!$B$15+Scenarios!$B$16*$D653+Scenarios!$B$17*(Scenarios!I$22+SUM($G653:M653))+$E653+Scenarios!$B$18*Draws!K626</f>
        <v>0.604792268233013</v>
      </c>
      <c r="O653" s="64" t="n">
        <f aca="false">Scenarios!$B$15+Scenarios!$B$16*$D653+Scenarios!$B$17*(Scenarios!J$22+SUM($G653:N653))+$E653+Scenarios!$B$18*Draws!L626</f>
        <v>-1.37352074447721</v>
      </c>
      <c r="P653" s="64" t="n">
        <f aca="false">Scenarios!$B$15+Scenarios!$B$16*$D653+Scenarios!$B$17*(Scenarios!K$22+SUM($G653:O653))+$E653+Scenarios!$B$18*Draws!M626</f>
        <v>-0.402391278927894</v>
      </c>
      <c r="Q653" s="64" t="n">
        <f aca="false">Scenarios!$B$15+Scenarios!$B$16*$D653+Scenarios!$B$17*(Scenarios!L$22+SUM($G653:P653))+$E653+Scenarios!$B$18*Draws!N626</f>
        <v>-1.35208555587286</v>
      </c>
      <c r="R653" s="64" t="n">
        <f aca="false">Scenarios!$B$15+Scenarios!$B$16*$D653+Scenarios!$B$17*(Scenarios!M$22+SUM($G653:Q653))+$E653+Scenarios!$B$18*Draws!O626</f>
        <v>-5.02065861688105</v>
      </c>
      <c r="S653" s="79" t="n">
        <f aca="false">SUM(G653:R653)</f>
        <v>-24.6163344473336</v>
      </c>
    </row>
    <row r="654" customFormat="false" ht="15" hidden="false" customHeight="false" outlineLevel="0" collapsed="false">
      <c r="A654" s="36" t="n">
        <v>623</v>
      </c>
      <c r="B654" s="36" t="n">
        <f aca="false">MATCH(Draws!B627,$B$16:$E$16,1)</f>
        <v>4</v>
      </c>
      <c r="C654" s="65" t="n">
        <f aca="false">MAX(-0.9,INDEX(Scenarios!$B$8:$E$8,B654)+INDEX(Scenarios!$B$9:$E$9,B654)*Draws!C627)</f>
        <v>0.18308436</v>
      </c>
      <c r="D654" s="65" t="n">
        <f aca="false">(1+C654)^(1/12)-1</f>
        <v>0.0141090134497814</v>
      </c>
      <c r="E654" s="64" t="n">
        <f aca="false">INDEX(Scenarios!$B$10:$E$10,B654)/12</f>
        <v>-1.25</v>
      </c>
      <c r="G654" s="64" t="n">
        <f aca="false">Scenarios!$B$15+Scenarios!$B$16*$D654+Scenarios!$B$17*(Scenarios!B$22)+$E654+Scenarios!$B$18*Draws!D627</f>
        <v>-3.41895919794986</v>
      </c>
      <c r="H654" s="64" t="n">
        <f aca="false">Scenarios!$B$15+Scenarios!$B$16*$D654+Scenarios!$B$17*(Scenarios!C$22+SUM($G654:G654))+$E654+Scenarios!$B$18*Draws!E627</f>
        <v>-7.55185455648454</v>
      </c>
      <c r="I654" s="64" t="n">
        <f aca="false">Scenarios!$B$15+Scenarios!$B$16*$D654+Scenarios!$B$17*(Scenarios!D$22+SUM($G654:H654))+$E654+Scenarios!$B$18*Draws!F627</f>
        <v>-0.268373522909914</v>
      </c>
      <c r="J654" s="64" t="n">
        <f aca="false">Scenarios!$B$15+Scenarios!$B$16*$D654+Scenarios!$B$17*(Scenarios!E$22+SUM($G654:I654))+$E654+Scenarios!$B$18*Draws!G627</f>
        <v>-3.82081024761594</v>
      </c>
      <c r="K654" s="64" t="n">
        <f aca="false">Scenarios!$B$15+Scenarios!$B$16*$D654+Scenarios!$B$17*(Scenarios!F$22+SUM($G654:J654))+$E654+Scenarios!$B$18*Draws!H627</f>
        <v>-3.54715166660258</v>
      </c>
      <c r="L654" s="64" t="n">
        <f aca="false">Scenarios!$B$15+Scenarios!$B$16*$D654+Scenarios!$B$17*(Scenarios!G$22+SUM($G654:K654))+$E654+Scenarios!$B$18*Draws!I627</f>
        <v>-0.539863952215047</v>
      </c>
      <c r="M654" s="64" t="n">
        <f aca="false">Scenarios!$B$15+Scenarios!$B$16*$D654+Scenarios!$B$17*(Scenarios!H$22+SUM($G654:L654))+$E654+Scenarios!$B$18*Draws!J627</f>
        <v>-2.61125786177271</v>
      </c>
      <c r="N654" s="64" t="n">
        <f aca="false">Scenarios!$B$15+Scenarios!$B$16*$D654+Scenarios!$B$17*(Scenarios!I$22+SUM($G654:M654))+$E654+Scenarios!$B$18*Draws!K627</f>
        <v>-2.3378720575487</v>
      </c>
      <c r="O654" s="64" t="n">
        <f aca="false">Scenarios!$B$15+Scenarios!$B$16*$D654+Scenarios!$B$17*(Scenarios!J$22+SUM($G654:N654))+$E654+Scenarios!$B$18*Draws!L627</f>
        <v>2.76352019065016</v>
      </c>
      <c r="P654" s="64" t="n">
        <f aca="false">Scenarios!$B$15+Scenarios!$B$16*$D654+Scenarios!$B$17*(Scenarios!K$22+SUM($G654:O654))+$E654+Scenarios!$B$18*Draws!M627</f>
        <v>-0.960904885606789</v>
      </c>
      <c r="Q654" s="64" t="n">
        <f aca="false">Scenarios!$B$15+Scenarios!$B$16*$D654+Scenarios!$B$17*(Scenarios!L$22+SUM($G654:P654))+$E654+Scenarios!$B$18*Draws!N627</f>
        <v>0.669725549899534</v>
      </c>
      <c r="R654" s="64" t="n">
        <f aca="false">Scenarios!$B$15+Scenarios!$B$16*$D654+Scenarios!$B$17*(Scenarios!M$22+SUM($G654:Q654))+$E654+Scenarios!$B$18*Draws!O627</f>
        <v>-9.19052513822449</v>
      </c>
      <c r="S654" s="79" t="n">
        <f aca="false">SUM(G654:R654)</f>
        <v>-30.8143273463809</v>
      </c>
    </row>
    <row r="655" customFormat="false" ht="15" hidden="false" customHeight="false" outlineLevel="0" collapsed="false">
      <c r="A655" s="36" t="n">
        <v>624</v>
      </c>
      <c r="B655" s="36" t="n">
        <f aca="false">MATCH(Draws!B628,$B$16:$E$16,1)</f>
        <v>2</v>
      </c>
      <c r="C655" s="65" t="n">
        <f aca="false">MAX(-0.9,INDEX(Scenarios!$B$8:$E$8,B655)+INDEX(Scenarios!$B$9:$E$9,B655)*Draws!C628)</f>
        <v>-0.23332492</v>
      </c>
      <c r="D655" s="65" t="n">
        <f aca="false">(1+C655)^(1/12)-1</f>
        <v>-0.0218977027380622</v>
      </c>
      <c r="E655" s="64" t="n">
        <f aca="false">INDEX(Scenarios!$B$10:$E$10,B655)/12</f>
        <v>0.416666666666667</v>
      </c>
      <c r="G655" s="64" t="n">
        <f aca="false">Scenarios!$B$15+Scenarios!$B$16*$D655+Scenarios!$B$17*(Scenarios!B$22)+$E655+Scenarios!$B$18*Draws!D628</f>
        <v>0.155915623928524</v>
      </c>
      <c r="H655" s="64" t="n">
        <f aca="false">Scenarios!$B$15+Scenarios!$B$16*$D655+Scenarios!$B$17*(Scenarios!C$22+SUM($G655:G655))+$E655+Scenarios!$B$18*Draws!E628</f>
        <v>-2.08420086023224</v>
      </c>
      <c r="I655" s="64" t="n">
        <f aca="false">Scenarios!$B$15+Scenarios!$B$16*$D655+Scenarios!$B$17*(Scenarios!D$22+SUM($G655:H655))+$E655+Scenarios!$B$18*Draws!F628</f>
        <v>2.55098071500716</v>
      </c>
      <c r="J655" s="64" t="n">
        <f aca="false">Scenarios!$B$15+Scenarios!$B$16*$D655+Scenarios!$B$17*(Scenarios!E$22+SUM($G655:I655))+$E655+Scenarios!$B$18*Draws!G628</f>
        <v>-3.71298261019728</v>
      </c>
      <c r="K655" s="64" t="n">
        <f aca="false">Scenarios!$B$15+Scenarios!$B$16*$D655+Scenarios!$B$17*(Scenarios!F$22+SUM($G655:J655))+$E655+Scenarios!$B$18*Draws!H628</f>
        <v>0.362454391584364</v>
      </c>
      <c r="L655" s="64" t="n">
        <f aca="false">Scenarios!$B$15+Scenarios!$B$16*$D655+Scenarios!$B$17*(Scenarios!G$22+SUM($G655:K655))+$E655+Scenarios!$B$18*Draws!I628</f>
        <v>-1.27316594604433</v>
      </c>
      <c r="M655" s="64" t="n">
        <f aca="false">Scenarios!$B$15+Scenarios!$B$16*$D655+Scenarios!$B$17*(Scenarios!H$22+SUM($G655:L655))+$E655+Scenarios!$B$18*Draws!J628</f>
        <v>-4.16332289526978</v>
      </c>
      <c r="N655" s="64" t="n">
        <f aca="false">Scenarios!$B$15+Scenarios!$B$16*$D655+Scenarios!$B$17*(Scenarios!I$22+SUM($G655:M655))+$E655+Scenarios!$B$18*Draws!K628</f>
        <v>-0.470211942562616</v>
      </c>
      <c r="O655" s="64" t="n">
        <f aca="false">Scenarios!$B$15+Scenarios!$B$16*$D655+Scenarios!$B$17*(Scenarios!J$22+SUM($G655:N655))+$E655+Scenarios!$B$18*Draws!L628</f>
        <v>-1.18725353836707</v>
      </c>
      <c r="P655" s="64" t="n">
        <f aca="false">Scenarios!$B$15+Scenarios!$B$16*$D655+Scenarios!$B$17*(Scenarios!K$22+SUM($G655:O655))+$E655+Scenarios!$B$18*Draws!M628</f>
        <v>1.78038105518333</v>
      </c>
      <c r="Q655" s="64" t="n">
        <f aca="false">Scenarios!$B$15+Scenarios!$B$16*$D655+Scenarios!$B$17*(Scenarios!L$22+SUM($G655:P655))+$E655+Scenarios!$B$18*Draws!N628</f>
        <v>-0.767351590694814</v>
      </c>
      <c r="R655" s="64" t="n">
        <f aca="false">Scenarios!$B$15+Scenarios!$B$16*$D655+Scenarios!$B$17*(Scenarios!M$22+SUM($G655:Q655))+$E655+Scenarios!$B$18*Draws!O628</f>
        <v>2.63239415877381</v>
      </c>
      <c r="S655" s="79" t="n">
        <f aca="false">SUM(G655:R655)</f>
        <v>-6.17636343889094</v>
      </c>
    </row>
    <row r="656" customFormat="false" ht="15" hidden="false" customHeight="false" outlineLevel="0" collapsed="false">
      <c r="A656" s="36" t="n">
        <v>625</v>
      </c>
      <c r="B656" s="36" t="n">
        <f aca="false">MATCH(Draws!B629,$B$16:$E$16,1)</f>
        <v>4</v>
      </c>
      <c r="C656" s="65" t="n">
        <f aca="false">MAX(-0.9,INDEX(Scenarios!$B$8:$E$8,B656)+INDEX(Scenarios!$B$9:$E$9,B656)*Draws!C629)</f>
        <v>0.04771608</v>
      </c>
      <c r="D656" s="65" t="n">
        <f aca="false">(1+C656)^(1/12)-1</f>
        <v>0.00389194010239446</v>
      </c>
      <c r="E656" s="64" t="n">
        <f aca="false">INDEX(Scenarios!$B$10:$E$10,B656)/12</f>
        <v>-1.25</v>
      </c>
      <c r="G656" s="64" t="n">
        <f aca="false">Scenarios!$B$15+Scenarios!$B$16*$D656+Scenarios!$B$17*(Scenarios!B$22)+$E656+Scenarios!$B$18*Draws!D629</f>
        <v>-3.22155697362272</v>
      </c>
      <c r="H656" s="64" t="n">
        <f aca="false">Scenarios!$B$15+Scenarios!$B$16*$D656+Scenarios!$B$17*(Scenarios!C$22+SUM($G656:G656))+$E656+Scenarios!$B$18*Draws!E629</f>
        <v>-8.20141685180579</v>
      </c>
      <c r="I656" s="64" t="n">
        <f aca="false">Scenarios!$B$15+Scenarios!$B$16*$D656+Scenarios!$B$17*(Scenarios!D$22+SUM($G656:H656))+$E656+Scenarios!$B$18*Draws!F629</f>
        <v>-0.766395989749533</v>
      </c>
      <c r="J656" s="64" t="n">
        <f aca="false">Scenarios!$B$15+Scenarios!$B$16*$D656+Scenarios!$B$17*(Scenarios!E$22+SUM($G656:I656))+$E656+Scenarios!$B$18*Draws!G629</f>
        <v>-7.8817297271995</v>
      </c>
      <c r="K656" s="64" t="n">
        <f aca="false">Scenarios!$B$15+Scenarios!$B$16*$D656+Scenarios!$B$17*(Scenarios!F$22+SUM($G656:J656))+$E656+Scenarios!$B$18*Draws!H629</f>
        <v>0.61929039479621</v>
      </c>
      <c r="L656" s="64" t="n">
        <f aca="false">Scenarios!$B$15+Scenarios!$B$16*$D656+Scenarios!$B$17*(Scenarios!G$22+SUM($G656:K656))+$E656+Scenarios!$B$18*Draws!I629</f>
        <v>-2.55988129921917</v>
      </c>
      <c r="M656" s="64" t="n">
        <f aca="false">Scenarios!$B$15+Scenarios!$B$16*$D656+Scenarios!$B$17*(Scenarios!H$22+SUM($G656:L656))+$E656+Scenarios!$B$18*Draws!J629</f>
        <v>-4.53755412800891</v>
      </c>
      <c r="N656" s="64" t="n">
        <f aca="false">Scenarios!$B$15+Scenarios!$B$16*$D656+Scenarios!$B$17*(Scenarios!I$22+SUM($G656:M656))+$E656+Scenarios!$B$18*Draws!K629</f>
        <v>-0.806426367096239</v>
      </c>
      <c r="O656" s="64" t="n">
        <f aca="false">Scenarios!$B$15+Scenarios!$B$16*$D656+Scenarios!$B$17*(Scenarios!J$22+SUM($G656:N656))+$E656+Scenarios!$B$18*Draws!L629</f>
        <v>-1.59485604759551</v>
      </c>
      <c r="P656" s="64" t="n">
        <f aca="false">Scenarios!$B$15+Scenarios!$B$16*$D656+Scenarios!$B$17*(Scenarios!K$22+SUM($G656:O656))+$E656+Scenarios!$B$18*Draws!M629</f>
        <v>-7.51255052421997</v>
      </c>
      <c r="Q656" s="64" t="n">
        <f aca="false">Scenarios!$B$15+Scenarios!$B$16*$D656+Scenarios!$B$17*(Scenarios!L$22+SUM($G656:P656))+$E656+Scenarios!$B$18*Draws!N629</f>
        <v>-0.801749154964351</v>
      </c>
      <c r="R656" s="64" t="n">
        <f aca="false">Scenarios!$B$15+Scenarios!$B$16*$D656+Scenarios!$B$17*(Scenarios!M$22+SUM($G656:Q656))+$E656+Scenarios!$B$18*Draws!O629</f>
        <v>2.69031813882826</v>
      </c>
      <c r="S656" s="79" t="n">
        <f aca="false">SUM(G656:R656)</f>
        <v>-34.5745085298572</v>
      </c>
    </row>
    <row r="657" customFormat="false" ht="15" hidden="false" customHeight="false" outlineLevel="0" collapsed="false">
      <c r="A657" s="36" t="n">
        <v>626</v>
      </c>
      <c r="B657" s="36" t="n">
        <f aca="false">MATCH(Draws!B630,$B$16:$E$16,1)</f>
        <v>4</v>
      </c>
      <c r="C657" s="65" t="n">
        <f aca="false">MAX(-0.9,INDEX(Scenarios!$B$8:$E$8,B657)+INDEX(Scenarios!$B$9:$E$9,B657)*Draws!C630)</f>
        <v>-0.06006144</v>
      </c>
      <c r="D657" s="65" t="n">
        <f aca="false">(1+C657)^(1/12)-1</f>
        <v>-0.00514843178966762</v>
      </c>
      <c r="E657" s="64" t="n">
        <f aca="false">INDEX(Scenarios!$B$10:$E$10,B657)/12</f>
        <v>-1.25</v>
      </c>
      <c r="G657" s="64" t="n">
        <f aca="false">Scenarios!$B$15+Scenarios!$B$16*$D657+Scenarios!$B$17*(Scenarios!B$22)+$E657+Scenarios!$B$18*Draws!D630</f>
        <v>-2.07891253038795</v>
      </c>
      <c r="H657" s="64" t="n">
        <f aca="false">Scenarios!$B$15+Scenarios!$B$16*$D657+Scenarios!$B$17*(Scenarios!C$22+SUM($G657:G657))+$E657+Scenarios!$B$18*Draws!E630</f>
        <v>1.00319464780531</v>
      </c>
      <c r="I657" s="64" t="n">
        <f aca="false">Scenarios!$B$15+Scenarios!$B$16*$D657+Scenarios!$B$17*(Scenarios!D$22+SUM($G657:H657))+$E657+Scenarios!$B$18*Draws!F630</f>
        <v>-3.43819740339382</v>
      </c>
      <c r="J657" s="64" t="n">
        <f aca="false">Scenarios!$B$15+Scenarios!$B$16*$D657+Scenarios!$B$17*(Scenarios!E$22+SUM($G657:I657))+$E657+Scenarios!$B$18*Draws!G630</f>
        <v>-7.82675570033461</v>
      </c>
      <c r="K657" s="64" t="n">
        <f aca="false">Scenarios!$B$15+Scenarios!$B$16*$D657+Scenarios!$B$17*(Scenarios!F$22+SUM($G657:J657))+$E657+Scenarios!$B$18*Draws!H630</f>
        <v>-2.75551647821206</v>
      </c>
      <c r="L657" s="64" t="n">
        <f aca="false">Scenarios!$B$15+Scenarios!$B$16*$D657+Scenarios!$B$17*(Scenarios!G$22+SUM($G657:K657))+$E657+Scenarios!$B$18*Draws!I630</f>
        <v>-0.243434537511487</v>
      </c>
      <c r="M657" s="64" t="n">
        <f aca="false">Scenarios!$B$15+Scenarios!$B$16*$D657+Scenarios!$B$17*(Scenarios!H$22+SUM($G657:L657))+$E657+Scenarios!$B$18*Draws!J630</f>
        <v>-4.6808605031464</v>
      </c>
      <c r="N657" s="64" t="n">
        <f aca="false">Scenarios!$B$15+Scenarios!$B$16*$D657+Scenarios!$B$17*(Scenarios!I$22+SUM($G657:M657))+$E657+Scenarios!$B$18*Draws!K630</f>
        <v>-8.98953654468594</v>
      </c>
      <c r="O657" s="64" t="n">
        <f aca="false">Scenarios!$B$15+Scenarios!$B$16*$D657+Scenarios!$B$17*(Scenarios!J$22+SUM($G657:N657))+$E657+Scenarios!$B$18*Draws!L630</f>
        <v>-7.77395025440954</v>
      </c>
      <c r="P657" s="64" t="n">
        <f aca="false">Scenarios!$B$15+Scenarios!$B$16*$D657+Scenarios!$B$17*(Scenarios!K$22+SUM($G657:O657))+$E657+Scenarios!$B$18*Draws!M630</f>
        <v>-6.76937413996976</v>
      </c>
      <c r="Q657" s="64" t="n">
        <f aca="false">Scenarios!$B$15+Scenarios!$B$16*$D657+Scenarios!$B$17*(Scenarios!L$22+SUM($G657:P657))+$E657+Scenarios!$B$18*Draws!N630</f>
        <v>-0.88836739358498</v>
      </c>
      <c r="R657" s="64" t="n">
        <f aca="false">Scenarios!$B$15+Scenarios!$B$16*$D657+Scenarios!$B$17*(Scenarios!M$22+SUM($G657:Q657))+$E657+Scenarios!$B$18*Draws!O630</f>
        <v>-5.27576315218456</v>
      </c>
      <c r="S657" s="79" t="n">
        <f aca="false">SUM(G657:R657)</f>
        <v>-49.7174739900158</v>
      </c>
    </row>
    <row r="658" customFormat="false" ht="15" hidden="false" customHeight="false" outlineLevel="0" collapsed="false">
      <c r="A658" s="36" t="n">
        <v>627</v>
      </c>
      <c r="B658" s="36" t="n">
        <f aca="false">MATCH(Draws!B631,$B$16:$E$16,1)</f>
        <v>1</v>
      </c>
      <c r="C658" s="65" t="n">
        <f aca="false">MAX(-0.9,INDEX(Scenarios!$B$8:$E$8,B658)+INDEX(Scenarios!$B$9:$E$9,B658)*Draws!C631)</f>
        <v>0.00981965</v>
      </c>
      <c r="D658" s="65" t="n">
        <f aca="false">(1+C658)^(1/12)-1</f>
        <v>0.000814644188493752</v>
      </c>
      <c r="E658" s="64" t="n">
        <f aca="false">INDEX(Scenarios!$B$10:$E$10,B658)/12</f>
        <v>-1.25</v>
      </c>
      <c r="G658" s="64" t="n">
        <f aca="false">Scenarios!$B$15+Scenarios!$B$16*$D658+Scenarios!$B$17*(Scenarios!B$22)+$E658+Scenarios!$B$18*Draws!D631</f>
        <v>-1.43237678222404</v>
      </c>
      <c r="H658" s="64" t="n">
        <f aca="false">Scenarios!$B$15+Scenarios!$B$16*$D658+Scenarios!$B$17*(Scenarios!C$22+SUM($G658:G658))+$E658+Scenarios!$B$18*Draws!E631</f>
        <v>-8.30023581032033</v>
      </c>
      <c r="I658" s="64" t="n">
        <f aca="false">Scenarios!$B$15+Scenarios!$B$16*$D658+Scenarios!$B$17*(Scenarios!D$22+SUM($G658:H658))+$E658+Scenarios!$B$18*Draws!F631</f>
        <v>-3.6642465893441</v>
      </c>
      <c r="J658" s="64" t="n">
        <f aca="false">Scenarios!$B$15+Scenarios!$B$16*$D658+Scenarios!$B$17*(Scenarios!E$22+SUM($G658:I658))+$E658+Scenarios!$B$18*Draws!G631</f>
        <v>-4.06608429913963</v>
      </c>
      <c r="K658" s="64" t="n">
        <f aca="false">Scenarios!$B$15+Scenarios!$B$16*$D658+Scenarios!$B$17*(Scenarios!F$22+SUM($G658:J658))+$E658+Scenarios!$B$18*Draws!H631</f>
        <v>-3.10949736525789</v>
      </c>
      <c r="L658" s="64" t="n">
        <f aca="false">Scenarios!$B$15+Scenarios!$B$16*$D658+Scenarios!$B$17*(Scenarios!G$22+SUM($G658:K658))+$E658+Scenarios!$B$18*Draws!I631</f>
        <v>-3.10900165317671</v>
      </c>
      <c r="M658" s="64" t="n">
        <f aca="false">Scenarios!$B$15+Scenarios!$B$16*$D658+Scenarios!$B$17*(Scenarios!H$22+SUM($G658:L658))+$E658+Scenarios!$B$18*Draws!J631</f>
        <v>-4.28738735104334</v>
      </c>
      <c r="N658" s="64" t="n">
        <f aca="false">Scenarios!$B$15+Scenarios!$B$16*$D658+Scenarios!$B$17*(Scenarios!I$22+SUM($G658:M658))+$E658+Scenarios!$B$18*Draws!K631</f>
        <v>-4.18607057961353</v>
      </c>
      <c r="O658" s="64" t="n">
        <f aca="false">Scenarios!$B$15+Scenarios!$B$16*$D658+Scenarios!$B$17*(Scenarios!J$22+SUM($G658:N658))+$E658+Scenarios!$B$18*Draws!L631</f>
        <v>-2.67228353412519</v>
      </c>
      <c r="P658" s="64" t="n">
        <f aca="false">Scenarios!$B$15+Scenarios!$B$16*$D658+Scenarios!$B$17*(Scenarios!K$22+SUM($G658:O658))+$E658+Scenarios!$B$18*Draws!M631</f>
        <v>-4.88002151788799</v>
      </c>
      <c r="Q658" s="64" t="n">
        <f aca="false">Scenarios!$B$15+Scenarios!$B$16*$D658+Scenarios!$B$17*(Scenarios!L$22+SUM($G658:P658))+$E658+Scenarios!$B$18*Draws!N631</f>
        <v>0.899604129124255</v>
      </c>
      <c r="R658" s="64" t="n">
        <f aca="false">Scenarios!$B$15+Scenarios!$B$16*$D658+Scenarios!$B$17*(Scenarios!M$22+SUM($G658:Q658))+$E658+Scenarios!$B$18*Draws!O631</f>
        <v>0.37220013518354</v>
      </c>
      <c r="S658" s="79" t="n">
        <f aca="false">SUM(G658:R658)</f>
        <v>-38.435401217825</v>
      </c>
    </row>
    <row r="659" customFormat="false" ht="15" hidden="false" customHeight="false" outlineLevel="0" collapsed="false">
      <c r="A659" s="36" t="n">
        <v>628</v>
      </c>
      <c r="B659" s="36" t="n">
        <f aca="false">MATCH(Draws!B632,$B$16:$E$16,1)</f>
        <v>4</v>
      </c>
      <c r="C659" s="65" t="n">
        <f aca="false">MAX(-0.9,INDEX(Scenarios!$B$8:$E$8,B659)+INDEX(Scenarios!$B$9:$E$9,B659)*Draws!C632)</f>
        <v>0.21835536</v>
      </c>
      <c r="D659" s="65" t="n">
        <f aca="false">(1+C659)^(1/12)-1</f>
        <v>0.0165946773797609</v>
      </c>
      <c r="E659" s="64" t="n">
        <f aca="false">INDEX(Scenarios!$B$10:$E$10,B659)/12</f>
        <v>-1.25</v>
      </c>
      <c r="G659" s="64" t="n">
        <f aca="false">Scenarios!$B$15+Scenarios!$B$16*$D659+Scenarios!$B$17*(Scenarios!B$22)+$E659+Scenarios!$B$18*Draws!D632</f>
        <v>-2.98344883823893</v>
      </c>
      <c r="H659" s="64" t="n">
        <f aca="false">Scenarios!$B$15+Scenarios!$B$16*$D659+Scenarios!$B$17*(Scenarios!C$22+SUM($G659:G659))+$E659+Scenarios!$B$18*Draws!E632</f>
        <v>-3.03464424497032</v>
      </c>
      <c r="I659" s="64" t="n">
        <f aca="false">Scenarios!$B$15+Scenarios!$B$16*$D659+Scenarios!$B$17*(Scenarios!D$22+SUM($G659:H659))+$E659+Scenarios!$B$18*Draws!F632</f>
        <v>-0.0201347178729594</v>
      </c>
      <c r="J659" s="64" t="n">
        <f aca="false">Scenarios!$B$15+Scenarios!$B$16*$D659+Scenarios!$B$17*(Scenarios!E$22+SUM($G659:I659))+$E659+Scenarios!$B$18*Draws!G632</f>
        <v>-1.97273249287766</v>
      </c>
      <c r="K659" s="64" t="n">
        <f aca="false">Scenarios!$B$15+Scenarios!$B$16*$D659+Scenarios!$B$17*(Scenarios!F$22+SUM($G659:J659))+$E659+Scenarios!$B$18*Draws!H632</f>
        <v>-4.7632349148296</v>
      </c>
      <c r="L659" s="64" t="n">
        <f aca="false">Scenarios!$B$15+Scenarios!$B$16*$D659+Scenarios!$B$17*(Scenarios!G$22+SUM($G659:K659))+$E659+Scenarios!$B$18*Draws!I632</f>
        <v>-1.21181451834621</v>
      </c>
      <c r="M659" s="64" t="n">
        <f aca="false">Scenarios!$B$15+Scenarios!$B$16*$D659+Scenarios!$B$17*(Scenarios!H$22+SUM($G659:L659))+$E659+Scenarios!$B$18*Draws!J632</f>
        <v>-0.814401761648235</v>
      </c>
      <c r="N659" s="64" t="n">
        <f aca="false">Scenarios!$B$15+Scenarios!$B$16*$D659+Scenarios!$B$17*(Scenarios!I$22+SUM($G659:M659))+$E659+Scenarios!$B$18*Draws!K632</f>
        <v>-0.777169572199475</v>
      </c>
      <c r="O659" s="64" t="n">
        <f aca="false">Scenarios!$B$15+Scenarios!$B$16*$D659+Scenarios!$B$17*(Scenarios!J$22+SUM($G659:N659))+$E659+Scenarios!$B$18*Draws!L632</f>
        <v>-4.29982221526046</v>
      </c>
      <c r="P659" s="64" t="n">
        <f aca="false">Scenarios!$B$15+Scenarios!$B$16*$D659+Scenarios!$B$17*(Scenarios!K$22+SUM($G659:O659))+$E659+Scenarios!$B$18*Draws!M632</f>
        <v>-4.87447598198802</v>
      </c>
      <c r="Q659" s="64" t="n">
        <f aca="false">Scenarios!$B$15+Scenarios!$B$16*$D659+Scenarios!$B$17*(Scenarios!L$22+SUM($G659:P659))+$E659+Scenarios!$B$18*Draws!N632</f>
        <v>-3.97322154168592</v>
      </c>
      <c r="R659" s="64" t="n">
        <f aca="false">Scenarios!$B$15+Scenarios!$B$16*$D659+Scenarios!$B$17*(Scenarios!M$22+SUM($G659:Q659))+$E659+Scenarios!$B$18*Draws!O632</f>
        <v>-4.96999698874287</v>
      </c>
      <c r="S659" s="79" t="n">
        <f aca="false">SUM(G659:R659)</f>
        <v>-33.6950977886607</v>
      </c>
    </row>
    <row r="660" customFormat="false" ht="15" hidden="false" customHeight="false" outlineLevel="0" collapsed="false">
      <c r="A660" s="36" t="n">
        <v>629</v>
      </c>
      <c r="B660" s="36" t="n">
        <f aca="false">MATCH(Draws!B633,$B$16:$E$16,1)</f>
        <v>4</v>
      </c>
      <c r="C660" s="65" t="n">
        <f aca="false">MAX(-0.9,INDEX(Scenarios!$B$8:$E$8,B660)+INDEX(Scenarios!$B$9:$E$9,B660)*Draws!C633)</f>
        <v>-0.00504540000000001</v>
      </c>
      <c r="D660" s="65" t="n">
        <f aca="false">(1+C660)^(1/12)-1</f>
        <v>-0.000421425425785937</v>
      </c>
      <c r="E660" s="64" t="n">
        <f aca="false">INDEX(Scenarios!$B$10:$E$10,B660)/12</f>
        <v>-1.25</v>
      </c>
      <c r="G660" s="64" t="n">
        <f aca="false">Scenarios!$B$15+Scenarios!$B$16*$D660+Scenarios!$B$17*(Scenarios!B$22)+$E660+Scenarios!$B$18*Draws!D633</f>
        <v>-0.444113442410707</v>
      </c>
      <c r="H660" s="64" t="n">
        <f aca="false">Scenarios!$B$15+Scenarios!$B$16*$D660+Scenarios!$B$17*(Scenarios!C$22+SUM($G660:G660))+$E660+Scenarios!$B$18*Draws!E633</f>
        <v>-3.63046413364759</v>
      </c>
      <c r="I660" s="64" t="n">
        <f aca="false">Scenarios!$B$15+Scenarios!$B$16*$D660+Scenarios!$B$17*(Scenarios!D$22+SUM($G660:H660))+$E660+Scenarios!$B$18*Draws!F633</f>
        <v>-3.49625155456975</v>
      </c>
      <c r="J660" s="64" t="n">
        <f aca="false">Scenarios!$B$15+Scenarios!$B$16*$D660+Scenarios!$B$17*(Scenarios!E$22+SUM($G660:I660))+$E660+Scenarios!$B$18*Draws!G633</f>
        <v>-2.96139926127985</v>
      </c>
      <c r="K660" s="64" t="n">
        <f aca="false">Scenarios!$B$15+Scenarios!$B$16*$D660+Scenarios!$B$17*(Scenarios!F$22+SUM($G660:J660))+$E660+Scenarios!$B$18*Draws!H633</f>
        <v>-8.60443595930122</v>
      </c>
      <c r="L660" s="64" t="n">
        <f aca="false">Scenarios!$B$15+Scenarios!$B$16*$D660+Scenarios!$B$17*(Scenarios!G$22+SUM($G660:K660))+$E660+Scenarios!$B$18*Draws!I633</f>
        <v>-1.23672037755217</v>
      </c>
      <c r="M660" s="64" t="n">
        <f aca="false">Scenarios!$B$15+Scenarios!$B$16*$D660+Scenarios!$B$17*(Scenarios!H$22+SUM($G660:L660))+$E660+Scenarios!$B$18*Draws!J633</f>
        <v>-3.22261501709478</v>
      </c>
      <c r="N660" s="64" t="n">
        <f aca="false">Scenarios!$B$15+Scenarios!$B$16*$D660+Scenarios!$B$17*(Scenarios!I$22+SUM($G660:M660))+$E660+Scenarios!$B$18*Draws!K633</f>
        <v>-5.44887576168097</v>
      </c>
      <c r="O660" s="64" t="n">
        <f aca="false">Scenarios!$B$15+Scenarios!$B$16*$D660+Scenarios!$B$17*(Scenarios!J$22+SUM($G660:N660))+$E660+Scenarios!$B$18*Draws!L633</f>
        <v>-3.62915084895266</v>
      </c>
      <c r="P660" s="64" t="n">
        <f aca="false">Scenarios!$B$15+Scenarios!$B$16*$D660+Scenarios!$B$17*(Scenarios!K$22+SUM($G660:O660))+$E660+Scenarios!$B$18*Draws!M633</f>
        <v>-0.511736964781909</v>
      </c>
      <c r="Q660" s="64" t="n">
        <f aca="false">Scenarios!$B$15+Scenarios!$B$16*$D660+Scenarios!$B$17*(Scenarios!L$22+SUM($G660:P660))+$E660+Scenarios!$B$18*Draws!N633</f>
        <v>-3.4908348411717</v>
      </c>
      <c r="R660" s="64" t="n">
        <f aca="false">Scenarios!$B$15+Scenarios!$B$16*$D660+Scenarios!$B$17*(Scenarios!M$22+SUM($G660:Q660))+$E660+Scenarios!$B$18*Draws!O633</f>
        <v>0.831641574618578</v>
      </c>
      <c r="S660" s="79" t="n">
        <f aca="false">SUM(G660:R660)</f>
        <v>-35.8449565878247</v>
      </c>
    </row>
    <row r="661" customFormat="false" ht="15" hidden="false" customHeight="false" outlineLevel="0" collapsed="false">
      <c r="A661" s="36" t="n">
        <v>630</v>
      </c>
      <c r="B661" s="36" t="n">
        <f aca="false">MATCH(Draws!B634,$B$16:$E$16,1)</f>
        <v>2</v>
      </c>
      <c r="C661" s="65" t="n">
        <f aca="false">MAX(-0.9,INDEX(Scenarios!$B$8:$E$8,B661)+INDEX(Scenarios!$B$9:$E$9,B661)*Draws!C634)</f>
        <v>-0.08981008</v>
      </c>
      <c r="D661" s="65" t="n">
        <f aca="false">(1+C661)^(1/12)-1</f>
        <v>-0.00781116620291322</v>
      </c>
      <c r="E661" s="64" t="n">
        <f aca="false">INDEX(Scenarios!$B$10:$E$10,B661)/12</f>
        <v>0.416666666666667</v>
      </c>
      <c r="G661" s="64" t="n">
        <f aca="false">Scenarios!$B$15+Scenarios!$B$16*$D661+Scenarios!$B$17*(Scenarios!B$22)+$E661+Scenarios!$B$18*Draws!D634</f>
        <v>3.08441968382958</v>
      </c>
      <c r="H661" s="64" t="n">
        <f aca="false">Scenarios!$B$15+Scenarios!$B$16*$D661+Scenarios!$B$17*(Scenarios!C$22+SUM($G661:G661))+$E661+Scenarios!$B$18*Draws!E634</f>
        <v>0.355910657976174</v>
      </c>
      <c r="I661" s="64" t="n">
        <f aca="false">Scenarios!$B$15+Scenarios!$B$16*$D661+Scenarios!$B$17*(Scenarios!D$22+SUM($G661:H661))+$E661+Scenarios!$B$18*Draws!F634</f>
        <v>1.0156058089508</v>
      </c>
      <c r="J661" s="64" t="n">
        <f aca="false">Scenarios!$B$15+Scenarios!$B$16*$D661+Scenarios!$B$17*(Scenarios!E$22+SUM($G661:I661))+$E661+Scenarios!$B$18*Draws!G634</f>
        <v>-5.4848002118377</v>
      </c>
      <c r="K661" s="64" t="n">
        <f aca="false">Scenarios!$B$15+Scenarios!$B$16*$D661+Scenarios!$B$17*(Scenarios!F$22+SUM($G661:J661))+$E661+Scenarios!$B$18*Draws!H634</f>
        <v>-2.21684275130196</v>
      </c>
      <c r="L661" s="64" t="n">
        <f aca="false">Scenarios!$B$15+Scenarios!$B$16*$D661+Scenarios!$B$17*(Scenarios!G$22+SUM($G661:K661))+$E661+Scenarios!$B$18*Draws!I634</f>
        <v>2.10416763393496</v>
      </c>
      <c r="M661" s="64" t="n">
        <f aca="false">Scenarios!$B$15+Scenarios!$B$16*$D661+Scenarios!$B$17*(Scenarios!H$22+SUM($G661:L661))+$E661+Scenarios!$B$18*Draws!J634</f>
        <v>1.1080068125274</v>
      </c>
      <c r="N661" s="64" t="n">
        <f aca="false">Scenarios!$B$15+Scenarios!$B$16*$D661+Scenarios!$B$17*(Scenarios!I$22+SUM($G661:M661))+$E661+Scenarios!$B$18*Draws!K634</f>
        <v>-5.96856598238102</v>
      </c>
      <c r="O661" s="64" t="n">
        <f aca="false">Scenarios!$B$15+Scenarios!$B$16*$D661+Scenarios!$B$17*(Scenarios!J$22+SUM($G661:N661))+$E661+Scenarios!$B$18*Draws!L634</f>
        <v>-0.763621977029439</v>
      </c>
      <c r="P661" s="64" t="n">
        <f aca="false">Scenarios!$B$15+Scenarios!$B$16*$D661+Scenarios!$B$17*(Scenarios!K$22+SUM($G661:O661))+$E661+Scenarios!$B$18*Draws!M634</f>
        <v>-1.66437360973099</v>
      </c>
      <c r="Q661" s="64" t="n">
        <f aca="false">Scenarios!$B$15+Scenarios!$B$16*$D661+Scenarios!$B$17*(Scenarios!L$22+SUM($G661:P661))+$E661+Scenarios!$B$18*Draws!N634</f>
        <v>0.464331365719031</v>
      </c>
      <c r="R661" s="64" t="n">
        <f aca="false">Scenarios!$B$15+Scenarios!$B$16*$D661+Scenarios!$B$17*(Scenarios!M$22+SUM($G661:Q661))+$E661+Scenarios!$B$18*Draws!O634</f>
        <v>-1.61881283069892</v>
      </c>
      <c r="S661" s="79" t="n">
        <f aca="false">SUM(G661:R661)</f>
        <v>-9.5845754000421</v>
      </c>
    </row>
    <row r="662" customFormat="false" ht="15" hidden="false" customHeight="false" outlineLevel="0" collapsed="false">
      <c r="A662" s="36" t="n">
        <v>631</v>
      </c>
      <c r="B662" s="36" t="n">
        <f aca="false">MATCH(Draws!B635,$B$16:$E$16,1)</f>
        <v>1</v>
      </c>
      <c r="C662" s="65" t="n">
        <f aca="false">MAX(-0.9,INDEX(Scenarios!$B$8:$E$8,B662)+INDEX(Scenarios!$B$9:$E$9,B662)*Draws!C635)</f>
        <v>-0.00501864999999999</v>
      </c>
      <c r="D662" s="65" t="n">
        <f aca="false">(1+C662)^(1/12)-1</f>
        <v>-0.000419185926835874</v>
      </c>
      <c r="E662" s="64" t="n">
        <f aca="false">INDEX(Scenarios!$B$10:$E$10,B662)/12</f>
        <v>-1.25</v>
      </c>
      <c r="G662" s="64" t="n">
        <f aca="false">Scenarios!$B$15+Scenarios!$B$16*$D662+Scenarios!$B$17*(Scenarios!B$22)+$E662+Scenarios!$B$18*Draws!D635</f>
        <v>-2.65740848580519</v>
      </c>
      <c r="H662" s="64" t="n">
        <f aca="false">Scenarios!$B$15+Scenarios!$B$16*$D662+Scenarios!$B$17*(Scenarios!C$22+SUM($G662:G662))+$E662+Scenarios!$B$18*Draws!E635</f>
        <v>-3.22888078090824</v>
      </c>
      <c r="I662" s="64" t="n">
        <f aca="false">Scenarios!$B$15+Scenarios!$B$16*$D662+Scenarios!$B$17*(Scenarios!D$22+SUM($G662:H662))+$E662+Scenarios!$B$18*Draws!F635</f>
        <v>-1.88373041690333</v>
      </c>
      <c r="J662" s="64" t="n">
        <f aca="false">Scenarios!$B$15+Scenarios!$B$16*$D662+Scenarios!$B$17*(Scenarios!E$22+SUM($G662:I662))+$E662+Scenarios!$B$18*Draws!G635</f>
        <v>-5.93972237351749</v>
      </c>
      <c r="K662" s="64" t="n">
        <f aca="false">Scenarios!$B$15+Scenarios!$B$16*$D662+Scenarios!$B$17*(Scenarios!F$22+SUM($G662:J662))+$E662+Scenarios!$B$18*Draws!H635</f>
        <v>-2.78734372290974</v>
      </c>
      <c r="L662" s="64" t="n">
        <f aca="false">Scenarios!$B$15+Scenarios!$B$16*$D662+Scenarios!$B$17*(Scenarios!G$22+SUM($G662:K662))+$E662+Scenarios!$B$18*Draws!I635</f>
        <v>-1.80836120069436</v>
      </c>
      <c r="M662" s="64" t="n">
        <f aca="false">Scenarios!$B$15+Scenarios!$B$16*$D662+Scenarios!$B$17*(Scenarios!H$22+SUM($G662:L662))+$E662+Scenarios!$B$18*Draws!J635</f>
        <v>-5.52459070901137</v>
      </c>
      <c r="N662" s="64" t="n">
        <f aca="false">Scenarios!$B$15+Scenarios!$B$16*$D662+Scenarios!$B$17*(Scenarios!I$22+SUM($G662:M662))+$E662+Scenarios!$B$18*Draws!K635</f>
        <v>-2.85031652504412</v>
      </c>
      <c r="O662" s="64" t="n">
        <f aca="false">Scenarios!$B$15+Scenarios!$B$16*$D662+Scenarios!$B$17*(Scenarios!J$22+SUM($G662:N662))+$E662+Scenarios!$B$18*Draws!L635</f>
        <v>0.600193877334087</v>
      </c>
      <c r="P662" s="64" t="n">
        <f aca="false">Scenarios!$B$15+Scenarios!$B$16*$D662+Scenarios!$B$17*(Scenarios!K$22+SUM($G662:O662))+$E662+Scenarios!$B$18*Draws!M635</f>
        <v>-1.63204694427147</v>
      </c>
      <c r="Q662" s="64" t="n">
        <f aca="false">Scenarios!$B$15+Scenarios!$B$16*$D662+Scenarios!$B$17*(Scenarios!L$22+SUM($G662:P662))+$E662+Scenarios!$B$18*Draws!N635</f>
        <v>-1.82538319175281</v>
      </c>
      <c r="R662" s="64" t="n">
        <f aca="false">Scenarios!$B$15+Scenarios!$B$16*$D662+Scenarios!$B$17*(Scenarios!M$22+SUM($G662:Q662))+$E662+Scenarios!$B$18*Draws!O635</f>
        <v>-5.71982746091075</v>
      </c>
      <c r="S662" s="79" t="n">
        <f aca="false">SUM(G662:R662)</f>
        <v>-35.2574179343948</v>
      </c>
    </row>
    <row r="663" customFormat="false" ht="15" hidden="false" customHeight="false" outlineLevel="0" collapsed="false">
      <c r="A663" s="36" t="n">
        <v>632</v>
      </c>
      <c r="B663" s="36" t="n">
        <f aca="false">MATCH(Draws!B636,$B$16:$E$16,1)</f>
        <v>3</v>
      </c>
      <c r="C663" s="65" t="n">
        <f aca="false">MAX(-0.9,INDEX(Scenarios!$B$8:$E$8,B663)+INDEX(Scenarios!$B$9:$E$9,B663)*Draws!C636)</f>
        <v>0.37144844</v>
      </c>
      <c r="D663" s="65" t="n">
        <f aca="false">(1+C663)^(1/12)-1</f>
        <v>0.0266717775120424</v>
      </c>
      <c r="E663" s="64" t="n">
        <f aca="false">INDEX(Scenarios!$B$10:$E$10,B663)/12</f>
        <v>0.416666666666667</v>
      </c>
      <c r="G663" s="64" t="n">
        <f aca="false">Scenarios!$B$15+Scenarios!$B$16*$D663+Scenarios!$B$17*(Scenarios!B$22)+$E663+Scenarios!$B$18*Draws!D636</f>
        <v>-3.33543823747034</v>
      </c>
      <c r="H663" s="64" t="n">
        <f aca="false">Scenarios!$B$15+Scenarios!$B$16*$D663+Scenarios!$B$17*(Scenarios!C$22+SUM($G663:G663))+$E663+Scenarios!$B$18*Draws!E636</f>
        <v>-0.658599350833185</v>
      </c>
      <c r="I663" s="64" t="n">
        <f aca="false">Scenarios!$B$15+Scenarios!$B$16*$D663+Scenarios!$B$17*(Scenarios!D$22+SUM($G663:H663))+$E663+Scenarios!$B$18*Draws!F636</f>
        <v>-2.26701059782545</v>
      </c>
      <c r="J663" s="64" t="n">
        <f aca="false">Scenarios!$B$15+Scenarios!$B$16*$D663+Scenarios!$B$17*(Scenarios!E$22+SUM($G663:I663))+$E663+Scenarios!$B$18*Draws!G636</f>
        <v>-1.14592601861986</v>
      </c>
      <c r="K663" s="64" t="n">
        <f aca="false">Scenarios!$B$15+Scenarios!$B$16*$D663+Scenarios!$B$17*(Scenarios!F$22+SUM($G663:J663))+$E663+Scenarios!$B$18*Draws!H636</f>
        <v>2.83186422006289</v>
      </c>
      <c r="L663" s="64" t="n">
        <f aca="false">Scenarios!$B$15+Scenarios!$B$16*$D663+Scenarios!$B$17*(Scenarios!G$22+SUM($G663:K663))+$E663+Scenarios!$B$18*Draws!I636</f>
        <v>2.06960516849284</v>
      </c>
      <c r="M663" s="64" t="n">
        <f aca="false">Scenarios!$B$15+Scenarios!$B$16*$D663+Scenarios!$B$17*(Scenarios!H$22+SUM($G663:L663))+$E663+Scenarios!$B$18*Draws!J636</f>
        <v>1.80548195069474</v>
      </c>
      <c r="N663" s="64" t="n">
        <f aca="false">Scenarios!$B$15+Scenarios!$B$16*$D663+Scenarios!$B$17*(Scenarios!I$22+SUM($G663:M663))+$E663+Scenarios!$B$18*Draws!K636</f>
        <v>2.4915324995236</v>
      </c>
      <c r="O663" s="64" t="n">
        <f aca="false">Scenarios!$B$15+Scenarios!$B$16*$D663+Scenarios!$B$17*(Scenarios!J$22+SUM($G663:N663))+$E663+Scenarios!$B$18*Draws!L636</f>
        <v>5.11733649325999</v>
      </c>
      <c r="P663" s="64" t="n">
        <f aca="false">Scenarios!$B$15+Scenarios!$B$16*$D663+Scenarios!$B$17*(Scenarios!K$22+SUM($G663:O663))+$E663+Scenarios!$B$18*Draws!M636</f>
        <v>-5.51605393190095</v>
      </c>
      <c r="Q663" s="64" t="n">
        <f aca="false">Scenarios!$B$15+Scenarios!$B$16*$D663+Scenarios!$B$17*(Scenarios!L$22+SUM($G663:P663))+$E663+Scenarios!$B$18*Draws!N636</f>
        <v>-3.49803028071967</v>
      </c>
      <c r="R663" s="64" t="n">
        <f aca="false">Scenarios!$B$15+Scenarios!$B$16*$D663+Scenarios!$B$17*(Scenarios!M$22+SUM($G663:Q663))+$E663+Scenarios!$B$18*Draws!O636</f>
        <v>0.439204286727285</v>
      </c>
      <c r="S663" s="79" t="n">
        <f aca="false">SUM(G663:R663)</f>
        <v>-1.6660337986081</v>
      </c>
    </row>
    <row r="664" customFormat="false" ht="15" hidden="false" customHeight="false" outlineLevel="0" collapsed="false">
      <c r="A664" s="36" t="n">
        <v>633</v>
      </c>
      <c r="B664" s="36" t="n">
        <f aca="false">MATCH(Draws!B637,$B$16:$E$16,1)</f>
        <v>4</v>
      </c>
      <c r="C664" s="65" t="n">
        <f aca="false">MAX(-0.9,INDEX(Scenarios!$B$8:$E$8,B664)+INDEX(Scenarios!$B$9:$E$9,B664)*Draws!C637)</f>
        <v>-0.05387508</v>
      </c>
      <c r="D664" s="65" t="n">
        <f aca="false">(1+C664)^(1/12)-1</f>
        <v>-0.00460442265324479</v>
      </c>
      <c r="E664" s="64" t="n">
        <f aca="false">INDEX(Scenarios!$B$10:$E$10,B664)/12</f>
        <v>-1.25</v>
      </c>
      <c r="G664" s="64" t="n">
        <f aca="false">Scenarios!$B$15+Scenarios!$B$16*$D664+Scenarios!$B$17*(Scenarios!B$22)+$E664+Scenarios!$B$18*Draws!D637</f>
        <v>-0.485236607008568</v>
      </c>
      <c r="H664" s="64" t="n">
        <f aca="false">Scenarios!$B$15+Scenarios!$B$16*$D664+Scenarios!$B$17*(Scenarios!C$22+SUM($G664:G664))+$E664+Scenarios!$B$18*Draws!E637</f>
        <v>-3.74570109754907</v>
      </c>
      <c r="I664" s="64" t="n">
        <f aca="false">Scenarios!$B$15+Scenarios!$B$16*$D664+Scenarios!$B$17*(Scenarios!D$22+SUM($G664:H664))+$E664+Scenarios!$B$18*Draws!F637</f>
        <v>-2.26647208373898</v>
      </c>
      <c r="J664" s="64" t="n">
        <f aca="false">Scenarios!$B$15+Scenarios!$B$16*$D664+Scenarios!$B$17*(Scenarios!E$22+SUM($G664:I664))+$E664+Scenarios!$B$18*Draws!G637</f>
        <v>-2.05654085147504</v>
      </c>
      <c r="K664" s="64" t="n">
        <f aca="false">Scenarios!$B$15+Scenarios!$B$16*$D664+Scenarios!$B$17*(Scenarios!F$22+SUM($G664:J664))+$E664+Scenarios!$B$18*Draws!H637</f>
        <v>-1.62015970841085</v>
      </c>
      <c r="L664" s="64" t="n">
        <f aca="false">Scenarios!$B$15+Scenarios!$B$16*$D664+Scenarios!$B$17*(Scenarios!G$22+SUM($G664:K664))+$E664+Scenarios!$B$18*Draws!I637</f>
        <v>-0.650495061057058</v>
      </c>
      <c r="M664" s="64" t="n">
        <f aca="false">Scenarios!$B$15+Scenarios!$B$16*$D664+Scenarios!$B$17*(Scenarios!H$22+SUM($G664:L664))+$E664+Scenarios!$B$18*Draws!J637</f>
        <v>-4.89033371206268</v>
      </c>
      <c r="N664" s="64" t="n">
        <f aca="false">Scenarios!$B$15+Scenarios!$B$16*$D664+Scenarios!$B$17*(Scenarios!I$22+SUM($G664:M664))+$E664+Scenarios!$B$18*Draws!K637</f>
        <v>-4.78285347540332</v>
      </c>
      <c r="O664" s="64" t="n">
        <f aca="false">Scenarios!$B$15+Scenarios!$B$16*$D664+Scenarios!$B$17*(Scenarios!J$22+SUM($G664:N664))+$E664+Scenarios!$B$18*Draws!L637</f>
        <v>-2.70948933092377</v>
      </c>
      <c r="P664" s="64" t="n">
        <f aca="false">Scenarios!$B$15+Scenarios!$B$16*$D664+Scenarios!$B$17*(Scenarios!K$22+SUM($G664:O664))+$E664+Scenarios!$B$18*Draws!M637</f>
        <v>-2.55497261614874</v>
      </c>
      <c r="Q664" s="64" t="n">
        <f aca="false">Scenarios!$B$15+Scenarios!$B$16*$D664+Scenarios!$B$17*(Scenarios!L$22+SUM($G664:P664))+$E664+Scenarios!$B$18*Draws!N637</f>
        <v>-4.24563088857624</v>
      </c>
      <c r="R664" s="64" t="n">
        <f aca="false">Scenarios!$B$15+Scenarios!$B$16*$D664+Scenarios!$B$17*(Scenarios!M$22+SUM($G664:Q664))+$E664+Scenarios!$B$18*Draws!O637</f>
        <v>-6.3179876491763</v>
      </c>
      <c r="S664" s="79" t="n">
        <f aca="false">SUM(G664:R664)</f>
        <v>-36.3258730815306</v>
      </c>
    </row>
    <row r="665" customFormat="false" ht="15" hidden="false" customHeight="false" outlineLevel="0" collapsed="false">
      <c r="A665" s="36" t="n">
        <v>634</v>
      </c>
      <c r="B665" s="36" t="n">
        <f aca="false">MATCH(Draws!B638,$B$16:$E$16,1)</f>
        <v>3</v>
      </c>
      <c r="C665" s="65" t="n">
        <f aca="false">MAX(-0.9,INDEX(Scenarios!$B$8:$E$8,B665)+INDEX(Scenarios!$B$9:$E$9,B665)*Draws!C638)</f>
        <v>0.00654812000000002</v>
      </c>
      <c r="D665" s="65" t="n">
        <f aca="false">(1+C665)^(1/12)-1</f>
        <v>0.000544045788824166</v>
      </c>
      <c r="E665" s="64" t="n">
        <f aca="false">INDEX(Scenarios!$B$10:$E$10,B665)/12</f>
        <v>0.416666666666667</v>
      </c>
      <c r="G665" s="64" t="n">
        <f aca="false">Scenarios!$B$15+Scenarios!$B$16*$D665+Scenarios!$B$17*(Scenarios!B$22)+$E665+Scenarios!$B$18*Draws!D638</f>
        <v>-0.813642607753212</v>
      </c>
      <c r="H665" s="64" t="n">
        <f aca="false">Scenarios!$B$15+Scenarios!$B$16*$D665+Scenarios!$B$17*(Scenarios!C$22+SUM($G665:G665))+$E665+Scenarios!$B$18*Draws!E638</f>
        <v>5.5199195457015</v>
      </c>
      <c r="I665" s="64" t="n">
        <f aca="false">Scenarios!$B$15+Scenarios!$B$16*$D665+Scenarios!$B$17*(Scenarios!D$22+SUM($G665:H665))+$E665+Scenarios!$B$18*Draws!F638</f>
        <v>2.77077193577035</v>
      </c>
      <c r="J665" s="64" t="n">
        <f aca="false">Scenarios!$B$15+Scenarios!$B$16*$D665+Scenarios!$B$17*(Scenarios!E$22+SUM($G665:I665))+$E665+Scenarios!$B$18*Draws!G638</f>
        <v>-0.503631247074353</v>
      </c>
      <c r="K665" s="64" t="n">
        <f aca="false">Scenarios!$B$15+Scenarios!$B$16*$D665+Scenarios!$B$17*(Scenarios!F$22+SUM($G665:J665))+$E665+Scenarios!$B$18*Draws!H638</f>
        <v>8.65890563984289</v>
      </c>
      <c r="L665" s="64" t="n">
        <f aca="false">Scenarios!$B$15+Scenarios!$B$16*$D665+Scenarios!$B$17*(Scenarios!G$22+SUM($G665:K665))+$E665+Scenarios!$B$18*Draws!I638</f>
        <v>-2.58198265724698</v>
      </c>
      <c r="M665" s="64" t="n">
        <f aca="false">Scenarios!$B$15+Scenarios!$B$16*$D665+Scenarios!$B$17*(Scenarios!H$22+SUM($G665:L665))+$E665+Scenarios!$B$18*Draws!J638</f>
        <v>-1.49658039732675</v>
      </c>
      <c r="N665" s="64" t="n">
        <f aca="false">Scenarios!$B$15+Scenarios!$B$16*$D665+Scenarios!$B$17*(Scenarios!I$22+SUM($G665:M665))+$E665+Scenarios!$B$18*Draws!K638</f>
        <v>-0.86972179902456</v>
      </c>
      <c r="O665" s="64" t="n">
        <f aca="false">Scenarios!$B$15+Scenarios!$B$16*$D665+Scenarios!$B$17*(Scenarios!J$22+SUM($G665:N665))+$E665+Scenarios!$B$18*Draws!L638</f>
        <v>1.62468655945506</v>
      </c>
      <c r="P665" s="64" t="n">
        <f aca="false">Scenarios!$B$15+Scenarios!$B$16*$D665+Scenarios!$B$17*(Scenarios!K$22+SUM($G665:O665))+$E665+Scenarios!$B$18*Draws!M638</f>
        <v>5.47906069844015</v>
      </c>
      <c r="Q665" s="64" t="n">
        <f aca="false">Scenarios!$B$15+Scenarios!$B$16*$D665+Scenarios!$B$17*(Scenarios!L$22+SUM($G665:P665))+$E665+Scenarios!$B$18*Draws!N638</f>
        <v>-1.71263246362272</v>
      </c>
      <c r="R665" s="64" t="n">
        <f aca="false">Scenarios!$B$15+Scenarios!$B$16*$D665+Scenarios!$B$17*(Scenarios!M$22+SUM($G665:Q665))+$E665+Scenarios!$B$18*Draws!O638</f>
        <v>1.79441303430944</v>
      </c>
      <c r="S665" s="79" t="n">
        <f aca="false">SUM(G665:R665)</f>
        <v>17.8695662414708</v>
      </c>
    </row>
    <row r="666" customFormat="false" ht="15" hidden="false" customHeight="false" outlineLevel="0" collapsed="false">
      <c r="A666" s="36" t="n">
        <v>635</v>
      </c>
      <c r="B666" s="36" t="n">
        <f aca="false">MATCH(Draws!B639,$B$16:$E$16,1)</f>
        <v>4</v>
      </c>
      <c r="C666" s="65" t="n">
        <f aca="false">MAX(-0.9,INDEX(Scenarios!$B$8:$E$8,B666)+INDEX(Scenarios!$B$9:$E$9,B666)*Draws!C639)</f>
        <v>0.39957732</v>
      </c>
      <c r="D666" s="65" t="n">
        <f aca="false">(1+C666)^(1/12)-1</f>
        <v>0.0284102771812143</v>
      </c>
      <c r="E666" s="64" t="n">
        <f aca="false">INDEX(Scenarios!$B$10:$E$10,B666)/12</f>
        <v>-1.25</v>
      </c>
      <c r="G666" s="64" t="n">
        <f aca="false">Scenarios!$B$15+Scenarios!$B$16*$D666+Scenarios!$B$17*(Scenarios!B$22)+$E666+Scenarios!$B$18*Draws!D639</f>
        <v>-7.76816761995327</v>
      </c>
      <c r="H666" s="64" t="n">
        <f aca="false">Scenarios!$B$15+Scenarios!$B$16*$D666+Scenarios!$B$17*(Scenarios!C$22+SUM($G666:G666))+$E666+Scenarios!$B$18*Draws!E639</f>
        <v>-1.14020363696269</v>
      </c>
      <c r="I666" s="64" t="n">
        <f aca="false">Scenarios!$B$15+Scenarios!$B$16*$D666+Scenarios!$B$17*(Scenarios!D$22+SUM($G666:H666))+$E666+Scenarios!$B$18*Draws!F639</f>
        <v>-2.9384613189577</v>
      </c>
      <c r="J666" s="64" t="n">
        <f aca="false">Scenarios!$B$15+Scenarios!$B$16*$D666+Scenarios!$B$17*(Scenarios!E$22+SUM($G666:I666))+$E666+Scenarios!$B$18*Draws!G639</f>
        <v>-0.677220657430163</v>
      </c>
      <c r="K666" s="64" t="n">
        <f aca="false">Scenarios!$B$15+Scenarios!$B$16*$D666+Scenarios!$B$17*(Scenarios!F$22+SUM($G666:J666))+$E666+Scenarios!$B$18*Draws!H639</f>
        <v>-7.24603807006038</v>
      </c>
      <c r="L666" s="64" t="n">
        <f aca="false">Scenarios!$B$15+Scenarios!$B$16*$D666+Scenarios!$B$17*(Scenarios!G$22+SUM($G666:K666))+$E666+Scenarios!$B$18*Draws!I639</f>
        <v>1.5110726793804</v>
      </c>
      <c r="M666" s="64" t="n">
        <f aca="false">Scenarios!$B$15+Scenarios!$B$16*$D666+Scenarios!$B$17*(Scenarios!H$22+SUM($G666:L666))+$E666+Scenarios!$B$18*Draws!J639</f>
        <v>-3.62346935952739</v>
      </c>
      <c r="N666" s="64" t="n">
        <f aca="false">Scenarios!$B$15+Scenarios!$B$16*$D666+Scenarios!$B$17*(Scenarios!I$22+SUM($G666:M666))+$E666+Scenarios!$B$18*Draws!K639</f>
        <v>-0.351634713910431</v>
      </c>
      <c r="O666" s="64" t="n">
        <f aca="false">Scenarios!$B$15+Scenarios!$B$16*$D666+Scenarios!$B$17*(Scenarios!J$22+SUM($G666:N666))+$E666+Scenarios!$B$18*Draws!L639</f>
        <v>-1.17713344354349</v>
      </c>
      <c r="P666" s="64" t="n">
        <f aca="false">Scenarios!$B$15+Scenarios!$B$16*$D666+Scenarios!$B$17*(Scenarios!K$22+SUM($G666:O666))+$E666+Scenarios!$B$18*Draws!M639</f>
        <v>-3.38487510678138</v>
      </c>
      <c r="Q666" s="64" t="n">
        <f aca="false">Scenarios!$B$15+Scenarios!$B$16*$D666+Scenarios!$B$17*(Scenarios!L$22+SUM($G666:P666))+$E666+Scenarios!$B$18*Draws!N639</f>
        <v>0.641788938225661</v>
      </c>
      <c r="R666" s="64" t="n">
        <f aca="false">Scenarios!$B$15+Scenarios!$B$16*$D666+Scenarios!$B$17*(Scenarios!M$22+SUM($G666:Q666))+$E666+Scenarios!$B$18*Draws!O639</f>
        <v>-6.34060330448304</v>
      </c>
      <c r="S666" s="79" t="n">
        <f aca="false">SUM(G666:R666)</f>
        <v>-32.4949456140039</v>
      </c>
    </row>
    <row r="667" customFormat="false" ht="15" hidden="false" customHeight="false" outlineLevel="0" collapsed="false">
      <c r="A667" s="36" t="n">
        <v>636</v>
      </c>
      <c r="B667" s="36" t="n">
        <f aca="false">MATCH(Draws!B640,$B$16:$E$16,1)</f>
        <v>4</v>
      </c>
      <c r="C667" s="65" t="n">
        <f aca="false">MAX(-0.9,INDEX(Scenarios!$B$8:$E$8,B667)+INDEX(Scenarios!$B$9:$E$9,B667)*Draws!C640)</f>
        <v>-0.10377684</v>
      </c>
      <c r="D667" s="65" t="n">
        <f aca="false">(1+C667)^(1/12)-1</f>
        <v>-0.00908892989326193</v>
      </c>
      <c r="E667" s="64" t="n">
        <f aca="false">INDEX(Scenarios!$B$10:$E$10,B667)/12</f>
        <v>-1.25</v>
      </c>
      <c r="G667" s="64" t="n">
        <f aca="false">Scenarios!$B$15+Scenarios!$B$16*$D667+Scenarios!$B$17*(Scenarios!B$22)+$E667+Scenarios!$B$18*Draws!D640</f>
        <v>-5.01239292729791</v>
      </c>
      <c r="H667" s="64" t="n">
        <f aca="false">Scenarios!$B$15+Scenarios!$B$16*$D667+Scenarios!$B$17*(Scenarios!C$22+SUM($G667:G667))+$E667+Scenarios!$B$18*Draws!E640</f>
        <v>-6.33137956301449</v>
      </c>
      <c r="I667" s="64" t="n">
        <f aca="false">Scenarios!$B$15+Scenarios!$B$16*$D667+Scenarios!$B$17*(Scenarios!D$22+SUM($G667:H667))+$E667+Scenarios!$B$18*Draws!F640</f>
        <v>-5.57201571126081</v>
      </c>
      <c r="J667" s="64" t="n">
        <f aca="false">Scenarios!$B$15+Scenarios!$B$16*$D667+Scenarios!$B$17*(Scenarios!E$22+SUM($G667:I667))+$E667+Scenarios!$B$18*Draws!G640</f>
        <v>-1.6575748911006</v>
      </c>
      <c r="K667" s="64" t="n">
        <f aca="false">Scenarios!$B$15+Scenarios!$B$16*$D667+Scenarios!$B$17*(Scenarios!F$22+SUM($G667:J667))+$E667+Scenarios!$B$18*Draws!H640</f>
        <v>-4.22265359353428</v>
      </c>
      <c r="L667" s="64" t="n">
        <f aca="false">Scenarios!$B$15+Scenarios!$B$16*$D667+Scenarios!$B$17*(Scenarios!G$22+SUM($G667:K667))+$E667+Scenarios!$B$18*Draws!I640</f>
        <v>-2.58254639469873</v>
      </c>
      <c r="M667" s="64" t="n">
        <f aca="false">Scenarios!$B$15+Scenarios!$B$16*$D667+Scenarios!$B$17*(Scenarios!H$22+SUM($G667:L667))+$E667+Scenarios!$B$18*Draws!J640</f>
        <v>-2.3049609317324</v>
      </c>
      <c r="N667" s="64" t="n">
        <f aca="false">Scenarios!$B$15+Scenarios!$B$16*$D667+Scenarios!$B$17*(Scenarios!I$22+SUM($G667:M667))+$E667+Scenarios!$B$18*Draws!K640</f>
        <v>-0.453127534861221</v>
      </c>
      <c r="O667" s="64" t="n">
        <f aca="false">Scenarios!$B$15+Scenarios!$B$16*$D667+Scenarios!$B$17*(Scenarios!J$22+SUM($G667:N667))+$E667+Scenarios!$B$18*Draws!L640</f>
        <v>-1.85077115737239</v>
      </c>
      <c r="P667" s="64" t="n">
        <f aca="false">Scenarios!$B$15+Scenarios!$B$16*$D667+Scenarios!$B$17*(Scenarios!K$22+SUM($G667:O667))+$E667+Scenarios!$B$18*Draws!M640</f>
        <v>-3.94962785972862</v>
      </c>
      <c r="Q667" s="64" t="n">
        <f aca="false">Scenarios!$B$15+Scenarios!$B$16*$D667+Scenarios!$B$17*(Scenarios!L$22+SUM($G667:P667))+$E667+Scenarios!$B$18*Draws!N640</f>
        <v>-5.54723265486753</v>
      </c>
      <c r="R667" s="64" t="n">
        <f aca="false">Scenarios!$B$15+Scenarios!$B$16*$D667+Scenarios!$B$17*(Scenarios!M$22+SUM($G667:Q667))+$E667+Scenarios!$B$18*Draws!O640</f>
        <v>-6.72748495664332</v>
      </c>
      <c r="S667" s="79" t="n">
        <f aca="false">SUM(G667:R667)</f>
        <v>-46.2117681761123</v>
      </c>
    </row>
    <row r="668" customFormat="false" ht="15" hidden="false" customHeight="false" outlineLevel="0" collapsed="false">
      <c r="A668" s="36" t="n">
        <v>637</v>
      </c>
      <c r="B668" s="36" t="n">
        <f aca="false">MATCH(Draws!B641,$B$16:$E$16,1)</f>
        <v>4</v>
      </c>
      <c r="C668" s="65" t="n">
        <f aca="false">MAX(-0.9,INDEX(Scenarios!$B$8:$E$8,B668)+INDEX(Scenarios!$B$9:$E$9,B668)*Draws!C641)</f>
        <v>0.18755556</v>
      </c>
      <c r="D668" s="65" t="n">
        <f aca="false">(1+C668)^(1/12)-1</f>
        <v>0.0144278445455226</v>
      </c>
      <c r="E668" s="64" t="n">
        <f aca="false">INDEX(Scenarios!$B$10:$E$10,B668)/12</f>
        <v>-1.25</v>
      </c>
      <c r="G668" s="64" t="n">
        <f aca="false">Scenarios!$B$15+Scenarios!$B$16*$D668+Scenarios!$B$17*(Scenarios!B$22)+$E668+Scenarios!$B$18*Draws!D641</f>
        <v>-1.45342765315881</v>
      </c>
      <c r="H668" s="64" t="n">
        <f aca="false">Scenarios!$B$15+Scenarios!$B$16*$D668+Scenarios!$B$17*(Scenarios!C$22+SUM($G668:G668))+$E668+Scenarios!$B$18*Draws!E641</f>
        <v>-6.36700652032109</v>
      </c>
      <c r="I668" s="64" t="n">
        <f aca="false">Scenarios!$B$15+Scenarios!$B$16*$D668+Scenarios!$B$17*(Scenarios!D$22+SUM($G668:H668))+$E668+Scenarios!$B$18*Draws!F641</f>
        <v>-5.86072566814851</v>
      </c>
      <c r="J668" s="64" t="n">
        <f aca="false">Scenarios!$B$15+Scenarios!$B$16*$D668+Scenarios!$B$17*(Scenarios!E$22+SUM($G668:I668))+$E668+Scenarios!$B$18*Draws!G641</f>
        <v>0.14331554182647</v>
      </c>
      <c r="K668" s="64" t="n">
        <f aca="false">Scenarios!$B$15+Scenarios!$B$16*$D668+Scenarios!$B$17*(Scenarios!F$22+SUM($G668:J668))+$E668+Scenarios!$B$18*Draws!H641</f>
        <v>-4.26694865549864</v>
      </c>
      <c r="L668" s="64" t="n">
        <f aca="false">Scenarios!$B$15+Scenarios!$B$16*$D668+Scenarios!$B$17*(Scenarios!G$22+SUM($G668:K668))+$E668+Scenarios!$B$18*Draws!I641</f>
        <v>-1.84753067474093</v>
      </c>
      <c r="M668" s="64" t="n">
        <f aca="false">Scenarios!$B$15+Scenarios!$B$16*$D668+Scenarios!$B$17*(Scenarios!H$22+SUM($G668:L668))+$E668+Scenarios!$B$18*Draws!J641</f>
        <v>-4.59813607578089</v>
      </c>
      <c r="N668" s="64" t="n">
        <f aca="false">Scenarios!$B$15+Scenarios!$B$16*$D668+Scenarios!$B$17*(Scenarios!I$22+SUM($G668:M668))+$E668+Scenarios!$B$18*Draws!K641</f>
        <v>-3.12151271710472</v>
      </c>
      <c r="O668" s="64" t="n">
        <f aca="false">Scenarios!$B$15+Scenarios!$B$16*$D668+Scenarios!$B$17*(Scenarios!J$22+SUM($G668:N668))+$E668+Scenarios!$B$18*Draws!L641</f>
        <v>-7.03360520964889</v>
      </c>
      <c r="P668" s="64" t="n">
        <f aca="false">Scenarios!$B$15+Scenarios!$B$16*$D668+Scenarios!$B$17*(Scenarios!K$22+SUM($G668:O668))+$E668+Scenarios!$B$18*Draws!M641</f>
        <v>1.5723690617176</v>
      </c>
      <c r="Q668" s="64" t="n">
        <f aca="false">Scenarios!$B$15+Scenarios!$B$16*$D668+Scenarios!$B$17*(Scenarios!L$22+SUM($G668:P668))+$E668+Scenarios!$B$18*Draws!N641</f>
        <v>-9.94789365236172</v>
      </c>
      <c r="R668" s="64" t="n">
        <f aca="false">Scenarios!$B$15+Scenarios!$B$16*$D668+Scenarios!$B$17*(Scenarios!M$22+SUM($G668:Q668))+$E668+Scenarios!$B$18*Draws!O641</f>
        <v>-0.379977779494074</v>
      </c>
      <c r="S668" s="79" t="n">
        <f aca="false">SUM(G668:R668)</f>
        <v>-43.1610800027142</v>
      </c>
    </row>
    <row r="669" customFormat="false" ht="15" hidden="false" customHeight="false" outlineLevel="0" collapsed="false">
      <c r="A669" s="36" t="n">
        <v>638</v>
      </c>
      <c r="B669" s="36" t="n">
        <f aca="false">MATCH(Draws!B642,$B$16:$E$16,1)</f>
        <v>4</v>
      </c>
      <c r="C669" s="65" t="n">
        <f aca="false">MAX(-0.9,INDEX(Scenarios!$B$8:$E$8,B669)+INDEX(Scenarios!$B$9:$E$9,B669)*Draws!C642)</f>
        <v>-0.05277528</v>
      </c>
      <c r="D669" s="65" t="n">
        <f aca="false">(1+C669)^(1/12)-1</f>
        <v>-0.00450805119691344</v>
      </c>
      <c r="E669" s="64" t="n">
        <f aca="false">INDEX(Scenarios!$B$10:$E$10,B669)/12</f>
        <v>-1.25</v>
      </c>
      <c r="G669" s="64" t="n">
        <f aca="false">Scenarios!$B$15+Scenarios!$B$16*$D669+Scenarios!$B$17*(Scenarios!B$22)+$E669+Scenarios!$B$18*Draws!D642</f>
        <v>-3.08278760939229</v>
      </c>
      <c r="H669" s="64" t="n">
        <f aca="false">Scenarios!$B$15+Scenarios!$B$16*$D669+Scenarios!$B$17*(Scenarios!C$22+SUM($G669:G669))+$E669+Scenarios!$B$18*Draws!E642</f>
        <v>-1.58280608761444</v>
      </c>
      <c r="I669" s="64" t="n">
        <f aca="false">Scenarios!$B$15+Scenarios!$B$16*$D669+Scenarios!$B$17*(Scenarios!D$22+SUM($G669:H669))+$E669+Scenarios!$B$18*Draws!F642</f>
        <v>-6.42965039631148</v>
      </c>
      <c r="J669" s="64" t="n">
        <f aca="false">Scenarios!$B$15+Scenarios!$B$16*$D669+Scenarios!$B$17*(Scenarios!E$22+SUM($G669:I669))+$E669+Scenarios!$B$18*Draws!G642</f>
        <v>-3.89166587152528</v>
      </c>
      <c r="K669" s="64" t="n">
        <f aca="false">Scenarios!$B$15+Scenarios!$B$16*$D669+Scenarios!$B$17*(Scenarios!F$22+SUM($G669:J669))+$E669+Scenarios!$B$18*Draws!H642</f>
        <v>-5.32469837213438</v>
      </c>
      <c r="L669" s="64" t="n">
        <f aca="false">Scenarios!$B$15+Scenarios!$B$16*$D669+Scenarios!$B$17*(Scenarios!G$22+SUM($G669:K669))+$E669+Scenarios!$B$18*Draws!I642</f>
        <v>-2.60901260957488</v>
      </c>
      <c r="M669" s="64" t="n">
        <f aca="false">Scenarios!$B$15+Scenarios!$B$16*$D669+Scenarios!$B$17*(Scenarios!H$22+SUM($G669:L669))+$E669+Scenarios!$B$18*Draws!J642</f>
        <v>-4.47713865836157</v>
      </c>
      <c r="N669" s="64" t="n">
        <f aca="false">Scenarios!$B$15+Scenarios!$B$16*$D669+Scenarios!$B$17*(Scenarios!I$22+SUM($G669:M669))+$E669+Scenarios!$B$18*Draws!K642</f>
        <v>-8.55187396633601</v>
      </c>
      <c r="O669" s="64" t="n">
        <f aca="false">Scenarios!$B$15+Scenarios!$B$16*$D669+Scenarios!$B$17*(Scenarios!J$22+SUM($G669:N669))+$E669+Scenarios!$B$18*Draws!L642</f>
        <v>-1.50265110319925</v>
      </c>
      <c r="P669" s="64" t="n">
        <f aca="false">Scenarios!$B$15+Scenarios!$B$16*$D669+Scenarios!$B$17*(Scenarios!K$22+SUM($G669:O669))+$E669+Scenarios!$B$18*Draws!M642</f>
        <v>0.822999075075569</v>
      </c>
      <c r="Q669" s="64" t="n">
        <f aca="false">Scenarios!$B$15+Scenarios!$B$16*$D669+Scenarios!$B$17*(Scenarios!L$22+SUM($G669:P669))+$E669+Scenarios!$B$18*Draws!N642</f>
        <v>1.55793147983</v>
      </c>
      <c r="R669" s="64" t="n">
        <f aca="false">Scenarios!$B$15+Scenarios!$B$16*$D669+Scenarios!$B$17*(Scenarios!M$22+SUM($G669:Q669))+$E669+Scenarios!$B$18*Draws!O642</f>
        <v>1.1812698565327</v>
      </c>
      <c r="S669" s="79" t="n">
        <f aca="false">SUM(G669:R669)</f>
        <v>-33.8900842630113</v>
      </c>
    </row>
    <row r="670" customFormat="false" ht="15" hidden="false" customHeight="false" outlineLevel="0" collapsed="false">
      <c r="A670" s="36" t="n">
        <v>639</v>
      </c>
      <c r="B670" s="36" t="n">
        <f aca="false">MATCH(Draws!B643,$B$16:$E$16,1)</f>
        <v>1</v>
      </c>
      <c r="C670" s="65" t="n">
        <f aca="false">MAX(-0.9,INDEX(Scenarios!$B$8:$E$8,B670)+INDEX(Scenarios!$B$9:$E$9,B670)*Draws!C643)</f>
        <v>0.06740525</v>
      </c>
      <c r="D670" s="65" t="n">
        <f aca="false">(1+C670)^(1/12)-1</f>
        <v>0.00545069321778557</v>
      </c>
      <c r="E670" s="64" t="n">
        <f aca="false">INDEX(Scenarios!$B$10:$E$10,B670)/12</f>
        <v>-1.25</v>
      </c>
      <c r="G670" s="64" t="n">
        <f aca="false">Scenarios!$B$15+Scenarios!$B$16*$D670+Scenarios!$B$17*(Scenarios!B$22)+$E670+Scenarios!$B$18*Draws!D643</f>
        <v>-3.13868369385732</v>
      </c>
      <c r="H670" s="64" t="n">
        <f aca="false">Scenarios!$B$15+Scenarios!$B$16*$D670+Scenarios!$B$17*(Scenarios!C$22+SUM($G670:G670))+$E670+Scenarios!$B$18*Draws!E643</f>
        <v>-3.45596772712231</v>
      </c>
      <c r="I670" s="64" t="n">
        <f aca="false">Scenarios!$B$15+Scenarios!$B$16*$D670+Scenarios!$B$17*(Scenarios!D$22+SUM($G670:H670))+$E670+Scenarios!$B$18*Draws!F643</f>
        <v>0.125817929580131</v>
      </c>
      <c r="J670" s="64" t="n">
        <f aca="false">Scenarios!$B$15+Scenarios!$B$16*$D670+Scenarios!$B$17*(Scenarios!E$22+SUM($G670:I670))+$E670+Scenarios!$B$18*Draws!G643</f>
        <v>-4.4133380584166</v>
      </c>
      <c r="K670" s="64" t="n">
        <f aca="false">Scenarios!$B$15+Scenarios!$B$16*$D670+Scenarios!$B$17*(Scenarios!F$22+SUM($G670:J670))+$E670+Scenarios!$B$18*Draws!H643</f>
        <v>-7.04594445940076</v>
      </c>
      <c r="L670" s="64" t="n">
        <f aca="false">Scenarios!$B$15+Scenarios!$B$16*$D670+Scenarios!$B$17*(Scenarios!G$22+SUM($G670:K670))+$E670+Scenarios!$B$18*Draws!I643</f>
        <v>-5.36871227105501</v>
      </c>
      <c r="M670" s="64" t="n">
        <f aca="false">Scenarios!$B$15+Scenarios!$B$16*$D670+Scenarios!$B$17*(Scenarios!H$22+SUM($G670:L670))+$E670+Scenarios!$B$18*Draws!J643</f>
        <v>-2.08449594414079</v>
      </c>
      <c r="N670" s="64" t="n">
        <f aca="false">Scenarios!$B$15+Scenarios!$B$16*$D670+Scenarios!$B$17*(Scenarios!I$22+SUM($G670:M670))+$E670+Scenarios!$B$18*Draws!K643</f>
        <v>-1.71338112426663</v>
      </c>
      <c r="O670" s="64" t="n">
        <f aca="false">Scenarios!$B$15+Scenarios!$B$16*$D670+Scenarios!$B$17*(Scenarios!J$22+SUM($G670:N670))+$E670+Scenarios!$B$18*Draws!L643</f>
        <v>0.231824052817498</v>
      </c>
      <c r="P670" s="64" t="n">
        <f aca="false">Scenarios!$B$15+Scenarios!$B$16*$D670+Scenarios!$B$17*(Scenarios!K$22+SUM($G670:O670))+$E670+Scenarios!$B$18*Draws!M643</f>
        <v>-4.03549717626783</v>
      </c>
      <c r="Q670" s="64" t="n">
        <f aca="false">Scenarios!$B$15+Scenarios!$B$16*$D670+Scenarios!$B$17*(Scenarios!L$22+SUM($G670:P670))+$E670+Scenarios!$B$18*Draws!N643</f>
        <v>-3.26880627612127</v>
      </c>
      <c r="R670" s="64" t="n">
        <f aca="false">Scenarios!$B$15+Scenarios!$B$16*$D670+Scenarios!$B$17*(Scenarios!M$22+SUM($G670:Q670))+$E670+Scenarios!$B$18*Draws!O643</f>
        <v>-0.807810123519774</v>
      </c>
      <c r="S670" s="79" t="n">
        <f aca="false">SUM(G670:R670)</f>
        <v>-34.9749948717707</v>
      </c>
    </row>
    <row r="671" customFormat="false" ht="15" hidden="false" customHeight="false" outlineLevel="0" collapsed="false">
      <c r="A671" s="36" t="n">
        <v>640</v>
      </c>
      <c r="B671" s="36" t="n">
        <f aca="false">MATCH(Draws!B644,$B$16:$E$16,1)</f>
        <v>1</v>
      </c>
      <c r="C671" s="65" t="n">
        <f aca="false">MAX(-0.9,INDEX(Scenarios!$B$8:$E$8,B671)+INDEX(Scenarios!$B$9:$E$9,B671)*Draws!C644)</f>
        <v>0.07776995</v>
      </c>
      <c r="D671" s="65" t="n">
        <f aca="false">(1+C671)^(1/12)-1</f>
        <v>0.00626068712375982</v>
      </c>
      <c r="E671" s="64" t="n">
        <f aca="false">INDEX(Scenarios!$B$10:$E$10,B671)/12</f>
        <v>-1.25</v>
      </c>
      <c r="G671" s="64" t="n">
        <f aca="false">Scenarios!$B$15+Scenarios!$B$16*$D671+Scenarios!$B$17*(Scenarios!B$22)+$E671+Scenarios!$B$18*Draws!D644</f>
        <v>-2.74066087217072</v>
      </c>
      <c r="H671" s="64" t="n">
        <f aca="false">Scenarios!$B$15+Scenarios!$B$16*$D671+Scenarios!$B$17*(Scenarios!C$22+SUM($G671:G671))+$E671+Scenarios!$B$18*Draws!E644</f>
        <v>-3.88183511539505</v>
      </c>
      <c r="I671" s="64" t="n">
        <f aca="false">Scenarios!$B$15+Scenarios!$B$16*$D671+Scenarios!$B$17*(Scenarios!D$22+SUM($G671:H671))+$E671+Scenarios!$B$18*Draws!F644</f>
        <v>-0.782818554665355</v>
      </c>
      <c r="J671" s="64" t="n">
        <f aca="false">Scenarios!$B$15+Scenarios!$B$16*$D671+Scenarios!$B$17*(Scenarios!E$22+SUM($G671:I671))+$E671+Scenarios!$B$18*Draws!G644</f>
        <v>-8.90948517121956</v>
      </c>
      <c r="K671" s="64" t="n">
        <f aca="false">Scenarios!$B$15+Scenarios!$B$16*$D671+Scenarios!$B$17*(Scenarios!F$22+SUM($G671:J671))+$E671+Scenarios!$B$18*Draws!H644</f>
        <v>-2.37080472474576</v>
      </c>
      <c r="L671" s="64" t="n">
        <f aca="false">Scenarios!$B$15+Scenarios!$B$16*$D671+Scenarios!$B$17*(Scenarios!G$22+SUM($G671:K671))+$E671+Scenarios!$B$18*Draws!I644</f>
        <v>0.803409604932892</v>
      </c>
      <c r="M671" s="64" t="n">
        <f aca="false">Scenarios!$B$15+Scenarios!$B$16*$D671+Scenarios!$B$17*(Scenarios!H$22+SUM($G671:L671))+$E671+Scenarios!$B$18*Draws!J644</f>
        <v>-3.19908824504772</v>
      </c>
      <c r="N671" s="64" t="n">
        <f aca="false">Scenarios!$B$15+Scenarios!$B$16*$D671+Scenarios!$B$17*(Scenarios!I$22+SUM($G671:M671))+$E671+Scenarios!$B$18*Draws!K644</f>
        <v>-1.01554675998052</v>
      </c>
      <c r="O671" s="64" t="n">
        <f aca="false">Scenarios!$B$15+Scenarios!$B$16*$D671+Scenarios!$B$17*(Scenarios!J$22+SUM($G671:N671))+$E671+Scenarios!$B$18*Draws!L644</f>
        <v>-3.44614346370763</v>
      </c>
      <c r="P671" s="64" t="n">
        <f aca="false">Scenarios!$B$15+Scenarios!$B$16*$D671+Scenarios!$B$17*(Scenarios!K$22+SUM($G671:O671))+$E671+Scenarios!$B$18*Draws!M644</f>
        <v>-0.385427218624778</v>
      </c>
      <c r="Q671" s="64" t="n">
        <f aca="false">Scenarios!$B$15+Scenarios!$B$16*$D671+Scenarios!$B$17*(Scenarios!L$22+SUM($G671:P671))+$E671+Scenarios!$B$18*Draws!N644</f>
        <v>-2.95253928845907</v>
      </c>
      <c r="R671" s="64" t="n">
        <f aca="false">Scenarios!$B$15+Scenarios!$B$16*$D671+Scenarios!$B$17*(Scenarios!M$22+SUM($G671:Q671))+$E671+Scenarios!$B$18*Draws!O644</f>
        <v>-1.37025378119796</v>
      </c>
      <c r="S671" s="79" t="n">
        <f aca="false">SUM(G671:R671)</f>
        <v>-30.2511935902812</v>
      </c>
    </row>
    <row r="672" customFormat="false" ht="15" hidden="false" customHeight="false" outlineLevel="0" collapsed="false">
      <c r="A672" s="36" t="n">
        <v>641</v>
      </c>
      <c r="B672" s="36" t="n">
        <f aca="false">MATCH(Draws!B645,$B$16:$E$16,1)</f>
        <v>4</v>
      </c>
      <c r="C672" s="65" t="n">
        <f aca="false">MAX(-0.9,INDEX(Scenarios!$B$8:$E$8,B672)+INDEX(Scenarios!$B$9:$E$9,B672)*Draws!C645)</f>
        <v>0.13809924</v>
      </c>
      <c r="D672" s="65" t="n">
        <f aca="false">(1+C672)^(1/12)-1</f>
        <v>0.010838274594442</v>
      </c>
      <c r="E672" s="64" t="n">
        <f aca="false">INDEX(Scenarios!$B$10:$E$10,B672)/12</f>
        <v>-1.25</v>
      </c>
      <c r="G672" s="64" t="n">
        <f aca="false">Scenarios!$B$15+Scenarios!$B$16*$D672+Scenarios!$B$17*(Scenarios!B$22)+$E672+Scenarios!$B$18*Draws!D645</f>
        <v>-0.522740325781971</v>
      </c>
      <c r="H672" s="64" t="n">
        <f aca="false">Scenarios!$B$15+Scenarios!$B$16*$D672+Scenarios!$B$17*(Scenarios!C$22+SUM($G672:G672))+$E672+Scenarios!$B$18*Draws!E645</f>
        <v>-0.245215584467857</v>
      </c>
      <c r="I672" s="64" t="n">
        <f aca="false">Scenarios!$B$15+Scenarios!$B$16*$D672+Scenarios!$B$17*(Scenarios!D$22+SUM($G672:H672))+$E672+Scenarios!$B$18*Draws!F645</f>
        <v>-3.14124010348754</v>
      </c>
      <c r="J672" s="64" t="n">
        <f aca="false">Scenarios!$B$15+Scenarios!$B$16*$D672+Scenarios!$B$17*(Scenarios!E$22+SUM($G672:I672))+$E672+Scenarios!$B$18*Draws!G645</f>
        <v>-5.13198156567323</v>
      </c>
      <c r="K672" s="64" t="n">
        <f aca="false">Scenarios!$B$15+Scenarios!$B$16*$D672+Scenarios!$B$17*(Scenarios!F$22+SUM($G672:J672))+$E672+Scenarios!$B$18*Draws!H645</f>
        <v>-5.2668509261043</v>
      </c>
      <c r="L672" s="64" t="n">
        <f aca="false">Scenarios!$B$15+Scenarios!$B$16*$D672+Scenarios!$B$17*(Scenarios!G$22+SUM($G672:K672))+$E672+Scenarios!$B$18*Draws!I645</f>
        <v>-7.11636965765426</v>
      </c>
      <c r="M672" s="64" t="n">
        <f aca="false">Scenarios!$B$15+Scenarios!$B$16*$D672+Scenarios!$B$17*(Scenarios!H$22+SUM($G672:L672))+$E672+Scenarios!$B$18*Draws!J645</f>
        <v>-4.22536652419688</v>
      </c>
      <c r="N672" s="64" t="n">
        <f aca="false">Scenarios!$B$15+Scenarios!$B$16*$D672+Scenarios!$B$17*(Scenarios!I$22+SUM($G672:M672))+$E672+Scenarios!$B$18*Draws!K645</f>
        <v>-2.45985598456698</v>
      </c>
      <c r="O672" s="64" t="n">
        <f aca="false">Scenarios!$B$15+Scenarios!$B$16*$D672+Scenarios!$B$17*(Scenarios!J$22+SUM($G672:N672))+$E672+Scenarios!$B$18*Draws!L645</f>
        <v>-4.03556282624518</v>
      </c>
      <c r="P672" s="64" t="n">
        <f aca="false">Scenarios!$B$15+Scenarios!$B$16*$D672+Scenarios!$B$17*(Scenarios!K$22+SUM($G672:O672))+$E672+Scenarios!$B$18*Draws!M645</f>
        <v>1.02749435380844</v>
      </c>
      <c r="Q672" s="64" t="n">
        <f aca="false">Scenarios!$B$15+Scenarios!$B$16*$D672+Scenarios!$B$17*(Scenarios!L$22+SUM($G672:P672))+$E672+Scenarios!$B$18*Draws!N645</f>
        <v>-4.19494020831214</v>
      </c>
      <c r="R672" s="64" t="n">
        <f aca="false">Scenarios!$B$15+Scenarios!$B$16*$D672+Scenarios!$B$17*(Scenarios!M$22+SUM($G672:Q672))+$E672+Scenarios!$B$18*Draws!O645</f>
        <v>-2.82644289162403</v>
      </c>
      <c r="S672" s="79" t="n">
        <f aca="false">SUM(G672:R672)</f>
        <v>-38.1390722443059</v>
      </c>
    </row>
    <row r="673" customFormat="false" ht="15" hidden="false" customHeight="false" outlineLevel="0" collapsed="false">
      <c r="A673" s="36" t="n">
        <v>642</v>
      </c>
      <c r="B673" s="36" t="n">
        <f aca="false">MATCH(Draws!B646,$B$16:$E$16,1)</f>
        <v>2</v>
      </c>
      <c r="C673" s="65" t="n">
        <f aca="false">MAX(-0.9,INDEX(Scenarios!$B$8:$E$8,B673)+INDEX(Scenarios!$B$9:$E$9,B673)*Draws!C646)</f>
        <v>-0.16565728</v>
      </c>
      <c r="D673" s="65" t="n">
        <f aca="false">(1+C673)^(1/12)-1</f>
        <v>-0.01497926323846</v>
      </c>
      <c r="E673" s="64" t="n">
        <f aca="false">INDEX(Scenarios!$B$10:$E$10,B673)/12</f>
        <v>0.416666666666667</v>
      </c>
      <c r="G673" s="64" t="n">
        <f aca="false">Scenarios!$B$15+Scenarios!$B$16*$D673+Scenarios!$B$17*(Scenarios!B$22)+$E673+Scenarios!$B$18*Draws!D646</f>
        <v>-1.83765350435457</v>
      </c>
      <c r="H673" s="64" t="n">
        <f aca="false">Scenarios!$B$15+Scenarios!$B$16*$D673+Scenarios!$B$17*(Scenarios!C$22+SUM($G673:G673))+$E673+Scenarios!$B$18*Draws!E646</f>
        <v>0.671018999574947</v>
      </c>
      <c r="I673" s="64" t="n">
        <f aca="false">Scenarios!$B$15+Scenarios!$B$16*$D673+Scenarios!$B$17*(Scenarios!D$22+SUM($G673:H673))+$E673+Scenarios!$B$18*Draws!F646</f>
        <v>3.03727623302009</v>
      </c>
      <c r="J673" s="64" t="n">
        <f aca="false">Scenarios!$B$15+Scenarios!$B$16*$D673+Scenarios!$B$17*(Scenarios!E$22+SUM($G673:I673))+$E673+Scenarios!$B$18*Draws!G646</f>
        <v>0.407143903524327</v>
      </c>
      <c r="K673" s="64" t="n">
        <f aca="false">Scenarios!$B$15+Scenarios!$B$16*$D673+Scenarios!$B$17*(Scenarios!F$22+SUM($G673:J673))+$E673+Scenarios!$B$18*Draws!H646</f>
        <v>-3.95109681099191</v>
      </c>
      <c r="L673" s="64" t="n">
        <f aca="false">Scenarios!$B$15+Scenarios!$B$16*$D673+Scenarios!$B$17*(Scenarios!G$22+SUM($G673:K673))+$E673+Scenarios!$B$18*Draws!I646</f>
        <v>1.10459342456669</v>
      </c>
      <c r="M673" s="64" t="n">
        <f aca="false">Scenarios!$B$15+Scenarios!$B$16*$D673+Scenarios!$B$17*(Scenarios!H$22+SUM($G673:L673))+$E673+Scenarios!$B$18*Draws!J646</f>
        <v>-1.57050406124014</v>
      </c>
      <c r="N673" s="64" t="n">
        <f aca="false">Scenarios!$B$15+Scenarios!$B$16*$D673+Scenarios!$B$17*(Scenarios!I$22+SUM($G673:M673))+$E673+Scenarios!$B$18*Draws!K646</f>
        <v>-3.6643849821096</v>
      </c>
      <c r="O673" s="64" t="n">
        <f aca="false">Scenarios!$B$15+Scenarios!$B$16*$D673+Scenarios!$B$17*(Scenarios!J$22+SUM($G673:N673))+$E673+Scenarios!$B$18*Draws!L646</f>
        <v>3.11125950304885</v>
      </c>
      <c r="P673" s="64" t="n">
        <f aca="false">Scenarios!$B$15+Scenarios!$B$16*$D673+Scenarios!$B$17*(Scenarios!K$22+SUM($G673:O673))+$E673+Scenarios!$B$18*Draws!M646</f>
        <v>0.247090306695285</v>
      </c>
      <c r="Q673" s="64" t="n">
        <f aca="false">Scenarios!$B$15+Scenarios!$B$16*$D673+Scenarios!$B$17*(Scenarios!L$22+SUM($G673:P673))+$E673+Scenarios!$B$18*Draws!N646</f>
        <v>-2.61105960485963</v>
      </c>
      <c r="R673" s="64" t="n">
        <f aca="false">Scenarios!$B$15+Scenarios!$B$16*$D673+Scenarios!$B$17*(Scenarios!M$22+SUM($G673:Q673))+$E673+Scenarios!$B$18*Draws!O646</f>
        <v>1.46405862180983</v>
      </c>
      <c r="S673" s="79" t="n">
        <f aca="false">SUM(G673:R673)</f>
        <v>-3.59225797131583</v>
      </c>
    </row>
    <row r="674" customFormat="false" ht="15" hidden="false" customHeight="false" outlineLevel="0" collapsed="false">
      <c r="A674" s="36" t="n">
        <v>643</v>
      </c>
      <c r="B674" s="36" t="n">
        <f aca="false">MATCH(Draws!B647,$B$16:$E$16,1)</f>
        <v>1</v>
      </c>
      <c r="C674" s="65" t="n">
        <f aca="false">MAX(-0.9,INDEX(Scenarios!$B$8:$E$8,B674)+INDEX(Scenarios!$B$9:$E$9,B674)*Draws!C647)</f>
        <v>0.04975445</v>
      </c>
      <c r="D674" s="65" t="n">
        <f aca="false">(1+C674)^(1/12)-1</f>
        <v>0.00405455419385214</v>
      </c>
      <c r="E674" s="64" t="n">
        <f aca="false">INDEX(Scenarios!$B$10:$E$10,B674)/12</f>
        <v>-1.25</v>
      </c>
      <c r="G674" s="64" t="n">
        <f aca="false">Scenarios!$B$15+Scenarios!$B$16*$D674+Scenarios!$B$17*(Scenarios!B$22)+$E674+Scenarios!$B$18*Draws!D647</f>
        <v>-5.10789756870148</v>
      </c>
      <c r="H674" s="64" t="n">
        <f aca="false">Scenarios!$B$15+Scenarios!$B$16*$D674+Scenarios!$B$17*(Scenarios!C$22+SUM($G674:G674))+$E674+Scenarios!$B$18*Draws!E647</f>
        <v>-1.49740656144779</v>
      </c>
      <c r="I674" s="64" t="n">
        <f aca="false">Scenarios!$B$15+Scenarios!$B$16*$D674+Scenarios!$B$17*(Scenarios!D$22+SUM($G674:H674))+$E674+Scenarios!$B$18*Draws!F647</f>
        <v>-3.63454539169492</v>
      </c>
      <c r="J674" s="64" t="n">
        <f aca="false">Scenarios!$B$15+Scenarios!$B$16*$D674+Scenarios!$B$17*(Scenarios!E$22+SUM($G674:I674))+$E674+Scenarios!$B$18*Draws!G647</f>
        <v>-3.12244254641176</v>
      </c>
      <c r="K674" s="64" t="n">
        <f aca="false">Scenarios!$B$15+Scenarios!$B$16*$D674+Scenarios!$B$17*(Scenarios!F$22+SUM($G674:J674))+$E674+Scenarios!$B$18*Draws!H647</f>
        <v>2.25474101345482</v>
      </c>
      <c r="L674" s="64" t="n">
        <f aca="false">Scenarios!$B$15+Scenarios!$B$16*$D674+Scenarios!$B$17*(Scenarios!G$22+SUM($G674:K674))+$E674+Scenarios!$B$18*Draws!I647</f>
        <v>-1.72797998370232</v>
      </c>
      <c r="M674" s="64" t="n">
        <f aca="false">Scenarios!$B$15+Scenarios!$B$16*$D674+Scenarios!$B$17*(Scenarios!H$22+SUM($G674:L674))+$E674+Scenarios!$B$18*Draws!J647</f>
        <v>-2.02054664513176</v>
      </c>
      <c r="N674" s="64" t="n">
        <f aca="false">Scenarios!$B$15+Scenarios!$B$16*$D674+Scenarios!$B$17*(Scenarios!I$22+SUM($G674:M674))+$E674+Scenarios!$B$18*Draws!K647</f>
        <v>-1.74331695283979</v>
      </c>
      <c r="O674" s="64" t="n">
        <f aca="false">Scenarios!$B$15+Scenarios!$B$16*$D674+Scenarios!$B$17*(Scenarios!J$22+SUM($G674:N674))+$E674+Scenarios!$B$18*Draws!L647</f>
        <v>-2.13332203711183</v>
      </c>
      <c r="P674" s="64" t="n">
        <f aca="false">Scenarios!$B$15+Scenarios!$B$16*$D674+Scenarios!$B$17*(Scenarios!K$22+SUM($G674:O674))+$E674+Scenarios!$B$18*Draws!M647</f>
        <v>-1.35996794320149</v>
      </c>
      <c r="Q674" s="64" t="n">
        <f aca="false">Scenarios!$B$15+Scenarios!$B$16*$D674+Scenarios!$B$17*(Scenarios!L$22+SUM($G674:P674))+$E674+Scenarios!$B$18*Draws!N647</f>
        <v>-2.73180957111333</v>
      </c>
      <c r="R674" s="64" t="n">
        <f aca="false">Scenarios!$B$15+Scenarios!$B$16*$D674+Scenarios!$B$17*(Scenarios!M$22+SUM($G674:Q674))+$E674+Scenarios!$B$18*Draws!O647</f>
        <v>-0.046717670540541</v>
      </c>
      <c r="S674" s="79" t="n">
        <f aca="false">SUM(G674:R674)</f>
        <v>-22.8712118584422</v>
      </c>
    </row>
    <row r="675" customFormat="false" ht="15" hidden="false" customHeight="false" outlineLevel="0" collapsed="false">
      <c r="A675" s="36" t="n">
        <v>644</v>
      </c>
      <c r="B675" s="36" t="n">
        <f aca="false">MATCH(Draws!B648,$B$16:$E$16,1)</f>
        <v>1</v>
      </c>
      <c r="C675" s="65" t="n">
        <f aca="false">MAX(-0.9,INDEX(Scenarios!$B$8:$E$8,B675)+INDEX(Scenarios!$B$9:$E$9,B675)*Draws!C648)</f>
        <v>0.24528455</v>
      </c>
      <c r="D675" s="65" t="n">
        <f aca="false">(1+C675)^(1/12)-1</f>
        <v>0.0184484463457677</v>
      </c>
      <c r="E675" s="64" t="n">
        <f aca="false">INDEX(Scenarios!$B$10:$E$10,B675)/12</f>
        <v>-1.25</v>
      </c>
      <c r="G675" s="64" t="n">
        <f aca="false">Scenarios!$B$15+Scenarios!$B$16*$D675+Scenarios!$B$17*(Scenarios!B$22)+$E675+Scenarios!$B$18*Draws!D648</f>
        <v>-3.00741181247244</v>
      </c>
      <c r="H675" s="64" t="n">
        <f aca="false">Scenarios!$B$15+Scenarios!$B$16*$D675+Scenarios!$B$17*(Scenarios!C$22+SUM($G675:G675))+$E675+Scenarios!$B$18*Draws!E648</f>
        <v>-7.01660711312511</v>
      </c>
      <c r="I675" s="64" t="n">
        <f aca="false">Scenarios!$B$15+Scenarios!$B$16*$D675+Scenarios!$B$17*(Scenarios!D$22+SUM($G675:H675))+$E675+Scenarios!$B$18*Draws!F648</f>
        <v>-5.58422370195216</v>
      </c>
      <c r="J675" s="64" t="n">
        <f aca="false">Scenarios!$B$15+Scenarios!$B$16*$D675+Scenarios!$B$17*(Scenarios!E$22+SUM($G675:I675))+$E675+Scenarios!$B$18*Draws!G648</f>
        <v>-2.64741863237781</v>
      </c>
      <c r="K675" s="64" t="n">
        <f aca="false">Scenarios!$B$15+Scenarios!$B$16*$D675+Scenarios!$B$17*(Scenarios!F$22+SUM($G675:J675))+$E675+Scenarios!$B$18*Draws!H648</f>
        <v>-1.84449476954919</v>
      </c>
      <c r="L675" s="64" t="n">
        <f aca="false">Scenarios!$B$15+Scenarios!$B$16*$D675+Scenarios!$B$17*(Scenarios!G$22+SUM($G675:K675))+$E675+Scenarios!$B$18*Draws!I648</f>
        <v>-5.72660091894491</v>
      </c>
      <c r="M675" s="64" t="n">
        <f aca="false">Scenarios!$B$15+Scenarios!$B$16*$D675+Scenarios!$B$17*(Scenarios!H$22+SUM($G675:L675))+$E675+Scenarios!$B$18*Draws!J648</f>
        <v>-0.147548167464508</v>
      </c>
      <c r="N675" s="64" t="n">
        <f aca="false">Scenarios!$B$15+Scenarios!$B$16*$D675+Scenarios!$B$17*(Scenarios!I$22+SUM($G675:M675))+$E675+Scenarios!$B$18*Draws!K648</f>
        <v>-4.81483353945138</v>
      </c>
      <c r="O675" s="64" t="n">
        <f aca="false">Scenarios!$B$15+Scenarios!$B$16*$D675+Scenarios!$B$17*(Scenarios!J$22+SUM($G675:N675))+$E675+Scenarios!$B$18*Draws!L648</f>
        <v>-8.83448023551451</v>
      </c>
      <c r="P675" s="64" t="n">
        <f aca="false">Scenarios!$B$15+Scenarios!$B$16*$D675+Scenarios!$B$17*(Scenarios!K$22+SUM($G675:O675))+$E675+Scenarios!$B$18*Draws!M648</f>
        <v>-3.53433858333542</v>
      </c>
      <c r="Q675" s="64" t="n">
        <f aca="false">Scenarios!$B$15+Scenarios!$B$16*$D675+Scenarios!$B$17*(Scenarios!L$22+SUM($G675:P675))+$E675+Scenarios!$B$18*Draws!N648</f>
        <v>-2.21812171447085</v>
      </c>
      <c r="R675" s="64" t="n">
        <f aca="false">Scenarios!$B$15+Scenarios!$B$16*$D675+Scenarios!$B$17*(Scenarios!M$22+SUM($G675:Q675))+$E675+Scenarios!$B$18*Draws!O648</f>
        <v>-6.23417349798508</v>
      </c>
      <c r="S675" s="79" t="n">
        <f aca="false">SUM(G675:R675)</f>
        <v>-51.6102526866434</v>
      </c>
    </row>
    <row r="676" customFormat="false" ht="15" hidden="false" customHeight="false" outlineLevel="0" collapsed="false">
      <c r="A676" s="36" t="n">
        <v>645</v>
      </c>
      <c r="B676" s="36" t="n">
        <f aca="false">MATCH(Draws!B649,$B$16:$E$16,1)</f>
        <v>1</v>
      </c>
      <c r="C676" s="65" t="n">
        <f aca="false">MAX(-0.9,INDEX(Scenarios!$B$8:$E$8,B676)+INDEX(Scenarios!$B$9:$E$9,B676)*Draws!C649)</f>
        <v>-0.17358925</v>
      </c>
      <c r="D676" s="65" t="n">
        <f aca="false">(1+C676)^(1/12)-1</f>
        <v>-0.0157630546062594</v>
      </c>
      <c r="E676" s="64" t="n">
        <f aca="false">INDEX(Scenarios!$B$10:$E$10,B676)/12</f>
        <v>-1.25</v>
      </c>
      <c r="G676" s="64" t="n">
        <f aca="false">Scenarios!$B$15+Scenarios!$B$16*$D676+Scenarios!$B$17*(Scenarios!B$22)+$E676+Scenarios!$B$18*Draws!D649</f>
        <v>-4.10082336775498</v>
      </c>
      <c r="H676" s="64" t="n">
        <f aca="false">Scenarios!$B$15+Scenarios!$B$16*$D676+Scenarios!$B$17*(Scenarios!C$22+SUM($G676:G676))+$E676+Scenarios!$B$18*Draws!E649</f>
        <v>-5.49434353281453</v>
      </c>
      <c r="I676" s="64" t="n">
        <f aca="false">Scenarios!$B$15+Scenarios!$B$16*$D676+Scenarios!$B$17*(Scenarios!D$22+SUM($G676:H676))+$E676+Scenarios!$B$18*Draws!F649</f>
        <v>-1.0984449726458</v>
      </c>
      <c r="J676" s="64" t="n">
        <f aca="false">Scenarios!$B$15+Scenarios!$B$16*$D676+Scenarios!$B$17*(Scenarios!E$22+SUM($G676:I676))+$E676+Scenarios!$B$18*Draws!G649</f>
        <v>-1.79288197433404</v>
      </c>
      <c r="K676" s="64" t="n">
        <f aca="false">Scenarios!$B$15+Scenarios!$B$16*$D676+Scenarios!$B$17*(Scenarios!F$22+SUM($G676:J676))+$E676+Scenarios!$B$18*Draws!H649</f>
        <v>-2.25634216612749</v>
      </c>
      <c r="L676" s="64" t="n">
        <f aca="false">Scenarios!$B$15+Scenarios!$B$16*$D676+Scenarios!$B$17*(Scenarios!G$22+SUM($G676:K676))+$E676+Scenarios!$B$18*Draws!I649</f>
        <v>-6.69484229495428</v>
      </c>
      <c r="M676" s="64" t="n">
        <f aca="false">Scenarios!$B$15+Scenarios!$B$16*$D676+Scenarios!$B$17*(Scenarios!H$22+SUM($G676:L676))+$E676+Scenarios!$B$18*Draws!J649</f>
        <v>-6.34782915131716</v>
      </c>
      <c r="N676" s="64" t="n">
        <f aca="false">Scenarios!$B$15+Scenarios!$B$16*$D676+Scenarios!$B$17*(Scenarios!I$22+SUM($G676:M676))+$E676+Scenarios!$B$18*Draws!K649</f>
        <v>-5.95477533298604</v>
      </c>
      <c r="O676" s="64" t="n">
        <f aca="false">Scenarios!$B$15+Scenarios!$B$16*$D676+Scenarios!$B$17*(Scenarios!J$22+SUM($G676:N676))+$E676+Scenarios!$B$18*Draws!L649</f>
        <v>1.43249138571212</v>
      </c>
      <c r="P676" s="64" t="n">
        <f aca="false">Scenarios!$B$15+Scenarios!$B$16*$D676+Scenarios!$B$17*(Scenarios!K$22+SUM($G676:O676))+$E676+Scenarios!$B$18*Draws!M649</f>
        <v>-1.94832376490452</v>
      </c>
      <c r="Q676" s="64" t="n">
        <f aca="false">Scenarios!$B$15+Scenarios!$B$16*$D676+Scenarios!$B$17*(Scenarios!L$22+SUM($G676:P676))+$E676+Scenarios!$B$18*Draws!N649</f>
        <v>-4.313260783848</v>
      </c>
      <c r="R676" s="64" t="n">
        <f aca="false">Scenarios!$B$15+Scenarios!$B$16*$D676+Scenarios!$B$17*(Scenarios!M$22+SUM($G676:Q676))+$E676+Scenarios!$B$18*Draws!O649</f>
        <v>-3.65686964581347</v>
      </c>
      <c r="S676" s="79" t="n">
        <f aca="false">SUM(G676:R676)</f>
        <v>-42.2262456017882</v>
      </c>
    </row>
    <row r="677" customFormat="false" ht="15" hidden="false" customHeight="false" outlineLevel="0" collapsed="false">
      <c r="A677" s="36" t="n">
        <v>646</v>
      </c>
      <c r="B677" s="36" t="n">
        <f aca="false">MATCH(Draws!B650,$B$16:$E$16,1)</f>
        <v>3</v>
      </c>
      <c r="C677" s="65" t="n">
        <f aca="false">MAX(-0.9,INDEX(Scenarios!$B$8:$E$8,B677)+INDEX(Scenarios!$B$9:$E$9,B677)*Draws!C650)</f>
        <v>0.06714512</v>
      </c>
      <c r="D677" s="65" t="n">
        <f aca="false">(1+C677)^(1/12)-1</f>
        <v>0.00543027164659993</v>
      </c>
      <c r="E677" s="64" t="n">
        <f aca="false">INDEX(Scenarios!$B$10:$E$10,B677)/12</f>
        <v>0.416666666666667</v>
      </c>
      <c r="G677" s="64" t="n">
        <f aca="false">Scenarios!$B$15+Scenarios!$B$16*$D677+Scenarios!$B$17*(Scenarios!B$22)+$E677+Scenarios!$B$18*Draws!D650</f>
        <v>-1.54972680591857</v>
      </c>
      <c r="H677" s="64" t="n">
        <f aca="false">Scenarios!$B$15+Scenarios!$B$16*$D677+Scenarios!$B$17*(Scenarios!C$22+SUM($G677:G677))+$E677+Scenarios!$B$18*Draws!E650</f>
        <v>0.957688561528387</v>
      </c>
      <c r="I677" s="64" t="n">
        <f aca="false">Scenarios!$B$15+Scenarios!$B$16*$D677+Scenarios!$B$17*(Scenarios!D$22+SUM($G677:H677))+$E677+Scenarios!$B$18*Draws!F650</f>
        <v>-0.806968422197646</v>
      </c>
      <c r="J677" s="64" t="n">
        <f aca="false">Scenarios!$B$15+Scenarios!$B$16*$D677+Scenarios!$B$17*(Scenarios!E$22+SUM($G677:I677))+$E677+Scenarios!$B$18*Draws!G650</f>
        <v>-2.27492878498315</v>
      </c>
      <c r="K677" s="64" t="n">
        <f aca="false">Scenarios!$B$15+Scenarios!$B$16*$D677+Scenarios!$B$17*(Scenarios!F$22+SUM($G677:J677))+$E677+Scenarios!$B$18*Draws!H650</f>
        <v>2.86307145094978</v>
      </c>
      <c r="L677" s="64" t="n">
        <f aca="false">Scenarios!$B$15+Scenarios!$B$16*$D677+Scenarios!$B$17*(Scenarios!G$22+SUM($G677:K677))+$E677+Scenarios!$B$18*Draws!I650</f>
        <v>-2.64152304562992</v>
      </c>
      <c r="M677" s="64" t="n">
        <f aca="false">Scenarios!$B$15+Scenarios!$B$16*$D677+Scenarios!$B$17*(Scenarios!H$22+SUM($G677:L677))+$E677+Scenarios!$B$18*Draws!J650</f>
        <v>-2.23857165991131</v>
      </c>
      <c r="N677" s="64" t="n">
        <f aca="false">Scenarios!$B$15+Scenarios!$B$16*$D677+Scenarios!$B$17*(Scenarios!I$22+SUM($G677:M677))+$E677+Scenarios!$B$18*Draws!K650</f>
        <v>-2.95613965021155</v>
      </c>
      <c r="O677" s="64" t="n">
        <f aca="false">Scenarios!$B$15+Scenarios!$B$16*$D677+Scenarios!$B$17*(Scenarios!J$22+SUM($G677:N677))+$E677+Scenarios!$B$18*Draws!L650</f>
        <v>5.12150219156001</v>
      </c>
      <c r="P677" s="64" t="n">
        <f aca="false">Scenarios!$B$15+Scenarios!$B$16*$D677+Scenarios!$B$17*(Scenarios!K$22+SUM($G677:O677))+$E677+Scenarios!$B$18*Draws!M650</f>
        <v>0.189777625287613</v>
      </c>
      <c r="Q677" s="64" t="n">
        <f aca="false">Scenarios!$B$15+Scenarios!$B$16*$D677+Scenarios!$B$17*(Scenarios!L$22+SUM($G677:P677))+$E677+Scenarios!$B$18*Draws!N650</f>
        <v>-3.09651294172312</v>
      </c>
      <c r="R677" s="64" t="n">
        <f aca="false">Scenarios!$B$15+Scenarios!$B$16*$D677+Scenarios!$B$17*(Scenarios!M$22+SUM($G677:Q677))+$E677+Scenarios!$B$18*Draws!O650</f>
        <v>0.0278701688178122</v>
      </c>
      <c r="S677" s="79" t="n">
        <f aca="false">SUM(G677:R677)</f>
        <v>-6.40446131243166</v>
      </c>
    </row>
    <row r="678" customFormat="false" ht="15" hidden="false" customHeight="false" outlineLevel="0" collapsed="false">
      <c r="A678" s="36" t="n">
        <v>647</v>
      </c>
      <c r="B678" s="36" t="n">
        <f aca="false">MATCH(Draws!B651,$B$16:$E$16,1)</f>
        <v>4</v>
      </c>
      <c r="C678" s="65" t="n">
        <f aca="false">MAX(-0.9,INDEX(Scenarios!$B$8:$E$8,B678)+INDEX(Scenarios!$B$9:$E$9,B678)*Draws!C651)</f>
        <v>0.14998176</v>
      </c>
      <c r="D678" s="65" t="n">
        <f aca="false">(1+C678)^(1/12)-1</f>
        <v>0.0117135796869376</v>
      </c>
      <c r="E678" s="64" t="n">
        <f aca="false">INDEX(Scenarios!$B$10:$E$10,B678)/12</f>
        <v>-1.25</v>
      </c>
      <c r="G678" s="64" t="n">
        <f aca="false">Scenarios!$B$15+Scenarios!$B$16*$D678+Scenarios!$B$17*(Scenarios!B$22)+$E678+Scenarios!$B$18*Draws!D651</f>
        <v>-1.4182171428068</v>
      </c>
      <c r="H678" s="64" t="n">
        <f aca="false">Scenarios!$B$15+Scenarios!$B$16*$D678+Scenarios!$B$17*(Scenarios!C$22+SUM($G678:G678))+$E678+Scenarios!$B$18*Draws!E651</f>
        <v>2.16347005894503</v>
      </c>
      <c r="I678" s="64" t="n">
        <f aca="false">Scenarios!$B$15+Scenarios!$B$16*$D678+Scenarios!$B$17*(Scenarios!D$22+SUM($G678:H678))+$E678+Scenarios!$B$18*Draws!F651</f>
        <v>1.27460669084649</v>
      </c>
      <c r="J678" s="64" t="n">
        <f aca="false">Scenarios!$B$15+Scenarios!$B$16*$D678+Scenarios!$B$17*(Scenarios!E$22+SUM($G678:I678))+$E678+Scenarios!$B$18*Draws!G651</f>
        <v>-6.48347175049211</v>
      </c>
      <c r="K678" s="64" t="n">
        <f aca="false">Scenarios!$B$15+Scenarios!$B$16*$D678+Scenarios!$B$17*(Scenarios!F$22+SUM($G678:J678))+$E678+Scenarios!$B$18*Draws!H651</f>
        <v>1.90491478255704</v>
      </c>
      <c r="L678" s="64" t="n">
        <f aca="false">Scenarios!$B$15+Scenarios!$B$16*$D678+Scenarios!$B$17*(Scenarios!G$22+SUM($G678:K678))+$E678+Scenarios!$B$18*Draws!I651</f>
        <v>-0.83698493413972</v>
      </c>
      <c r="M678" s="64" t="n">
        <f aca="false">Scenarios!$B$15+Scenarios!$B$16*$D678+Scenarios!$B$17*(Scenarios!H$22+SUM($G678:L678))+$E678+Scenarios!$B$18*Draws!J651</f>
        <v>2.44762994928983</v>
      </c>
      <c r="N678" s="64" t="n">
        <f aca="false">Scenarios!$B$15+Scenarios!$B$16*$D678+Scenarios!$B$17*(Scenarios!I$22+SUM($G678:M678))+$E678+Scenarios!$B$18*Draws!K651</f>
        <v>1.657544745373</v>
      </c>
      <c r="O678" s="64" t="n">
        <f aca="false">Scenarios!$B$15+Scenarios!$B$16*$D678+Scenarios!$B$17*(Scenarios!J$22+SUM($G678:N678))+$E678+Scenarios!$B$18*Draws!L651</f>
        <v>-2.51491710645059</v>
      </c>
      <c r="P678" s="64" t="n">
        <f aca="false">Scenarios!$B$15+Scenarios!$B$16*$D678+Scenarios!$B$17*(Scenarios!K$22+SUM($G678:O678))+$E678+Scenarios!$B$18*Draws!M651</f>
        <v>-0.906510413417004</v>
      </c>
      <c r="Q678" s="64" t="n">
        <f aca="false">Scenarios!$B$15+Scenarios!$B$16*$D678+Scenarios!$B$17*(Scenarios!L$22+SUM($G678:P678))+$E678+Scenarios!$B$18*Draws!N651</f>
        <v>2.0145966648582</v>
      </c>
      <c r="R678" s="64" t="n">
        <f aca="false">Scenarios!$B$15+Scenarios!$B$16*$D678+Scenarios!$B$17*(Scenarios!M$22+SUM($G678:Q678))+$E678+Scenarios!$B$18*Draws!O651</f>
        <v>-1.88658952776792</v>
      </c>
      <c r="S678" s="79" t="n">
        <f aca="false">SUM(G678:R678)</f>
        <v>-2.58392798320456</v>
      </c>
    </row>
    <row r="679" customFormat="false" ht="15" hidden="false" customHeight="false" outlineLevel="0" collapsed="false">
      <c r="A679" s="36" t="n">
        <v>648</v>
      </c>
      <c r="B679" s="36" t="n">
        <f aca="false">MATCH(Draws!B652,$B$16:$E$16,1)</f>
        <v>2</v>
      </c>
      <c r="C679" s="65" t="n">
        <f aca="false">MAX(-0.9,INDEX(Scenarios!$B$8:$E$8,B679)+INDEX(Scenarios!$B$9:$E$9,B679)*Draws!C652)</f>
        <v>-0.33476872</v>
      </c>
      <c r="D679" s="65" t="n">
        <f aca="false">(1+C679)^(1/12)-1</f>
        <v>-0.0333979278058136</v>
      </c>
      <c r="E679" s="64" t="n">
        <f aca="false">INDEX(Scenarios!$B$10:$E$10,B679)/12</f>
        <v>0.416666666666667</v>
      </c>
      <c r="G679" s="64" t="n">
        <f aca="false">Scenarios!$B$15+Scenarios!$B$16*$D679+Scenarios!$B$17*(Scenarios!B$22)+$E679+Scenarios!$B$18*Draws!D652</f>
        <v>1.35587928099828</v>
      </c>
      <c r="H679" s="64" t="n">
        <f aca="false">Scenarios!$B$15+Scenarios!$B$16*$D679+Scenarios!$B$17*(Scenarios!C$22+SUM($G679:G679))+$E679+Scenarios!$B$18*Draws!E652</f>
        <v>-2.93731979474412</v>
      </c>
      <c r="I679" s="64" t="n">
        <f aca="false">Scenarios!$B$15+Scenarios!$B$16*$D679+Scenarios!$B$17*(Scenarios!D$22+SUM($G679:H679))+$E679+Scenarios!$B$18*Draws!F652</f>
        <v>-1.38628268793359</v>
      </c>
      <c r="J679" s="64" t="n">
        <f aca="false">Scenarios!$B$15+Scenarios!$B$16*$D679+Scenarios!$B$17*(Scenarios!E$22+SUM($G679:I679))+$E679+Scenarios!$B$18*Draws!G652</f>
        <v>0.669956899691553</v>
      </c>
      <c r="K679" s="64" t="n">
        <f aca="false">Scenarios!$B$15+Scenarios!$B$16*$D679+Scenarios!$B$17*(Scenarios!F$22+SUM($G679:J679))+$E679+Scenarios!$B$18*Draws!H652</f>
        <v>0.738265516236083</v>
      </c>
      <c r="L679" s="64" t="n">
        <f aca="false">Scenarios!$B$15+Scenarios!$B$16*$D679+Scenarios!$B$17*(Scenarios!G$22+SUM($G679:K679))+$E679+Scenarios!$B$18*Draws!I652</f>
        <v>-1.91314308646636</v>
      </c>
      <c r="M679" s="64" t="n">
        <f aca="false">Scenarios!$B$15+Scenarios!$B$16*$D679+Scenarios!$B$17*(Scenarios!H$22+SUM($G679:L679))+$E679+Scenarios!$B$18*Draws!J652</f>
        <v>-1.82694534502279</v>
      </c>
      <c r="N679" s="64" t="n">
        <f aca="false">Scenarios!$B$15+Scenarios!$B$16*$D679+Scenarios!$B$17*(Scenarios!I$22+SUM($G679:M679))+$E679+Scenarios!$B$18*Draws!K652</f>
        <v>-0.763921680792458</v>
      </c>
      <c r="O679" s="64" t="n">
        <f aca="false">Scenarios!$B$15+Scenarios!$B$16*$D679+Scenarios!$B$17*(Scenarios!J$22+SUM($G679:N679))+$E679+Scenarios!$B$18*Draws!L652</f>
        <v>-0.119711056376177</v>
      </c>
      <c r="P679" s="64" t="n">
        <f aca="false">Scenarios!$B$15+Scenarios!$B$16*$D679+Scenarios!$B$17*(Scenarios!K$22+SUM($G679:O679))+$E679+Scenarios!$B$18*Draws!M652</f>
        <v>-2.40289761446058</v>
      </c>
      <c r="Q679" s="64" t="n">
        <f aca="false">Scenarios!$B$15+Scenarios!$B$16*$D679+Scenarios!$B$17*(Scenarios!L$22+SUM($G679:P679))+$E679+Scenarios!$B$18*Draws!N652</f>
        <v>-3.55978643986359</v>
      </c>
      <c r="R679" s="64" t="n">
        <f aca="false">Scenarios!$B$15+Scenarios!$B$16*$D679+Scenarios!$B$17*(Scenarios!M$22+SUM($G679:Q679))+$E679+Scenarios!$B$18*Draws!O652</f>
        <v>-1.38558235449814</v>
      </c>
      <c r="S679" s="79" t="n">
        <f aca="false">SUM(G679:R679)</f>
        <v>-13.5314883632319</v>
      </c>
    </row>
    <row r="680" customFormat="false" ht="15" hidden="false" customHeight="false" outlineLevel="0" collapsed="false">
      <c r="A680" s="36" t="n">
        <v>649</v>
      </c>
      <c r="B680" s="36" t="n">
        <f aca="false">MATCH(Draws!B653,$B$16:$E$16,1)</f>
        <v>4</v>
      </c>
      <c r="C680" s="65" t="n">
        <f aca="false">MAX(-0.9,INDEX(Scenarios!$B$8:$E$8,B680)+INDEX(Scenarios!$B$9:$E$9,B680)*Draws!C653)</f>
        <v>-0.01121016</v>
      </c>
      <c r="D680" s="65" t="n">
        <f aca="false">(1+C680)^(1/12)-1</f>
        <v>-0.0009390144674295</v>
      </c>
      <c r="E680" s="64" t="n">
        <f aca="false">INDEX(Scenarios!$B$10:$E$10,B680)/12</f>
        <v>-1.25</v>
      </c>
      <c r="G680" s="64" t="n">
        <f aca="false">Scenarios!$B$15+Scenarios!$B$16*$D680+Scenarios!$B$17*(Scenarios!B$22)+$E680+Scenarios!$B$18*Draws!D653</f>
        <v>-3.15428930241426</v>
      </c>
      <c r="H680" s="64" t="n">
        <f aca="false">Scenarios!$B$15+Scenarios!$B$16*$D680+Scenarios!$B$17*(Scenarios!C$22+SUM($G680:G680))+$E680+Scenarios!$B$18*Draws!E653</f>
        <v>-6.75738737255293</v>
      </c>
      <c r="I680" s="64" t="n">
        <f aca="false">Scenarios!$B$15+Scenarios!$B$16*$D680+Scenarios!$B$17*(Scenarios!D$22+SUM($G680:H680))+$E680+Scenarios!$B$18*Draws!F653</f>
        <v>-1.84652550578003</v>
      </c>
      <c r="J680" s="64" t="n">
        <f aca="false">Scenarios!$B$15+Scenarios!$B$16*$D680+Scenarios!$B$17*(Scenarios!E$22+SUM($G680:I680))+$E680+Scenarios!$B$18*Draws!G653</f>
        <v>-6.41340906984575</v>
      </c>
      <c r="K680" s="64" t="n">
        <f aca="false">Scenarios!$B$15+Scenarios!$B$16*$D680+Scenarios!$B$17*(Scenarios!F$22+SUM($G680:J680))+$E680+Scenarios!$B$18*Draws!H653</f>
        <v>0.360111887377419</v>
      </c>
      <c r="L680" s="64" t="n">
        <f aca="false">Scenarios!$B$15+Scenarios!$B$16*$D680+Scenarios!$B$17*(Scenarios!G$22+SUM($G680:K680))+$E680+Scenarios!$B$18*Draws!I653</f>
        <v>-2.32737665890461</v>
      </c>
      <c r="M680" s="64" t="n">
        <f aca="false">Scenarios!$B$15+Scenarios!$B$16*$D680+Scenarios!$B$17*(Scenarios!H$22+SUM($G680:L680))+$E680+Scenarios!$B$18*Draws!J653</f>
        <v>0.541219099370409</v>
      </c>
      <c r="N680" s="64" t="n">
        <f aca="false">Scenarios!$B$15+Scenarios!$B$16*$D680+Scenarios!$B$17*(Scenarios!I$22+SUM($G680:M680))+$E680+Scenarios!$B$18*Draws!K653</f>
        <v>-2.11106124370496</v>
      </c>
      <c r="O680" s="64" t="n">
        <f aca="false">Scenarios!$B$15+Scenarios!$B$16*$D680+Scenarios!$B$17*(Scenarios!J$22+SUM($G680:N680))+$E680+Scenarios!$B$18*Draws!L653</f>
        <v>-3.69643809037218</v>
      </c>
      <c r="P680" s="64" t="n">
        <f aca="false">Scenarios!$B$15+Scenarios!$B$16*$D680+Scenarios!$B$17*(Scenarios!K$22+SUM($G680:O680))+$E680+Scenarios!$B$18*Draws!M653</f>
        <v>-0.461272524546715</v>
      </c>
      <c r="Q680" s="64" t="n">
        <f aca="false">Scenarios!$B$15+Scenarios!$B$16*$D680+Scenarios!$B$17*(Scenarios!L$22+SUM($G680:P680))+$E680+Scenarios!$B$18*Draws!N653</f>
        <v>-2.70918678441954</v>
      </c>
      <c r="R680" s="64" t="n">
        <f aca="false">Scenarios!$B$15+Scenarios!$B$16*$D680+Scenarios!$B$17*(Scenarios!M$22+SUM($G680:Q680))+$E680+Scenarios!$B$18*Draws!O653</f>
        <v>1.56441053500396</v>
      </c>
      <c r="S680" s="79" t="n">
        <f aca="false">SUM(G680:R680)</f>
        <v>-27.0112050307892</v>
      </c>
    </row>
    <row r="681" customFormat="false" ht="15" hidden="false" customHeight="false" outlineLevel="0" collapsed="false">
      <c r="A681" s="36" t="n">
        <v>650</v>
      </c>
      <c r="B681" s="36" t="n">
        <f aca="false">MATCH(Draws!B654,$B$16:$E$16,1)</f>
        <v>1</v>
      </c>
      <c r="C681" s="65" t="n">
        <f aca="false">MAX(-0.9,INDEX(Scenarios!$B$8:$E$8,B681)+INDEX(Scenarios!$B$9:$E$9,B681)*Draws!C654)</f>
        <v>-0.1948321</v>
      </c>
      <c r="D681" s="65" t="n">
        <f aca="false">(1+C681)^(1/12)-1</f>
        <v>-0.0178966230484263</v>
      </c>
      <c r="E681" s="64" t="n">
        <f aca="false">INDEX(Scenarios!$B$10:$E$10,B681)/12</f>
        <v>-1.25</v>
      </c>
      <c r="G681" s="64" t="n">
        <f aca="false">Scenarios!$B$15+Scenarios!$B$16*$D681+Scenarios!$B$17*(Scenarios!B$22)+$E681+Scenarios!$B$18*Draws!D654</f>
        <v>-2.06083277466638</v>
      </c>
      <c r="H681" s="64" t="n">
        <f aca="false">Scenarios!$B$15+Scenarios!$B$16*$D681+Scenarios!$B$17*(Scenarios!C$22+SUM($G681:G681))+$E681+Scenarios!$B$18*Draws!E654</f>
        <v>-2.5037108001705</v>
      </c>
      <c r="I681" s="64" t="n">
        <f aca="false">Scenarios!$B$15+Scenarios!$B$16*$D681+Scenarios!$B$17*(Scenarios!D$22+SUM($G681:H681))+$E681+Scenarios!$B$18*Draws!F654</f>
        <v>2.26837092582533</v>
      </c>
      <c r="J681" s="64" t="n">
        <f aca="false">Scenarios!$B$15+Scenarios!$B$16*$D681+Scenarios!$B$17*(Scenarios!E$22+SUM($G681:I681))+$E681+Scenarios!$B$18*Draws!G654</f>
        <v>-4.31618205427114</v>
      </c>
      <c r="K681" s="64" t="n">
        <f aca="false">Scenarios!$B$15+Scenarios!$B$16*$D681+Scenarios!$B$17*(Scenarios!F$22+SUM($G681:J681))+$E681+Scenarios!$B$18*Draws!H654</f>
        <v>-4.56147071791891</v>
      </c>
      <c r="L681" s="64" t="n">
        <f aca="false">Scenarios!$B$15+Scenarios!$B$16*$D681+Scenarios!$B$17*(Scenarios!G$22+SUM($G681:K681))+$E681+Scenarios!$B$18*Draws!I654</f>
        <v>-1.87035072677169</v>
      </c>
      <c r="M681" s="64" t="n">
        <f aca="false">Scenarios!$B$15+Scenarios!$B$16*$D681+Scenarios!$B$17*(Scenarios!H$22+SUM($G681:L681))+$E681+Scenarios!$B$18*Draws!J654</f>
        <v>1.00684190538153</v>
      </c>
      <c r="N681" s="64" t="n">
        <f aca="false">Scenarios!$B$15+Scenarios!$B$16*$D681+Scenarios!$B$17*(Scenarios!I$22+SUM($G681:M681))+$E681+Scenarios!$B$18*Draws!K654</f>
        <v>-0.241428051573424</v>
      </c>
      <c r="O681" s="64" t="n">
        <f aca="false">Scenarios!$B$15+Scenarios!$B$16*$D681+Scenarios!$B$17*(Scenarios!J$22+SUM($G681:N681))+$E681+Scenarios!$B$18*Draws!L654</f>
        <v>-0.139041791382747</v>
      </c>
      <c r="P681" s="64" t="n">
        <f aca="false">Scenarios!$B$15+Scenarios!$B$16*$D681+Scenarios!$B$17*(Scenarios!K$22+SUM($G681:O681))+$E681+Scenarios!$B$18*Draws!M654</f>
        <v>-6.36615296485501</v>
      </c>
      <c r="Q681" s="64" t="n">
        <f aca="false">Scenarios!$B$15+Scenarios!$B$16*$D681+Scenarios!$B$17*(Scenarios!L$22+SUM($G681:P681))+$E681+Scenarios!$B$18*Draws!N654</f>
        <v>-2.70806188104512</v>
      </c>
      <c r="R681" s="64" t="n">
        <f aca="false">Scenarios!$B$15+Scenarios!$B$16*$D681+Scenarios!$B$17*(Scenarios!M$22+SUM($G681:Q681))+$E681+Scenarios!$B$18*Draws!O654</f>
        <v>-4.86182031279918</v>
      </c>
      <c r="S681" s="79" t="n">
        <f aca="false">SUM(G681:R681)</f>
        <v>-26.3538392442472</v>
      </c>
    </row>
    <row r="682" customFormat="false" ht="15" hidden="false" customHeight="false" outlineLevel="0" collapsed="false">
      <c r="A682" s="36" t="n">
        <v>651</v>
      </c>
      <c r="B682" s="36" t="n">
        <f aca="false">MATCH(Draws!B655,$B$16:$E$16,1)</f>
        <v>4</v>
      </c>
      <c r="C682" s="65" t="n">
        <f aca="false">MAX(-0.9,INDEX(Scenarios!$B$8:$E$8,B682)+INDEX(Scenarios!$B$9:$E$9,B682)*Draws!C655)</f>
        <v>-0.01734816</v>
      </c>
      <c r="D682" s="65" t="n">
        <f aca="false">(1+C682)^(1/12)-1</f>
        <v>-0.00145730398729249</v>
      </c>
      <c r="E682" s="64" t="n">
        <f aca="false">INDEX(Scenarios!$B$10:$E$10,B682)/12</f>
        <v>-1.25</v>
      </c>
      <c r="G682" s="64" t="n">
        <f aca="false">Scenarios!$B$15+Scenarios!$B$16*$D682+Scenarios!$B$17*(Scenarios!B$22)+$E682+Scenarios!$B$18*Draws!D655</f>
        <v>-0.32565044600887</v>
      </c>
      <c r="H682" s="64" t="n">
        <f aca="false">Scenarios!$B$15+Scenarios!$B$16*$D682+Scenarios!$B$17*(Scenarios!C$22+SUM($G682:G682))+$E682+Scenarios!$B$18*Draws!E655</f>
        <v>-4.51114159171894</v>
      </c>
      <c r="I682" s="64" t="n">
        <f aca="false">Scenarios!$B$15+Scenarios!$B$16*$D682+Scenarios!$B$17*(Scenarios!D$22+SUM($G682:H682))+$E682+Scenarios!$B$18*Draws!F655</f>
        <v>-3.82241296481578</v>
      </c>
      <c r="J682" s="64" t="n">
        <f aca="false">Scenarios!$B$15+Scenarios!$B$16*$D682+Scenarios!$B$17*(Scenarios!E$22+SUM($G682:I682))+$E682+Scenarios!$B$18*Draws!G655</f>
        <v>-4.49315410514396</v>
      </c>
      <c r="K682" s="64" t="n">
        <f aca="false">Scenarios!$B$15+Scenarios!$B$16*$D682+Scenarios!$B$17*(Scenarios!F$22+SUM($G682:J682))+$E682+Scenarios!$B$18*Draws!H655</f>
        <v>0.575602936635891</v>
      </c>
      <c r="L682" s="64" t="n">
        <f aca="false">Scenarios!$B$15+Scenarios!$B$16*$D682+Scenarios!$B$17*(Scenarios!G$22+SUM($G682:K682))+$E682+Scenarios!$B$18*Draws!I655</f>
        <v>0.865650557402406</v>
      </c>
      <c r="M682" s="64" t="n">
        <f aca="false">Scenarios!$B$15+Scenarios!$B$16*$D682+Scenarios!$B$17*(Scenarios!H$22+SUM($G682:L682))+$E682+Scenarios!$B$18*Draws!J655</f>
        <v>0.177997211744784</v>
      </c>
      <c r="N682" s="64" t="n">
        <f aca="false">Scenarios!$B$15+Scenarios!$B$16*$D682+Scenarios!$B$17*(Scenarios!I$22+SUM($G682:M682))+$E682+Scenarios!$B$18*Draws!K655</f>
        <v>3.64168230751035</v>
      </c>
      <c r="O682" s="64" t="n">
        <f aca="false">Scenarios!$B$15+Scenarios!$B$16*$D682+Scenarios!$B$17*(Scenarios!J$22+SUM($G682:N682))+$E682+Scenarios!$B$18*Draws!L655</f>
        <v>2.40718261731374</v>
      </c>
      <c r="P682" s="64" t="n">
        <f aca="false">Scenarios!$B$15+Scenarios!$B$16*$D682+Scenarios!$B$17*(Scenarios!K$22+SUM($G682:O682))+$E682+Scenarios!$B$18*Draws!M655</f>
        <v>3.25294819090582</v>
      </c>
      <c r="Q682" s="64" t="n">
        <f aca="false">Scenarios!$B$15+Scenarios!$B$16*$D682+Scenarios!$B$17*(Scenarios!L$22+SUM($G682:P682))+$E682+Scenarios!$B$18*Draws!N655</f>
        <v>-6.90084059353732</v>
      </c>
      <c r="R682" s="64" t="n">
        <f aca="false">Scenarios!$B$15+Scenarios!$B$16*$D682+Scenarios!$B$17*(Scenarios!M$22+SUM($G682:Q682))+$E682+Scenarios!$B$18*Draws!O655</f>
        <v>-0.682730258431997</v>
      </c>
      <c r="S682" s="79" t="n">
        <f aca="false">SUM(G682:R682)</f>
        <v>-9.81486613814388</v>
      </c>
    </row>
    <row r="683" customFormat="false" ht="15" hidden="false" customHeight="false" outlineLevel="0" collapsed="false">
      <c r="A683" s="36" t="n">
        <v>652</v>
      </c>
      <c r="B683" s="36" t="n">
        <f aca="false">MATCH(Draws!B656,$B$16:$E$16,1)</f>
        <v>4</v>
      </c>
      <c r="C683" s="65" t="n">
        <f aca="false">MAX(-0.9,INDEX(Scenarios!$B$8:$E$8,B683)+INDEX(Scenarios!$B$9:$E$9,B683)*Draws!C656)</f>
        <v>-0.1371846</v>
      </c>
      <c r="D683" s="65" t="n">
        <f aca="false">(1+C683)^(1/12)-1</f>
        <v>-0.0122209201687009</v>
      </c>
      <c r="E683" s="64" t="n">
        <f aca="false">INDEX(Scenarios!$B$10:$E$10,B683)/12</f>
        <v>-1.25</v>
      </c>
      <c r="G683" s="64" t="n">
        <f aca="false">Scenarios!$B$15+Scenarios!$B$16*$D683+Scenarios!$B$17*(Scenarios!B$22)+$E683+Scenarios!$B$18*Draws!D656</f>
        <v>-1.95315958104517</v>
      </c>
      <c r="H683" s="64" t="n">
        <f aca="false">Scenarios!$B$15+Scenarios!$B$16*$D683+Scenarios!$B$17*(Scenarios!C$22+SUM($G683:G683))+$E683+Scenarios!$B$18*Draws!E656</f>
        <v>-5.04225757740682</v>
      </c>
      <c r="I683" s="64" t="n">
        <f aca="false">Scenarios!$B$15+Scenarios!$B$16*$D683+Scenarios!$B$17*(Scenarios!D$22+SUM($G683:H683))+$E683+Scenarios!$B$18*Draws!F656</f>
        <v>-3.70256904199086</v>
      </c>
      <c r="J683" s="64" t="n">
        <f aca="false">Scenarios!$B$15+Scenarios!$B$16*$D683+Scenarios!$B$17*(Scenarios!E$22+SUM($G683:I683))+$E683+Scenarios!$B$18*Draws!G656</f>
        <v>-1.73290296017101</v>
      </c>
      <c r="K683" s="64" t="n">
        <f aca="false">Scenarios!$B$15+Scenarios!$B$16*$D683+Scenarios!$B$17*(Scenarios!F$22+SUM($G683:J683))+$E683+Scenarios!$B$18*Draws!H656</f>
        <v>-9.79143297746442</v>
      </c>
      <c r="L683" s="64" t="n">
        <f aca="false">Scenarios!$B$15+Scenarios!$B$16*$D683+Scenarios!$B$17*(Scenarios!G$22+SUM($G683:K683))+$E683+Scenarios!$B$18*Draws!I656</f>
        <v>-2.88140418857759</v>
      </c>
      <c r="M683" s="64" t="n">
        <f aca="false">Scenarios!$B$15+Scenarios!$B$16*$D683+Scenarios!$B$17*(Scenarios!H$22+SUM($G683:L683))+$E683+Scenarios!$B$18*Draws!J656</f>
        <v>-2.00905173025522</v>
      </c>
      <c r="N683" s="64" t="n">
        <f aca="false">Scenarios!$B$15+Scenarios!$B$16*$D683+Scenarios!$B$17*(Scenarios!I$22+SUM($G683:M683))+$E683+Scenarios!$B$18*Draws!K656</f>
        <v>-1.19153153895371</v>
      </c>
      <c r="O683" s="64" t="n">
        <f aca="false">Scenarios!$B$15+Scenarios!$B$16*$D683+Scenarios!$B$17*(Scenarios!J$22+SUM($G683:N683))+$E683+Scenarios!$B$18*Draws!L656</f>
        <v>-2.51832361354538</v>
      </c>
      <c r="P683" s="64" t="n">
        <f aca="false">Scenarios!$B$15+Scenarios!$B$16*$D683+Scenarios!$B$17*(Scenarios!K$22+SUM($G683:O683))+$E683+Scenarios!$B$18*Draws!M656</f>
        <v>-5.88441896926983</v>
      </c>
      <c r="Q683" s="64" t="n">
        <f aca="false">Scenarios!$B$15+Scenarios!$B$16*$D683+Scenarios!$B$17*(Scenarios!L$22+SUM($G683:P683))+$E683+Scenarios!$B$18*Draws!N656</f>
        <v>1.26958150738923</v>
      </c>
      <c r="R683" s="64" t="n">
        <f aca="false">Scenarios!$B$15+Scenarios!$B$16*$D683+Scenarios!$B$17*(Scenarios!M$22+SUM($G683:Q683))+$E683+Scenarios!$B$18*Draws!O656</f>
        <v>-3.24373907525499</v>
      </c>
      <c r="S683" s="79" t="n">
        <f aca="false">SUM(G683:R683)</f>
        <v>-38.6812097465458</v>
      </c>
    </row>
    <row r="684" customFormat="false" ht="15" hidden="false" customHeight="false" outlineLevel="0" collapsed="false">
      <c r="A684" s="36" t="n">
        <v>653</v>
      </c>
      <c r="B684" s="36" t="n">
        <f aca="false">MATCH(Draws!B657,$B$16:$E$16,1)</f>
        <v>2</v>
      </c>
      <c r="C684" s="65" t="n">
        <f aca="false">MAX(-0.9,INDEX(Scenarios!$B$8:$E$8,B684)+INDEX(Scenarios!$B$9:$E$9,B684)*Draws!C657)</f>
        <v>-0.21035344</v>
      </c>
      <c r="D684" s="65" t="n">
        <f aca="false">(1+C684)^(1/12)-1</f>
        <v>-0.019488415805098</v>
      </c>
      <c r="E684" s="64" t="n">
        <f aca="false">INDEX(Scenarios!$B$10:$E$10,B684)/12</f>
        <v>0.416666666666667</v>
      </c>
      <c r="G684" s="64" t="n">
        <f aca="false">Scenarios!$B$15+Scenarios!$B$16*$D684+Scenarios!$B$17*(Scenarios!B$22)+$E684+Scenarios!$B$18*Draws!D657</f>
        <v>4.35363825249982</v>
      </c>
      <c r="H684" s="64" t="n">
        <f aca="false">Scenarios!$B$15+Scenarios!$B$16*$D684+Scenarios!$B$17*(Scenarios!C$22+SUM($G684:G684))+$E684+Scenarios!$B$18*Draws!E657</f>
        <v>-5.48033274273223</v>
      </c>
      <c r="I684" s="64" t="n">
        <f aca="false">Scenarios!$B$15+Scenarios!$B$16*$D684+Scenarios!$B$17*(Scenarios!D$22+SUM($G684:H684))+$E684+Scenarios!$B$18*Draws!F657</f>
        <v>-3.01683470264373</v>
      </c>
      <c r="J684" s="64" t="n">
        <f aca="false">Scenarios!$B$15+Scenarios!$B$16*$D684+Scenarios!$B$17*(Scenarios!E$22+SUM($G684:I684))+$E684+Scenarios!$B$18*Draws!G657</f>
        <v>1.05708605844798</v>
      </c>
      <c r="K684" s="64" t="n">
        <f aca="false">Scenarios!$B$15+Scenarios!$B$16*$D684+Scenarios!$B$17*(Scenarios!F$22+SUM($G684:J684))+$E684+Scenarios!$B$18*Draws!H657</f>
        <v>-0.96613314124615</v>
      </c>
      <c r="L684" s="64" t="n">
        <f aca="false">Scenarios!$B$15+Scenarios!$B$16*$D684+Scenarios!$B$17*(Scenarios!G$22+SUM($G684:K684))+$E684+Scenarios!$B$18*Draws!I657</f>
        <v>-1.41231098434712</v>
      </c>
      <c r="M684" s="64" t="n">
        <f aca="false">Scenarios!$B$15+Scenarios!$B$16*$D684+Scenarios!$B$17*(Scenarios!H$22+SUM($G684:L684))+$E684+Scenarios!$B$18*Draws!J657</f>
        <v>1.75550825855682</v>
      </c>
      <c r="N684" s="64" t="n">
        <f aca="false">Scenarios!$B$15+Scenarios!$B$16*$D684+Scenarios!$B$17*(Scenarios!I$22+SUM($G684:M684))+$E684+Scenarios!$B$18*Draws!K657</f>
        <v>-3.27658368943054</v>
      </c>
      <c r="O684" s="64" t="n">
        <f aca="false">Scenarios!$B$15+Scenarios!$B$16*$D684+Scenarios!$B$17*(Scenarios!J$22+SUM($G684:N684))+$E684+Scenarios!$B$18*Draws!L657</f>
        <v>-1.06041623274186</v>
      </c>
      <c r="P684" s="64" t="n">
        <f aca="false">Scenarios!$B$15+Scenarios!$B$16*$D684+Scenarios!$B$17*(Scenarios!K$22+SUM($G684:O684))+$E684+Scenarios!$B$18*Draws!M657</f>
        <v>-0.586332052357719</v>
      </c>
      <c r="Q684" s="64" t="n">
        <f aca="false">Scenarios!$B$15+Scenarios!$B$16*$D684+Scenarios!$B$17*(Scenarios!L$22+SUM($G684:P684))+$E684+Scenarios!$B$18*Draws!N657</f>
        <v>-3.74718452008986</v>
      </c>
      <c r="R684" s="64" t="n">
        <f aca="false">Scenarios!$B$15+Scenarios!$B$16*$D684+Scenarios!$B$17*(Scenarios!M$22+SUM($G684:Q684))+$E684+Scenarios!$B$18*Draws!O657</f>
        <v>0.0733004097794351</v>
      </c>
      <c r="S684" s="79" t="n">
        <f aca="false">SUM(G684:R684)</f>
        <v>-12.3065950863052</v>
      </c>
    </row>
    <row r="685" customFormat="false" ht="15" hidden="false" customHeight="false" outlineLevel="0" collapsed="false">
      <c r="A685" s="36" t="n">
        <v>654</v>
      </c>
      <c r="B685" s="36" t="n">
        <f aca="false">MATCH(Draws!B658,$B$16:$E$16,1)</f>
        <v>2</v>
      </c>
      <c r="C685" s="65" t="n">
        <f aca="false">MAX(-0.9,INDEX(Scenarios!$B$8:$E$8,B685)+INDEX(Scenarios!$B$9:$E$9,B685)*Draws!C658)</f>
        <v>-0.24530248</v>
      </c>
      <c r="D685" s="65" t="n">
        <f aca="false">(1+C685)^(1/12)-1</f>
        <v>-0.0231802986849181</v>
      </c>
      <c r="E685" s="64" t="n">
        <f aca="false">INDEX(Scenarios!$B$10:$E$10,B685)/12</f>
        <v>0.416666666666667</v>
      </c>
      <c r="G685" s="64" t="n">
        <f aca="false">Scenarios!$B$15+Scenarios!$B$16*$D685+Scenarios!$B$17*(Scenarios!B$22)+$E685+Scenarios!$B$18*Draws!D658</f>
        <v>-7.47993146300781</v>
      </c>
      <c r="H685" s="64" t="n">
        <f aca="false">Scenarios!$B$15+Scenarios!$B$16*$D685+Scenarios!$B$17*(Scenarios!C$22+SUM($G685:G685))+$E685+Scenarios!$B$18*Draws!E658</f>
        <v>-0.122934931687238</v>
      </c>
      <c r="I685" s="64" t="n">
        <f aca="false">Scenarios!$B$15+Scenarios!$B$16*$D685+Scenarios!$B$17*(Scenarios!D$22+SUM($G685:H685))+$E685+Scenarios!$B$18*Draws!F658</f>
        <v>-5.13650488831618</v>
      </c>
      <c r="J685" s="64" t="n">
        <f aca="false">Scenarios!$B$15+Scenarios!$B$16*$D685+Scenarios!$B$17*(Scenarios!E$22+SUM($G685:I685))+$E685+Scenarios!$B$18*Draws!G658</f>
        <v>-1.03818453763257</v>
      </c>
      <c r="K685" s="64" t="n">
        <f aca="false">Scenarios!$B$15+Scenarios!$B$16*$D685+Scenarios!$B$17*(Scenarios!F$22+SUM($G685:J685))+$E685+Scenarios!$B$18*Draws!H658</f>
        <v>-2.02596692430072</v>
      </c>
      <c r="L685" s="64" t="n">
        <f aca="false">Scenarios!$B$15+Scenarios!$B$16*$D685+Scenarios!$B$17*(Scenarios!G$22+SUM($G685:K685))+$E685+Scenarios!$B$18*Draws!I658</f>
        <v>-4.21606281006427</v>
      </c>
      <c r="M685" s="64" t="n">
        <f aca="false">Scenarios!$B$15+Scenarios!$B$16*$D685+Scenarios!$B$17*(Scenarios!H$22+SUM($G685:L685))+$E685+Scenarios!$B$18*Draws!J658</f>
        <v>-3.00481115161265</v>
      </c>
      <c r="N685" s="64" t="n">
        <f aca="false">Scenarios!$B$15+Scenarios!$B$16*$D685+Scenarios!$B$17*(Scenarios!I$22+SUM($G685:M685))+$E685+Scenarios!$B$18*Draws!K658</f>
        <v>-5.18692717401095</v>
      </c>
      <c r="O685" s="64" t="n">
        <f aca="false">Scenarios!$B$15+Scenarios!$B$16*$D685+Scenarios!$B$17*(Scenarios!J$22+SUM($G685:N685))+$E685+Scenarios!$B$18*Draws!L658</f>
        <v>-0.0526318377481665</v>
      </c>
      <c r="P685" s="64" t="n">
        <f aca="false">Scenarios!$B$15+Scenarios!$B$16*$D685+Scenarios!$B$17*(Scenarios!K$22+SUM($G685:O685))+$E685+Scenarios!$B$18*Draws!M658</f>
        <v>0.850205037115625</v>
      </c>
      <c r="Q685" s="64" t="n">
        <f aca="false">Scenarios!$B$15+Scenarios!$B$16*$D685+Scenarios!$B$17*(Scenarios!L$22+SUM($G685:P685))+$E685+Scenarios!$B$18*Draws!N658</f>
        <v>0.441252752038106</v>
      </c>
      <c r="R685" s="64" t="n">
        <f aca="false">Scenarios!$B$15+Scenarios!$B$16*$D685+Scenarios!$B$17*(Scenarios!M$22+SUM($G685:Q685))+$E685+Scenarios!$B$18*Draws!O658</f>
        <v>-2.61705260667724</v>
      </c>
      <c r="S685" s="79" t="n">
        <f aca="false">SUM(G685:R685)</f>
        <v>-29.5895505359041</v>
      </c>
    </row>
    <row r="686" customFormat="false" ht="15" hidden="false" customHeight="false" outlineLevel="0" collapsed="false">
      <c r="A686" s="36" t="n">
        <v>655</v>
      </c>
      <c r="B686" s="36" t="n">
        <f aca="false">MATCH(Draws!B659,$B$16:$E$16,1)</f>
        <v>4</v>
      </c>
      <c r="C686" s="65" t="n">
        <f aca="false">MAX(-0.9,INDEX(Scenarios!$B$8:$E$8,B686)+INDEX(Scenarios!$B$9:$E$9,B686)*Draws!C659)</f>
        <v>-0.04667592</v>
      </c>
      <c r="D686" s="65" t="n">
        <f aca="false">(1+C686)^(1/12)-1</f>
        <v>-0.00397544110998005</v>
      </c>
      <c r="E686" s="64" t="n">
        <f aca="false">INDEX(Scenarios!$B$10:$E$10,B686)/12</f>
        <v>-1.25</v>
      </c>
      <c r="G686" s="64" t="n">
        <f aca="false">Scenarios!$B$15+Scenarios!$B$16*$D686+Scenarios!$B$17*(Scenarios!B$22)+$E686+Scenarios!$B$18*Draws!D659</f>
        <v>-4.15847937812559</v>
      </c>
      <c r="H686" s="64" t="n">
        <f aca="false">Scenarios!$B$15+Scenarios!$B$16*$D686+Scenarios!$B$17*(Scenarios!C$22+SUM($G686:G686))+$E686+Scenarios!$B$18*Draws!E659</f>
        <v>-5.7163228587399</v>
      </c>
      <c r="I686" s="64" t="n">
        <f aca="false">Scenarios!$B$15+Scenarios!$B$16*$D686+Scenarios!$B$17*(Scenarios!D$22+SUM($G686:H686))+$E686+Scenarios!$B$18*Draws!F659</f>
        <v>-0.470131665720394</v>
      </c>
      <c r="J686" s="64" t="n">
        <f aca="false">Scenarios!$B$15+Scenarios!$B$16*$D686+Scenarios!$B$17*(Scenarios!E$22+SUM($G686:I686))+$E686+Scenarios!$B$18*Draws!G659</f>
        <v>-4.07498963636482</v>
      </c>
      <c r="K686" s="64" t="n">
        <f aca="false">Scenarios!$B$15+Scenarios!$B$16*$D686+Scenarios!$B$17*(Scenarios!F$22+SUM($G686:J686))+$E686+Scenarios!$B$18*Draws!H659</f>
        <v>-7.53329422875914</v>
      </c>
      <c r="L686" s="64" t="n">
        <f aca="false">Scenarios!$B$15+Scenarios!$B$16*$D686+Scenarios!$B$17*(Scenarios!G$22+SUM($G686:K686))+$E686+Scenarios!$B$18*Draws!I659</f>
        <v>-2.04166177151675</v>
      </c>
      <c r="M686" s="64" t="n">
        <f aca="false">Scenarios!$B$15+Scenarios!$B$16*$D686+Scenarios!$B$17*(Scenarios!H$22+SUM($G686:L686))+$E686+Scenarios!$B$18*Draws!J659</f>
        <v>-6.25481871382206</v>
      </c>
      <c r="N686" s="64" t="n">
        <f aca="false">Scenarios!$B$15+Scenarios!$B$16*$D686+Scenarios!$B$17*(Scenarios!I$22+SUM($G686:M686))+$E686+Scenarios!$B$18*Draws!K659</f>
        <v>-3.84476909711297</v>
      </c>
      <c r="O686" s="64" t="n">
        <f aca="false">Scenarios!$B$15+Scenarios!$B$16*$D686+Scenarios!$B$17*(Scenarios!J$22+SUM($G686:N686))+$E686+Scenarios!$B$18*Draws!L659</f>
        <v>0.661086393487155</v>
      </c>
      <c r="P686" s="64" t="n">
        <f aca="false">Scenarios!$B$15+Scenarios!$B$16*$D686+Scenarios!$B$17*(Scenarios!K$22+SUM($G686:O686))+$E686+Scenarios!$B$18*Draws!M659</f>
        <v>0.903711369316591</v>
      </c>
      <c r="Q686" s="64" t="n">
        <f aca="false">Scenarios!$B$15+Scenarios!$B$16*$D686+Scenarios!$B$17*(Scenarios!L$22+SUM($G686:P686))+$E686+Scenarios!$B$18*Draws!N659</f>
        <v>-3.47635917420568</v>
      </c>
      <c r="R686" s="64" t="n">
        <f aca="false">Scenarios!$B$15+Scenarios!$B$16*$D686+Scenarios!$B$17*(Scenarios!M$22+SUM($G686:Q686))+$E686+Scenarios!$B$18*Draws!O659</f>
        <v>-6.34679339843616</v>
      </c>
      <c r="S686" s="79" t="n">
        <f aca="false">SUM(G686:R686)</f>
        <v>-42.3528221599997</v>
      </c>
    </row>
    <row r="687" customFormat="false" ht="15" hidden="false" customHeight="false" outlineLevel="0" collapsed="false">
      <c r="A687" s="36" t="n">
        <v>656</v>
      </c>
      <c r="B687" s="36" t="n">
        <f aca="false">MATCH(Draws!B660,$B$16:$E$16,1)</f>
        <v>1</v>
      </c>
      <c r="C687" s="65" t="n">
        <f aca="false">MAX(-0.9,INDEX(Scenarios!$B$8:$E$8,B687)+INDEX(Scenarios!$B$9:$E$9,B687)*Draws!C660)</f>
        <v>-0.0118354</v>
      </c>
      <c r="D687" s="65" t="n">
        <f aca="false">(1+C687)^(1/12)-1</f>
        <v>-0.000991674292404321</v>
      </c>
      <c r="E687" s="64" t="n">
        <f aca="false">INDEX(Scenarios!$B$10:$E$10,B687)/12</f>
        <v>-1.25</v>
      </c>
      <c r="G687" s="64" t="n">
        <f aca="false">Scenarios!$B$15+Scenarios!$B$16*$D687+Scenarios!$B$17*(Scenarios!B$22)+$E687+Scenarios!$B$18*Draws!D660</f>
        <v>-2.40602257484075</v>
      </c>
      <c r="H687" s="64" t="n">
        <f aca="false">Scenarios!$B$15+Scenarios!$B$16*$D687+Scenarios!$B$17*(Scenarios!C$22+SUM($G687:G687))+$E687+Scenarios!$B$18*Draws!E660</f>
        <v>-0.835795565118676</v>
      </c>
      <c r="I687" s="64" t="n">
        <f aca="false">Scenarios!$B$15+Scenarios!$B$16*$D687+Scenarios!$B$17*(Scenarios!D$22+SUM($G687:H687))+$E687+Scenarios!$B$18*Draws!F660</f>
        <v>-5.18837258958156</v>
      </c>
      <c r="J687" s="64" t="n">
        <f aca="false">Scenarios!$B$15+Scenarios!$B$16*$D687+Scenarios!$B$17*(Scenarios!E$22+SUM($G687:I687))+$E687+Scenarios!$B$18*Draws!G660</f>
        <v>0.398328662161439</v>
      </c>
      <c r="K687" s="64" t="n">
        <f aca="false">Scenarios!$B$15+Scenarios!$B$16*$D687+Scenarios!$B$17*(Scenarios!F$22+SUM($G687:J687))+$E687+Scenarios!$B$18*Draws!H660</f>
        <v>-4.57404561763779</v>
      </c>
      <c r="L687" s="64" t="n">
        <f aca="false">Scenarios!$B$15+Scenarios!$B$16*$D687+Scenarios!$B$17*(Scenarios!G$22+SUM($G687:K687))+$E687+Scenarios!$B$18*Draws!I660</f>
        <v>-3.72288364672255</v>
      </c>
      <c r="M687" s="64" t="n">
        <f aca="false">Scenarios!$B$15+Scenarios!$B$16*$D687+Scenarios!$B$17*(Scenarios!H$22+SUM($G687:L687))+$E687+Scenarios!$B$18*Draws!J660</f>
        <v>-4.3006781889907</v>
      </c>
      <c r="N687" s="64" t="n">
        <f aca="false">Scenarios!$B$15+Scenarios!$B$16*$D687+Scenarios!$B$17*(Scenarios!I$22+SUM($G687:M687))+$E687+Scenarios!$B$18*Draws!K660</f>
        <v>-4.02583589867521</v>
      </c>
      <c r="O687" s="64" t="n">
        <f aca="false">Scenarios!$B$15+Scenarios!$B$16*$D687+Scenarios!$B$17*(Scenarios!J$22+SUM($G687:N687))+$E687+Scenarios!$B$18*Draws!L660</f>
        <v>2.77862368043425</v>
      </c>
      <c r="P687" s="64" t="n">
        <f aca="false">Scenarios!$B$15+Scenarios!$B$16*$D687+Scenarios!$B$17*(Scenarios!K$22+SUM($G687:O687))+$E687+Scenarios!$B$18*Draws!M660</f>
        <v>0.500972412633538</v>
      </c>
      <c r="Q687" s="64" t="n">
        <f aca="false">Scenarios!$B$15+Scenarios!$B$16*$D687+Scenarios!$B$17*(Scenarios!L$22+SUM($G687:P687))+$E687+Scenarios!$B$18*Draws!N660</f>
        <v>-3.57451908216443</v>
      </c>
      <c r="R687" s="64" t="n">
        <f aca="false">Scenarios!$B$15+Scenarios!$B$16*$D687+Scenarios!$B$17*(Scenarios!M$22+SUM($G687:Q687))+$E687+Scenarios!$B$18*Draws!O660</f>
        <v>-0.503816011553085</v>
      </c>
      <c r="S687" s="79" t="n">
        <f aca="false">SUM(G687:R687)</f>
        <v>-25.4540444200555</v>
      </c>
    </row>
    <row r="688" customFormat="false" ht="15" hidden="false" customHeight="false" outlineLevel="0" collapsed="false">
      <c r="A688" s="36" t="n">
        <v>657</v>
      </c>
      <c r="B688" s="36" t="n">
        <f aca="false">MATCH(Draws!B661,$B$16:$E$16,1)</f>
        <v>4</v>
      </c>
      <c r="C688" s="65" t="n">
        <f aca="false">MAX(-0.9,INDEX(Scenarios!$B$8:$E$8,B688)+INDEX(Scenarios!$B$9:$E$9,B688)*Draws!C661)</f>
        <v>0.04957896</v>
      </c>
      <c r="D688" s="65" t="n">
        <f aca="false">(1+C688)^(1/12)-1</f>
        <v>0.00404056560221511</v>
      </c>
      <c r="E688" s="64" t="n">
        <f aca="false">INDEX(Scenarios!$B$10:$E$10,B688)/12</f>
        <v>-1.25</v>
      </c>
      <c r="G688" s="64" t="n">
        <f aca="false">Scenarios!$B$15+Scenarios!$B$16*$D688+Scenarios!$B$17*(Scenarios!B$22)+$E688+Scenarios!$B$18*Draws!D661</f>
        <v>-7.52164085827954</v>
      </c>
      <c r="H688" s="64" t="n">
        <f aca="false">Scenarios!$B$15+Scenarios!$B$16*$D688+Scenarios!$B$17*(Scenarios!C$22+SUM($G688:G688))+$E688+Scenarios!$B$18*Draws!E661</f>
        <v>-1.86404034295579</v>
      </c>
      <c r="I688" s="64" t="n">
        <f aca="false">Scenarios!$B$15+Scenarios!$B$16*$D688+Scenarios!$B$17*(Scenarios!D$22+SUM($G688:H688))+$E688+Scenarios!$B$18*Draws!F661</f>
        <v>4.41121304683482</v>
      </c>
      <c r="J688" s="64" t="n">
        <f aca="false">Scenarios!$B$15+Scenarios!$B$16*$D688+Scenarios!$B$17*(Scenarios!E$22+SUM($G688:I688))+$E688+Scenarios!$B$18*Draws!G661</f>
        <v>-3.1653327098635</v>
      </c>
      <c r="K688" s="64" t="n">
        <f aca="false">Scenarios!$B$15+Scenarios!$B$16*$D688+Scenarios!$B$17*(Scenarios!F$22+SUM($G688:J688))+$E688+Scenarios!$B$18*Draws!H661</f>
        <v>-3.47966883929124</v>
      </c>
      <c r="L688" s="64" t="n">
        <f aca="false">Scenarios!$B$15+Scenarios!$B$16*$D688+Scenarios!$B$17*(Scenarios!G$22+SUM($G688:K688))+$E688+Scenarios!$B$18*Draws!I661</f>
        <v>-6.4773052650325</v>
      </c>
      <c r="M688" s="64" t="n">
        <f aca="false">Scenarios!$B$15+Scenarios!$B$16*$D688+Scenarios!$B$17*(Scenarios!H$22+SUM($G688:L688))+$E688+Scenarios!$B$18*Draws!J661</f>
        <v>-6.07901292096803</v>
      </c>
      <c r="N688" s="64" t="n">
        <f aca="false">Scenarios!$B$15+Scenarios!$B$16*$D688+Scenarios!$B$17*(Scenarios!I$22+SUM($G688:M688))+$E688+Scenarios!$B$18*Draws!K661</f>
        <v>-2.60967463939105</v>
      </c>
      <c r="O688" s="64" t="n">
        <f aca="false">Scenarios!$B$15+Scenarios!$B$16*$D688+Scenarios!$B$17*(Scenarios!J$22+SUM($G688:N688))+$E688+Scenarios!$B$18*Draws!L661</f>
        <v>-2.83204810672396</v>
      </c>
      <c r="P688" s="64" t="n">
        <f aca="false">Scenarios!$B$15+Scenarios!$B$16*$D688+Scenarios!$B$17*(Scenarios!K$22+SUM($G688:O688))+$E688+Scenarios!$B$18*Draws!M661</f>
        <v>-3.7275989847573</v>
      </c>
      <c r="Q688" s="64" t="n">
        <f aca="false">Scenarios!$B$15+Scenarios!$B$16*$D688+Scenarios!$B$17*(Scenarios!L$22+SUM($G688:P688))+$E688+Scenarios!$B$18*Draws!N661</f>
        <v>-3.89587185599715</v>
      </c>
      <c r="R688" s="64" t="n">
        <f aca="false">Scenarios!$B$15+Scenarios!$B$16*$D688+Scenarios!$B$17*(Scenarios!M$22+SUM($G688:Q688))+$E688+Scenarios!$B$18*Draws!O661</f>
        <v>-3.31419555736221</v>
      </c>
      <c r="S688" s="79" t="n">
        <f aca="false">SUM(G688:R688)</f>
        <v>-40.5551770337875</v>
      </c>
    </row>
    <row r="689" customFormat="false" ht="15" hidden="false" customHeight="false" outlineLevel="0" collapsed="false">
      <c r="A689" s="36" t="n">
        <v>658</v>
      </c>
      <c r="B689" s="36" t="n">
        <f aca="false">MATCH(Draws!B662,$B$16:$E$16,1)</f>
        <v>4</v>
      </c>
      <c r="C689" s="65" t="n">
        <f aca="false">MAX(-0.9,INDEX(Scenarios!$B$8:$E$8,B689)+INDEX(Scenarios!$B$9:$E$9,B689)*Draws!C662)</f>
        <v>0.17005284</v>
      </c>
      <c r="D689" s="65" t="n">
        <f aca="false">(1+C689)^(1/12)-1</f>
        <v>0.0131734241495622</v>
      </c>
      <c r="E689" s="64" t="n">
        <f aca="false">INDEX(Scenarios!$B$10:$E$10,B689)/12</f>
        <v>-1.25</v>
      </c>
      <c r="G689" s="64" t="n">
        <f aca="false">Scenarios!$B$15+Scenarios!$B$16*$D689+Scenarios!$B$17*(Scenarios!B$22)+$E689+Scenarios!$B$18*Draws!D662</f>
        <v>-0.335008137256558</v>
      </c>
      <c r="H689" s="64" t="n">
        <f aca="false">Scenarios!$B$15+Scenarios!$B$16*$D689+Scenarios!$B$17*(Scenarios!C$22+SUM($G689:G689))+$E689+Scenarios!$B$18*Draws!E662</f>
        <v>-0.0247611496116735</v>
      </c>
      <c r="I689" s="64" t="n">
        <f aca="false">Scenarios!$B$15+Scenarios!$B$16*$D689+Scenarios!$B$17*(Scenarios!D$22+SUM($G689:H689))+$E689+Scenarios!$B$18*Draws!F662</f>
        <v>-1.09019989513514</v>
      </c>
      <c r="J689" s="64" t="n">
        <f aca="false">Scenarios!$B$15+Scenarios!$B$16*$D689+Scenarios!$B$17*(Scenarios!E$22+SUM($G689:I689))+$E689+Scenarios!$B$18*Draws!G662</f>
        <v>-5.26817109505311</v>
      </c>
      <c r="K689" s="64" t="n">
        <f aca="false">Scenarios!$B$15+Scenarios!$B$16*$D689+Scenarios!$B$17*(Scenarios!F$22+SUM($G689:J689))+$E689+Scenarios!$B$18*Draws!H662</f>
        <v>-7.65919248420645</v>
      </c>
      <c r="L689" s="64" t="n">
        <f aca="false">Scenarios!$B$15+Scenarios!$B$16*$D689+Scenarios!$B$17*(Scenarios!G$22+SUM($G689:K689))+$E689+Scenarios!$B$18*Draws!I662</f>
        <v>1.01637568144247</v>
      </c>
      <c r="M689" s="64" t="n">
        <f aca="false">Scenarios!$B$15+Scenarios!$B$16*$D689+Scenarios!$B$17*(Scenarios!H$22+SUM($G689:L689))+$E689+Scenarios!$B$18*Draws!J662</f>
        <v>-0.47007874844428</v>
      </c>
      <c r="N689" s="64" t="n">
        <f aca="false">Scenarios!$B$15+Scenarios!$B$16*$D689+Scenarios!$B$17*(Scenarios!I$22+SUM($G689:M689))+$E689+Scenarios!$B$18*Draws!K662</f>
        <v>-0.764055879524622</v>
      </c>
      <c r="O689" s="64" t="n">
        <f aca="false">Scenarios!$B$15+Scenarios!$B$16*$D689+Scenarios!$B$17*(Scenarios!J$22+SUM($G689:N689))+$E689+Scenarios!$B$18*Draws!L662</f>
        <v>-4.66236498149062</v>
      </c>
      <c r="P689" s="64" t="n">
        <f aca="false">Scenarios!$B$15+Scenarios!$B$16*$D689+Scenarios!$B$17*(Scenarios!K$22+SUM($G689:O689))+$E689+Scenarios!$B$18*Draws!M662</f>
        <v>0.254723362841884</v>
      </c>
      <c r="Q689" s="64" t="n">
        <f aca="false">Scenarios!$B$15+Scenarios!$B$16*$D689+Scenarios!$B$17*(Scenarios!L$22+SUM($G689:P689))+$E689+Scenarios!$B$18*Draws!N662</f>
        <v>-1.77524262769807</v>
      </c>
      <c r="R689" s="64" t="n">
        <f aca="false">Scenarios!$B$15+Scenarios!$B$16*$D689+Scenarios!$B$17*(Scenarios!M$22+SUM($G689:Q689))+$E689+Scenarios!$B$18*Draws!O662</f>
        <v>-0.929083212937468</v>
      </c>
      <c r="S689" s="79" t="n">
        <f aca="false">SUM(G689:R689)</f>
        <v>-21.7070591670736</v>
      </c>
    </row>
    <row r="690" customFormat="false" ht="15" hidden="false" customHeight="false" outlineLevel="0" collapsed="false">
      <c r="A690" s="36" t="n">
        <v>659</v>
      </c>
      <c r="B690" s="36" t="n">
        <f aca="false">MATCH(Draws!B663,$B$16:$E$16,1)</f>
        <v>4</v>
      </c>
      <c r="C690" s="65" t="n">
        <f aca="false">MAX(-0.9,INDEX(Scenarios!$B$8:$E$8,B690)+INDEX(Scenarios!$B$9:$E$9,B690)*Draws!C663)</f>
        <v>0.05442288</v>
      </c>
      <c r="D690" s="65" t="n">
        <f aca="false">(1+C690)^(1/12)-1</f>
        <v>0.00442589748716071</v>
      </c>
      <c r="E690" s="64" t="n">
        <f aca="false">INDEX(Scenarios!$B$10:$E$10,B690)/12</f>
        <v>-1.25</v>
      </c>
      <c r="G690" s="64" t="n">
        <f aca="false">Scenarios!$B$15+Scenarios!$B$16*$D690+Scenarios!$B$17*(Scenarios!B$22)+$E690+Scenarios!$B$18*Draws!D663</f>
        <v>-4.33206497227487</v>
      </c>
      <c r="H690" s="64" t="n">
        <f aca="false">Scenarios!$B$15+Scenarios!$B$16*$D690+Scenarios!$B$17*(Scenarios!C$22+SUM($G690:G690))+$E690+Scenarios!$B$18*Draws!E663</f>
        <v>-3.41480617839836</v>
      </c>
      <c r="I690" s="64" t="n">
        <f aca="false">Scenarios!$B$15+Scenarios!$B$16*$D690+Scenarios!$B$17*(Scenarios!D$22+SUM($G690:H690))+$E690+Scenarios!$B$18*Draws!F663</f>
        <v>-0.760865666325563</v>
      </c>
      <c r="J690" s="64" t="n">
        <f aca="false">Scenarios!$B$15+Scenarios!$B$16*$D690+Scenarios!$B$17*(Scenarios!E$22+SUM($G690:I690))+$E690+Scenarios!$B$18*Draws!G663</f>
        <v>1.44823093184607</v>
      </c>
      <c r="K690" s="64" t="n">
        <f aca="false">Scenarios!$B$15+Scenarios!$B$16*$D690+Scenarios!$B$17*(Scenarios!F$22+SUM($G690:J690))+$E690+Scenarios!$B$18*Draws!H663</f>
        <v>-4.23473461536155</v>
      </c>
      <c r="L690" s="64" t="n">
        <f aca="false">Scenarios!$B$15+Scenarios!$B$16*$D690+Scenarios!$B$17*(Scenarios!G$22+SUM($G690:K690))+$E690+Scenarios!$B$18*Draws!I663</f>
        <v>-0.859006346253983</v>
      </c>
      <c r="M690" s="64" t="n">
        <f aca="false">Scenarios!$B$15+Scenarios!$B$16*$D690+Scenarios!$B$17*(Scenarios!H$22+SUM($G690:L690))+$E690+Scenarios!$B$18*Draws!J663</f>
        <v>-0.961434085186992</v>
      </c>
      <c r="N690" s="64" t="n">
        <f aca="false">Scenarios!$B$15+Scenarios!$B$16*$D690+Scenarios!$B$17*(Scenarios!I$22+SUM($G690:M690))+$E690+Scenarios!$B$18*Draws!K663</f>
        <v>2.63235146663829</v>
      </c>
      <c r="O690" s="64" t="n">
        <f aca="false">Scenarios!$B$15+Scenarios!$B$16*$D690+Scenarios!$B$17*(Scenarios!J$22+SUM($G690:N690))+$E690+Scenarios!$B$18*Draws!L663</f>
        <v>-3.00397087988094</v>
      </c>
      <c r="P690" s="64" t="n">
        <f aca="false">Scenarios!$B$15+Scenarios!$B$16*$D690+Scenarios!$B$17*(Scenarios!K$22+SUM($G690:O690))+$E690+Scenarios!$B$18*Draws!M663</f>
        <v>1.4593873176207</v>
      </c>
      <c r="Q690" s="64" t="n">
        <f aca="false">Scenarios!$B$15+Scenarios!$B$16*$D690+Scenarios!$B$17*(Scenarios!L$22+SUM($G690:P690))+$E690+Scenarios!$B$18*Draws!N663</f>
        <v>-2.19689490286054</v>
      </c>
      <c r="R690" s="64" t="n">
        <f aca="false">Scenarios!$B$15+Scenarios!$B$16*$D690+Scenarios!$B$17*(Scenarios!M$22+SUM($G690:Q690))+$E690+Scenarios!$B$18*Draws!O663</f>
        <v>0.68015388003032</v>
      </c>
      <c r="S690" s="79" t="n">
        <f aca="false">SUM(G690:R690)</f>
        <v>-13.5436540504074</v>
      </c>
    </row>
    <row r="691" customFormat="false" ht="15" hidden="false" customHeight="false" outlineLevel="0" collapsed="false">
      <c r="A691" s="36" t="n">
        <v>660</v>
      </c>
      <c r="B691" s="36" t="n">
        <f aca="false">MATCH(Draws!B664,$B$16:$E$16,1)</f>
        <v>4</v>
      </c>
      <c r="C691" s="65" t="n">
        <f aca="false">MAX(-0.9,INDEX(Scenarios!$B$8:$E$8,B691)+INDEX(Scenarios!$B$9:$E$9,B691)*Draws!C664)</f>
        <v>0.15581796</v>
      </c>
      <c r="D691" s="65" t="n">
        <f aca="false">(1+C691)^(1/12)-1</f>
        <v>0.0121404612984084</v>
      </c>
      <c r="E691" s="64" t="n">
        <f aca="false">INDEX(Scenarios!$B$10:$E$10,B691)/12</f>
        <v>-1.25</v>
      </c>
      <c r="G691" s="64" t="n">
        <f aca="false">Scenarios!$B$15+Scenarios!$B$16*$D691+Scenarios!$B$17*(Scenarios!B$22)+$E691+Scenarios!$B$18*Draws!D664</f>
        <v>0.962135990788977</v>
      </c>
      <c r="H691" s="64" t="n">
        <f aca="false">Scenarios!$B$15+Scenarios!$B$16*$D691+Scenarios!$B$17*(Scenarios!C$22+SUM($G691:G691))+$E691+Scenarios!$B$18*Draws!E664</f>
        <v>-3.65747165881232</v>
      </c>
      <c r="I691" s="64" t="n">
        <f aca="false">Scenarios!$B$15+Scenarios!$B$16*$D691+Scenarios!$B$17*(Scenarios!D$22+SUM($G691:H691))+$E691+Scenarios!$B$18*Draws!F664</f>
        <v>1.3882713738764</v>
      </c>
      <c r="J691" s="64" t="n">
        <f aca="false">Scenarios!$B$15+Scenarios!$B$16*$D691+Scenarios!$B$17*(Scenarios!E$22+SUM($G691:I691))+$E691+Scenarios!$B$18*Draws!G664</f>
        <v>-4.35307576620766</v>
      </c>
      <c r="K691" s="64" t="n">
        <f aca="false">Scenarios!$B$15+Scenarios!$B$16*$D691+Scenarios!$B$17*(Scenarios!F$22+SUM($G691:J691))+$E691+Scenarios!$B$18*Draws!H664</f>
        <v>0.612612818239913</v>
      </c>
      <c r="L691" s="64" t="n">
        <f aca="false">Scenarios!$B$15+Scenarios!$B$16*$D691+Scenarios!$B$17*(Scenarios!G$22+SUM($G691:K691))+$E691+Scenarios!$B$18*Draws!I664</f>
        <v>-5.20698358176834</v>
      </c>
      <c r="M691" s="64" t="n">
        <f aca="false">Scenarios!$B$15+Scenarios!$B$16*$D691+Scenarios!$B$17*(Scenarios!H$22+SUM($G691:L691))+$E691+Scenarios!$B$18*Draws!J664</f>
        <v>0.637156072336922</v>
      </c>
      <c r="N691" s="64" t="n">
        <f aca="false">Scenarios!$B$15+Scenarios!$B$16*$D691+Scenarios!$B$17*(Scenarios!I$22+SUM($G691:M691))+$E691+Scenarios!$B$18*Draws!K664</f>
        <v>-5.40167435845712</v>
      </c>
      <c r="O691" s="64" t="n">
        <f aca="false">Scenarios!$B$15+Scenarios!$B$16*$D691+Scenarios!$B$17*(Scenarios!J$22+SUM($G691:N691))+$E691+Scenarios!$B$18*Draws!L664</f>
        <v>-2.56312100900957</v>
      </c>
      <c r="P691" s="64" t="n">
        <f aca="false">Scenarios!$B$15+Scenarios!$B$16*$D691+Scenarios!$B$17*(Scenarios!K$22+SUM($G691:O691))+$E691+Scenarios!$B$18*Draws!M664</f>
        <v>1.21884001099496</v>
      </c>
      <c r="Q691" s="64" t="n">
        <f aca="false">Scenarios!$B$15+Scenarios!$B$16*$D691+Scenarios!$B$17*(Scenarios!L$22+SUM($G691:P691))+$E691+Scenarios!$B$18*Draws!N664</f>
        <v>-1.3269614193549</v>
      </c>
      <c r="R691" s="64" t="n">
        <f aca="false">Scenarios!$B$15+Scenarios!$B$16*$D691+Scenarios!$B$17*(Scenarios!M$22+SUM($G691:Q691))+$E691+Scenarios!$B$18*Draws!O664</f>
        <v>-6.69210070440264</v>
      </c>
      <c r="S691" s="79" t="n">
        <f aca="false">SUM(G691:R691)</f>
        <v>-24.3823722317754</v>
      </c>
    </row>
    <row r="692" customFormat="false" ht="15" hidden="false" customHeight="false" outlineLevel="0" collapsed="false">
      <c r="A692" s="36" t="n">
        <v>661</v>
      </c>
      <c r="B692" s="36" t="n">
        <f aca="false">MATCH(Draws!B665,$B$16:$E$16,1)</f>
        <v>2</v>
      </c>
      <c r="C692" s="65" t="n">
        <f aca="false">MAX(-0.9,INDEX(Scenarios!$B$8:$E$8,B692)+INDEX(Scenarios!$B$9:$E$9,B692)*Draws!C665)</f>
        <v>-0.197587</v>
      </c>
      <c r="D692" s="65" t="n">
        <f aca="false">(1+C692)^(1/12)-1</f>
        <v>-0.0181770872019047</v>
      </c>
      <c r="E692" s="64" t="n">
        <f aca="false">INDEX(Scenarios!$B$10:$E$10,B692)/12</f>
        <v>0.416666666666667</v>
      </c>
      <c r="G692" s="64" t="n">
        <f aca="false">Scenarios!$B$15+Scenarios!$B$16*$D692+Scenarios!$B$17*(Scenarios!B$22)+$E692+Scenarios!$B$18*Draws!D665</f>
        <v>2.78530892127547</v>
      </c>
      <c r="H692" s="64" t="n">
        <f aca="false">Scenarios!$B$15+Scenarios!$B$16*$D692+Scenarios!$B$17*(Scenarios!C$22+SUM($G692:G692))+$E692+Scenarios!$B$18*Draws!E665</f>
        <v>1.24294969667449</v>
      </c>
      <c r="I692" s="64" t="n">
        <f aca="false">Scenarios!$B$15+Scenarios!$B$16*$D692+Scenarios!$B$17*(Scenarios!D$22+SUM($G692:H692))+$E692+Scenarios!$B$18*Draws!F665</f>
        <v>-2.79097613280446</v>
      </c>
      <c r="J692" s="64" t="n">
        <f aca="false">Scenarios!$B$15+Scenarios!$B$16*$D692+Scenarios!$B$17*(Scenarios!E$22+SUM($G692:I692))+$E692+Scenarios!$B$18*Draws!G665</f>
        <v>-0.656626091844766</v>
      </c>
      <c r="K692" s="64" t="n">
        <f aca="false">Scenarios!$B$15+Scenarios!$B$16*$D692+Scenarios!$B$17*(Scenarios!F$22+SUM($G692:J692))+$E692+Scenarios!$B$18*Draws!H665</f>
        <v>3.00145623294393</v>
      </c>
      <c r="L692" s="64" t="n">
        <f aca="false">Scenarios!$B$15+Scenarios!$B$16*$D692+Scenarios!$B$17*(Scenarios!G$22+SUM($G692:K692))+$E692+Scenarios!$B$18*Draws!I665</f>
        <v>3.19022049281788</v>
      </c>
      <c r="M692" s="64" t="n">
        <f aca="false">Scenarios!$B$15+Scenarios!$B$16*$D692+Scenarios!$B$17*(Scenarios!H$22+SUM($G692:L692))+$E692+Scenarios!$B$18*Draws!J665</f>
        <v>-4.88217891649219</v>
      </c>
      <c r="N692" s="64" t="n">
        <f aca="false">Scenarios!$B$15+Scenarios!$B$16*$D692+Scenarios!$B$17*(Scenarios!I$22+SUM($G692:M692))+$E692+Scenarios!$B$18*Draws!K665</f>
        <v>2.8068898417699</v>
      </c>
      <c r="O692" s="64" t="n">
        <f aca="false">Scenarios!$B$15+Scenarios!$B$16*$D692+Scenarios!$B$17*(Scenarios!J$22+SUM($G692:N692))+$E692+Scenarios!$B$18*Draws!L665</f>
        <v>-5.14992048854155</v>
      </c>
      <c r="P692" s="64" t="n">
        <f aca="false">Scenarios!$B$15+Scenarios!$B$16*$D692+Scenarios!$B$17*(Scenarios!K$22+SUM($G692:O692))+$E692+Scenarios!$B$18*Draws!M665</f>
        <v>-4.59082005897516</v>
      </c>
      <c r="Q692" s="64" t="n">
        <f aca="false">Scenarios!$B$15+Scenarios!$B$16*$D692+Scenarios!$B$17*(Scenarios!L$22+SUM($G692:P692))+$E692+Scenarios!$B$18*Draws!N665</f>
        <v>-0.48868306351795</v>
      </c>
      <c r="R692" s="64" t="n">
        <f aca="false">Scenarios!$B$15+Scenarios!$B$16*$D692+Scenarios!$B$17*(Scenarios!M$22+SUM($G692:Q692))+$E692+Scenarios!$B$18*Draws!O665</f>
        <v>-3.04973481210498</v>
      </c>
      <c r="S692" s="79" t="n">
        <f aca="false">SUM(G692:R692)</f>
        <v>-8.5821143787994</v>
      </c>
    </row>
    <row r="693" customFormat="false" ht="15" hidden="false" customHeight="false" outlineLevel="0" collapsed="false">
      <c r="A693" s="36" t="n">
        <v>662</v>
      </c>
      <c r="B693" s="36" t="n">
        <f aca="false">MATCH(Draws!B666,$B$16:$E$16,1)</f>
        <v>3</v>
      </c>
      <c r="C693" s="65" t="n">
        <f aca="false">MAX(-0.9,INDEX(Scenarios!$B$8:$E$8,B693)+INDEX(Scenarios!$B$9:$E$9,B693)*Draws!C666)</f>
        <v>0.33735752</v>
      </c>
      <c r="D693" s="65" t="n">
        <f aca="false">(1+C693)^(1/12)-1</f>
        <v>0.0245204392050409</v>
      </c>
      <c r="E693" s="64" t="n">
        <f aca="false">INDEX(Scenarios!$B$10:$E$10,B693)/12</f>
        <v>0.416666666666667</v>
      </c>
      <c r="G693" s="64" t="n">
        <f aca="false">Scenarios!$B$15+Scenarios!$B$16*$D693+Scenarios!$B$17*(Scenarios!B$22)+$E693+Scenarios!$B$18*Draws!D666</f>
        <v>-0.446857020837986</v>
      </c>
      <c r="H693" s="64" t="n">
        <f aca="false">Scenarios!$B$15+Scenarios!$B$16*$D693+Scenarios!$B$17*(Scenarios!C$22+SUM($G693:G693))+$E693+Scenarios!$B$18*Draws!E666</f>
        <v>-4.16204626733715</v>
      </c>
      <c r="I693" s="64" t="n">
        <f aca="false">Scenarios!$B$15+Scenarios!$B$16*$D693+Scenarios!$B$17*(Scenarios!D$22+SUM($G693:H693))+$E693+Scenarios!$B$18*Draws!F666</f>
        <v>1.58067943684777</v>
      </c>
      <c r="J693" s="64" t="n">
        <f aca="false">Scenarios!$B$15+Scenarios!$B$16*$D693+Scenarios!$B$17*(Scenarios!E$22+SUM($G693:I693))+$E693+Scenarios!$B$18*Draws!G666</f>
        <v>-5.4472717233908</v>
      </c>
      <c r="K693" s="64" t="n">
        <f aca="false">Scenarios!$B$15+Scenarios!$B$16*$D693+Scenarios!$B$17*(Scenarios!F$22+SUM($G693:J693))+$E693+Scenarios!$B$18*Draws!H666</f>
        <v>0.801499579931601</v>
      </c>
      <c r="L693" s="64" t="n">
        <f aca="false">Scenarios!$B$15+Scenarios!$B$16*$D693+Scenarios!$B$17*(Scenarios!G$22+SUM($G693:K693))+$E693+Scenarios!$B$18*Draws!I666</f>
        <v>1.47451963504426</v>
      </c>
      <c r="M693" s="64" t="n">
        <f aca="false">Scenarios!$B$15+Scenarios!$B$16*$D693+Scenarios!$B$17*(Scenarios!H$22+SUM($G693:L693))+$E693+Scenarios!$B$18*Draws!J666</f>
        <v>1.14647021993107</v>
      </c>
      <c r="N693" s="64" t="n">
        <f aca="false">Scenarios!$B$15+Scenarios!$B$16*$D693+Scenarios!$B$17*(Scenarios!I$22+SUM($G693:M693))+$E693+Scenarios!$B$18*Draws!K666</f>
        <v>8.81506645601403</v>
      </c>
      <c r="O693" s="64" t="n">
        <f aca="false">Scenarios!$B$15+Scenarios!$B$16*$D693+Scenarios!$B$17*(Scenarios!J$22+SUM($G693:N693))+$E693+Scenarios!$B$18*Draws!L666</f>
        <v>-0.495016154790095</v>
      </c>
      <c r="P693" s="64" t="n">
        <f aca="false">Scenarios!$B$15+Scenarios!$B$16*$D693+Scenarios!$B$17*(Scenarios!K$22+SUM($G693:O693))+$E693+Scenarios!$B$18*Draws!M666</f>
        <v>-2.90194861891668</v>
      </c>
      <c r="Q693" s="64" t="n">
        <f aca="false">Scenarios!$B$15+Scenarios!$B$16*$D693+Scenarios!$B$17*(Scenarios!L$22+SUM($G693:P693))+$E693+Scenarios!$B$18*Draws!N666</f>
        <v>2.48734844314625</v>
      </c>
      <c r="R693" s="64" t="n">
        <f aca="false">Scenarios!$B$15+Scenarios!$B$16*$D693+Scenarios!$B$17*(Scenarios!M$22+SUM($G693:Q693))+$E693+Scenarios!$B$18*Draws!O666</f>
        <v>-0.781448257179205</v>
      </c>
      <c r="S693" s="79" t="n">
        <f aca="false">SUM(G693:R693)</f>
        <v>2.07099572846307</v>
      </c>
    </row>
    <row r="694" customFormat="false" ht="15" hidden="false" customHeight="false" outlineLevel="0" collapsed="false">
      <c r="A694" s="36" t="n">
        <v>663</v>
      </c>
      <c r="B694" s="36" t="n">
        <f aca="false">MATCH(Draws!B667,$B$16:$E$16,1)</f>
        <v>2</v>
      </c>
      <c r="C694" s="65" t="n">
        <f aca="false">MAX(-0.9,INDEX(Scenarios!$B$8:$E$8,B694)+INDEX(Scenarios!$B$9:$E$9,B694)*Draws!C667)</f>
        <v>-0.29782444</v>
      </c>
      <c r="D694" s="65" t="n">
        <f aca="false">(1+C694)^(1/12)-1</f>
        <v>-0.0290344773696599</v>
      </c>
      <c r="E694" s="64" t="n">
        <f aca="false">INDEX(Scenarios!$B$10:$E$10,B694)/12</f>
        <v>0.416666666666667</v>
      </c>
      <c r="G694" s="64" t="n">
        <f aca="false">Scenarios!$B$15+Scenarios!$B$16*$D694+Scenarios!$B$17*(Scenarios!B$22)+$E694+Scenarios!$B$18*Draws!D667</f>
        <v>-5.99377151749281</v>
      </c>
      <c r="H694" s="64" t="n">
        <f aca="false">Scenarios!$B$15+Scenarios!$B$16*$D694+Scenarios!$B$17*(Scenarios!C$22+SUM($G694:G694))+$E694+Scenarios!$B$18*Draws!E667</f>
        <v>-3.33851633283976</v>
      </c>
      <c r="I694" s="64" t="n">
        <f aca="false">Scenarios!$B$15+Scenarios!$B$16*$D694+Scenarios!$B$17*(Scenarios!D$22+SUM($G694:H694))+$E694+Scenarios!$B$18*Draws!F667</f>
        <v>-2.48795057736276</v>
      </c>
      <c r="J694" s="64" t="n">
        <f aca="false">Scenarios!$B$15+Scenarios!$B$16*$D694+Scenarios!$B$17*(Scenarios!E$22+SUM($G694:I694))+$E694+Scenarios!$B$18*Draws!G667</f>
        <v>-6.74329242532191</v>
      </c>
      <c r="K694" s="64" t="n">
        <f aca="false">Scenarios!$B$15+Scenarios!$B$16*$D694+Scenarios!$B$17*(Scenarios!F$22+SUM($G694:J694))+$E694+Scenarios!$B$18*Draws!H667</f>
        <v>0.464765637468334</v>
      </c>
      <c r="L694" s="64" t="n">
        <f aca="false">Scenarios!$B$15+Scenarios!$B$16*$D694+Scenarios!$B$17*(Scenarios!G$22+SUM($G694:K694))+$E694+Scenarios!$B$18*Draws!I667</f>
        <v>-4.9140748705287</v>
      </c>
      <c r="M694" s="64" t="n">
        <f aca="false">Scenarios!$B$15+Scenarios!$B$16*$D694+Scenarios!$B$17*(Scenarios!H$22+SUM($G694:L694))+$E694+Scenarios!$B$18*Draws!J667</f>
        <v>-2.25041059061135</v>
      </c>
      <c r="N694" s="64" t="n">
        <f aca="false">Scenarios!$B$15+Scenarios!$B$16*$D694+Scenarios!$B$17*(Scenarios!I$22+SUM($G694:M694))+$E694+Scenarios!$B$18*Draws!K667</f>
        <v>-0.844035540407303</v>
      </c>
      <c r="O694" s="64" t="n">
        <f aca="false">Scenarios!$B$15+Scenarios!$B$16*$D694+Scenarios!$B$17*(Scenarios!J$22+SUM($G694:N694))+$E694+Scenarios!$B$18*Draws!L667</f>
        <v>-0.106927398035457</v>
      </c>
      <c r="P694" s="64" t="n">
        <f aca="false">Scenarios!$B$15+Scenarios!$B$16*$D694+Scenarios!$B$17*(Scenarios!K$22+SUM($G694:O694))+$E694+Scenarios!$B$18*Draws!M667</f>
        <v>4.34184713634286</v>
      </c>
      <c r="Q694" s="64" t="n">
        <f aca="false">Scenarios!$B$15+Scenarios!$B$16*$D694+Scenarios!$B$17*(Scenarios!L$22+SUM($G694:P694))+$E694+Scenarios!$B$18*Draws!N667</f>
        <v>-2.73449083775747</v>
      </c>
      <c r="R694" s="64" t="n">
        <f aca="false">Scenarios!$B$15+Scenarios!$B$16*$D694+Scenarios!$B$17*(Scenarios!M$22+SUM($G694:Q694))+$E694+Scenarios!$B$18*Draws!O667</f>
        <v>-0.377621610792546</v>
      </c>
      <c r="S694" s="79" t="n">
        <f aca="false">SUM(G694:R694)</f>
        <v>-24.9844789273389</v>
      </c>
    </row>
    <row r="695" customFormat="false" ht="15" hidden="false" customHeight="false" outlineLevel="0" collapsed="false">
      <c r="A695" s="36" t="n">
        <v>664</v>
      </c>
      <c r="B695" s="36" t="n">
        <f aca="false">MATCH(Draws!B668,$B$16:$E$16,1)</f>
        <v>1</v>
      </c>
      <c r="C695" s="65" t="n">
        <f aca="false">MAX(-0.9,INDEX(Scenarios!$B$8:$E$8,B695)+INDEX(Scenarios!$B$9:$E$9,B695)*Draws!C668)</f>
        <v>0.1159553</v>
      </c>
      <c r="D695" s="65" t="n">
        <f aca="false">(1+C695)^(1/12)-1</f>
        <v>0.00918448837681796</v>
      </c>
      <c r="E695" s="64" t="n">
        <f aca="false">INDEX(Scenarios!$B$10:$E$10,B695)/12</f>
        <v>-1.25</v>
      </c>
      <c r="G695" s="64" t="n">
        <f aca="false">Scenarios!$B$15+Scenarios!$B$16*$D695+Scenarios!$B$17*(Scenarios!B$22)+$E695+Scenarios!$B$18*Draws!D668</f>
        <v>-1.36047961881929</v>
      </c>
      <c r="H695" s="64" t="n">
        <f aca="false">Scenarios!$B$15+Scenarios!$B$16*$D695+Scenarios!$B$17*(Scenarios!C$22+SUM($G695:G695))+$E695+Scenarios!$B$18*Draws!E668</f>
        <v>-9.64882161970132</v>
      </c>
      <c r="I695" s="64" t="n">
        <f aca="false">Scenarios!$B$15+Scenarios!$B$16*$D695+Scenarios!$B$17*(Scenarios!D$22+SUM($G695:H695))+$E695+Scenarios!$B$18*Draws!F668</f>
        <v>-2.94379365412985</v>
      </c>
      <c r="J695" s="64" t="n">
        <f aca="false">Scenarios!$B$15+Scenarios!$B$16*$D695+Scenarios!$B$17*(Scenarios!E$22+SUM($G695:I695))+$E695+Scenarios!$B$18*Draws!G668</f>
        <v>-3.36872889224543</v>
      </c>
      <c r="K695" s="64" t="n">
        <f aca="false">Scenarios!$B$15+Scenarios!$B$16*$D695+Scenarios!$B$17*(Scenarios!F$22+SUM($G695:J695))+$E695+Scenarios!$B$18*Draws!H668</f>
        <v>-5.39721150416049</v>
      </c>
      <c r="L695" s="64" t="n">
        <f aca="false">Scenarios!$B$15+Scenarios!$B$16*$D695+Scenarios!$B$17*(Scenarios!G$22+SUM($G695:K695))+$E695+Scenarios!$B$18*Draws!I668</f>
        <v>-2.14843948510085</v>
      </c>
      <c r="M695" s="64" t="n">
        <f aca="false">Scenarios!$B$15+Scenarios!$B$16*$D695+Scenarios!$B$17*(Scenarios!H$22+SUM($G695:L695))+$E695+Scenarios!$B$18*Draws!J668</f>
        <v>-0.914189677353897</v>
      </c>
      <c r="N695" s="64" t="n">
        <f aca="false">Scenarios!$B$15+Scenarios!$B$16*$D695+Scenarios!$B$17*(Scenarios!I$22+SUM($G695:M695))+$E695+Scenarios!$B$18*Draws!K668</f>
        <v>-2.00947338614244</v>
      </c>
      <c r="O695" s="64" t="n">
        <f aca="false">Scenarios!$B$15+Scenarios!$B$16*$D695+Scenarios!$B$17*(Scenarios!J$22+SUM($G695:N695))+$E695+Scenarios!$B$18*Draws!L668</f>
        <v>-1.02874256026519</v>
      </c>
      <c r="P695" s="64" t="n">
        <f aca="false">Scenarios!$B$15+Scenarios!$B$16*$D695+Scenarios!$B$17*(Scenarios!K$22+SUM($G695:O695))+$E695+Scenarios!$B$18*Draws!M668</f>
        <v>-3.10776609517923</v>
      </c>
      <c r="Q695" s="64" t="n">
        <f aca="false">Scenarios!$B$15+Scenarios!$B$16*$D695+Scenarios!$B$17*(Scenarios!L$22+SUM($G695:P695))+$E695+Scenarios!$B$18*Draws!N668</f>
        <v>-6.09269116227285</v>
      </c>
      <c r="R695" s="64" t="n">
        <f aca="false">Scenarios!$B$15+Scenarios!$B$16*$D695+Scenarios!$B$17*(Scenarios!M$22+SUM($G695:Q695))+$E695+Scenarios!$B$18*Draws!O668</f>
        <v>2.56171643341754</v>
      </c>
      <c r="S695" s="79" t="n">
        <f aca="false">SUM(G695:R695)</f>
        <v>-35.4586212219533</v>
      </c>
    </row>
    <row r="696" customFormat="false" ht="15" hidden="false" customHeight="false" outlineLevel="0" collapsed="false">
      <c r="A696" s="36" t="n">
        <v>665</v>
      </c>
      <c r="B696" s="36" t="n">
        <f aca="false">MATCH(Draws!B669,$B$16:$E$16,1)</f>
        <v>4</v>
      </c>
      <c r="C696" s="65" t="n">
        <f aca="false">MAX(-0.9,INDEX(Scenarios!$B$8:$E$8,B696)+INDEX(Scenarios!$B$9:$E$9,B696)*Draws!C669)</f>
        <v>0.04108008</v>
      </c>
      <c r="D696" s="65" t="n">
        <f aca="false">(1+C696)^(1/12)-1</f>
        <v>0.00336052667684195</v>
      </c>
      <c r="E696" s="64" t="n">
        <f aca="false">INDEX(Scenarios!$B$10:$E$10,B696)/12</f>
        <v>-1.25</v>
      </c>
      <c r="G696" s="64" t="n">
        <f aca="false">Scenarios!$B$15+Scenarios!$B$16*$D696+Scenarios!$B$17*(Scenarios!B$22)+$E696+Scenarios!$B$18*Draws!D669</f>
        <v>-2.52809477525809</v>
      </c>
      <c r="H696" s="64" t="n">
        <f aca="false">Scenarios!$B$15+Scenarios!$B$16*$D696+Scenarios!$B$17*(Scenarios!C$22+SUM($G696:G696))+$E696+Scenarios!$B$18*Draws!E669</f>
        <v>-1.97093266386153</v>
      </c>
      <c r="I696" s="64" t="n">
        <f aca="false">Scenarios!$B$15+Scenarios!$B$16*$D696+Scenarios!$B$17*(Scenarios!D$22+SUM($G696:H696))+$E696+Scenarios!$B$18*Draws!F669</f>
        <v>-5.99959456472279</v>
      </c>
      <c r="J696" s="64" t="n">
        <f aca="false">Scenarios!$B$15+Scenarios!$B$16*$D696+Scenarios!$B$17*(Scenarios!E$22+SUM($G696:I696))+$E696+Scenarios!$B$18*Draws!G669</f>
        <v>-2.89543027922269</v>
      </c>
      <c r="K696" s="64" t="n">
        <f aca="false">Scenarios!$B$15+Scenarios!$B$16*$D696+Scenarios!$B$17*(Scenarios!F$22+SUM($G696:J696))+$E696+Scenarios!$B$18*Draws!H669</f>
        <v>-1.98621891811646</v>
      </c>
      <c r="L696" s="64" t="n">
        <f aca="false">Scenarios!$B$15+Scenarios!$B$16*$D696+Scenarios!$B$17*(Scenarios!G$22+SUM($G696:K696))+$E696+Scenarios!$B$18*Draws!I669</f>
        <v>-1.93240697567804</v>
      </c>
      <c r="M696" s="64" t="n">
        <f aca="false">Scenarios!$B$15+Scenarios!$B$16*$D696+Scenarios!$B$17*(Scenarios!H$22+SUM($G696:L696))+$E696+Scenarios!$B$18*Draws!J669</f>
        <v>-2.61569086884756</v>
      </c>
      <c r="N696" s="64" t="n">
        <f aca="false">Scenarios!$B$15+Scenarios!$B$16*$D696+Scenarios!$B$17*(Scenarios!I$22+SUM($G696:M696))+$E696+Scenarios!$B$18*Draws!K669</f>
        <v>-0.761922952567177</v>
      </c>
      <c r="O696" s="64" t="n">
        <f aca="false">Scenarios!$B$15+Scenarios!$B$16*$D696+Scenarios!$B$17*(Scenarios!J$22+SUM($G696:N696))+$E696+Scenarios!$B$18*Draws!L669</f>
        <v>-6.24945865111239</v>
      </c>
      <c r="P696" s="64" t="n">
        <f aca="false">Scenarios!$B$15+Scenarios!$B$16*$D696+Scenarios!$B$17*(Scenarios!K$22+SUM($G696:O696))+$E696+Scenarios!$B$18*Draws!M669</f>
        <v>-0.800359362866635</v>
      </c>
      <c r="Q696" s="64" t="n">
        <f aca="false">Scenarios!$B$15+Scenarios!$B$16*$D696+Scenarios!$B$17*(Scenarios!L$22+SUM($G696:P696))+$E696+Scenarios!$B$18*Draws!N669</f>
        <v>-0.158044616417616</v>
      </c>
      <c r="R696" s="64" t="n">
        <f aca="false">Scenarios!$B$15+Scenarios!$B$16*$D696+Scenarios!$B$17*(Scenarios!M$22+SUM($G696:Q696))+$E696+Scenarios!$B$18*Draws!O669</f>
        <v>-3.11198293843461</v>
      </c>
      <c r="S696" s="79" t="n">
        <f aca="false">SUM(G696:R696)</f>
        <v>-31.0101375671056</v>
      </c>
    </row>
    <row r="697" customFormat="false" ht="15" hidden="false" customHeight="false" outlineLevel="0" collapsed="false">
      <c r="A697" s="36" t="n">
        <v>666</v>
      </c>
      <c r="B697" s="36" t="n">
        <f aca="false">MATCH(Draws!B670,$B$16:$E$16,1)</f>
        <v>1</v>
      </c>
      <c r="C697" s="65" t="n">
        <f aca="false">MAX(-0.9,INDEX(Scenarios!$B$8:$E$8,B697)+INDEX(Scenarios!$B$9:$E$9,B697)*Draws!C670)</f>
        <v>-0.1222495</v>
      </c>
      <c r="D697" s="65" t="n">
        <f aca="false">(1+C697)^(1/12)-1</f>
        <v>-0.0108072519863152</v>
      </c>
      <c r="E697" s="64" t="n">
        <f aca="false">INDEX(Scenarios!$B$10:$E$10,B697)/12</f>
        <v>-1.25</v>
      </c>
      <c r="G697" s="64" t="n">
        <f aca="false">Scenarios!$B$15+Scenarios!$B$16*$D697+Scenarios!$B$17*(Scenarios!B$22)+$E697+Scenarios!$B$18*Draws!D670</f>
        <v>-6.17286861551337</v>
      </c>
      <c r="H697" s="64" t="n">
        <f aca="false">Scenarios!$B$15+Scenarios!$B$16*$D697+Scenarios!$B$17*(Scenarios!C$22+SUM($G697:G697))+$E697+Scenarios!$B$18*Draws!E670</f>
        <v>-3.45185276508087</v>
      </c>
      <c r="I697" s="64" t="n">
        <f aca="false">Scenarios!$B$15+Scenarios!$B$16*$D697+Scenarios!$B$17*(Scenarios!D$22+SUM($G697:H697))+$E697+Scenarios!$B$18*Draws!F670</f>
        <v>-5.38628092195451</v>
      </c>
      <c r="J697" s="64" t="n">
        <f aca="false">Scenarios!$B$15+Scenarios!$B$16*$D697+Scenarios!$B$17*(Scenarios!E$22+SUM($G697:I697))+$E697+Scenarios!$B$18*Draws!G670</f>
        <v>-0.0977199639128226</v>
      </c>
      <c r="K697" s="64" t="n">
        <f aca="false">Scenarios!$B$15+Scenarios!$B$16*$D697+Scenarios!$B$17*(Scenarios!F$22+SUM($G697:J697))+$E697+Scenarios!$B$18*Draws!H670</f>
        <v>-7.3013336804824</v>
      </c>
      <c r="L697" s="64" t="n">
        <f aca="false">Scenarios!$B$15+Scenarios!$B$16*$D697+Scenarios!$B$17*(Scenarios!G$22+SUM($G697:K697))+$E697+Scenarios!$B$18*Draws!I670</f>
        <v>-4.01901010586682</v>
      </c>
      <c r="M697" s="64" t="n">
        <f aca="false">Scenarios!$B$15+Scenarios!$B$16*$D697+Scenarios!$B$17*(Scenarios!H$22+SUM($G697:L697))+$E697+Scenarios!$B$18*Draws!J670</f>
        <v>-6.8239198076452</v>
      </c>
      <c r="N697" s="64" t="n">
        <f aca="false">Scenarios!$B$15+Scenarios!$B$16*$D697+Scenarios!$B$17*(Scenarios!I$22+SUM($G697:M697))+$E697+Scenarios!$B$18*Draws!K670</f>
        <v>-1.34222598611443</v>
      </c>
      <c r="O697" s="64" t="n">
        <f aca="false">Scenarios!$B$15+Scenarios!$B$16*$D697+Scenarios!$B$17*(Scenarios!J$22+SUM($G697:N697))+$E697+Scenarios!$B$18*Draws!L670</f>
        <v>-0.217795361680178</v>
      </c>
      <c r="P697" s="64" t="n">
        <f aca="false">Scenarios!$B$15+Scenarios!$B$16*$D697+Scenarios!$B$17*(Scenarios!K$22+SUM($G697:O697))+$E697+Scenarios!$B$18*Draws!M670</f>
        <v>-1.67911219444317</v>
      </c>
      <c r="Q697" s="64" t="n">
        <f aca="false">Scenarios!$B$15+Scenarios!$B$16*$D697+Scenarios!$B$17*(Scenarios!L$22+SUM($G697:P697))+$E697+Scenarios!$B$18*Draws!N670</f>
        <v>-1.41978340921142</v>
      </c>
      <c r="R697" s="64" t="n">
        <f aca="false">Scenarios!$B$15+Scenarios!$B$16*$D697+Scenarios!$B$17*(Scenarios!M$22+SUM($G697:Q697))+$E697+Scenarios!$B$18*Draws!O670</f>
        <v>-1.72734120164266</v>
      </c>
      <c r="S697" s="79" t="n">
        <f aca="false">SUM(G697:R697)</f>
        <v>-39.6392440135479</v>
      </c>
    </row>
    <row r="698" customFormat="false" ht="15" hidden="false" customHeight="false" outlineLevel="0" collapsed="false">
      <c r="A698" s="36" t="n">
        <v>667</v>
      </c>
      <c r="B698" s="36" t="n">
        <f aca="false">MATCH(Draws!B671,$B$16:$E$16,1)</f>
        <v>1</v>
      </c>
      <c r="C698" s="65" t="n">
        <f aca="false">MAX(-0.9,INDEX(Scenarios!$B$8:$E$8,B698)+INDEX(Scenarios!$B$9:$E$9,B698)*Draws!C671)</f>
        <v>0.0418121</v>
      </c>
      <c r="D698" s="65" t="n">
        <f aca="false">(1+C698)^(1/12)-1</f>
        <v>0.00341929924327378</v>
      </c>
      <c r="E698" s="64" t="n">
        <f aca="false">INDEX(Scenarios!$B$10:$E$10,B698)/12</f>
        <v>-1.25</v>
      </c>
      <c r="G698" s="64" t="n">
        <f aca="false">Scenarios!$B$15+Scenarios!$B$16*$D698+Scenarios!$B$17*(Scenarios!B$22)+$E698+Scenarios!$B$18*Draws!D671</f>
        <v>-1.61234287233101</v>
      </c>
      <c r="H698" s="64" t="n">
        <f aca="false">Scenarios!$B$15+Scenarios!$B$16*$D698+Scenarios!$B$17*(Scenarios!C$22+SUM($G698:G698))+$E698+Scenarios!$B$18*Draws!E671</f>
        <v>-2.1851373222676</v>
      </c>
      <c r="I698" s="64" t="n">
        <f aca="false">Scenarios!$B$15+Scenarios!$B$16*$D698+Scenarios!$B$17*(Scenarios!D$22+SUM($G698:H698))+$E698+Scenarios!$B$18*Draws!F671</f>
        <v>-2.44464462640751</v>
      </c>
      <c r="J698" s="64" t="n">
        <f aca="false">Scenarios!$B$15+Scenarios!$B$16*$D698+Scenarios!$B$17*(Scenarios!E$22+SUM($G698:I698))+$E698+Scenarios!$B$18*Draws!G671</f>
        <v>-3.41830887683485</v>
      </c>
      <c r="K698" s="64" t="n">
        <f aca="false">Scenarios!$B$15+Scenarios!$B$16*$D698+Scenarios!$B$17*(Scenarios!F$22+SUM($G698:J698))+$E698+Scenarios!$B$18*Draws!H671</f>
        <v>0.373259273366222</v>
      </c>
      <c r="L698" s="64" t="n">
        <f aca="false">Scenarios!$B$15+Scenarios!$B$16*$D698+Scenarios!$B$17*(Scenarios!G$22+SUM($G698:K698))+$E698+Scenarios!$B$18*Draws!I671</f>
        <v>-4.38682886060922</v>
      </c>
      <c r="M698" s="64" t="n">
        <f aca="false">Scenarios!$B$15+Scenarios!$B$16*$D698+Scenarios!$B$17*(Scenarios!H$22+SUM($G698:L698))+$E698+Scenarios!$B$18*Draws!J671</f>
        <v>-0.949345392052316</v>
      </c>
      <c r="N698" s="64" t="n">
        <f aca="false">Scenarios!$B$15+Scenarios!$B$16*$D698+Scenarios!$B$17*(Scenarios!I$22+SUM($G698:M698))+$E698+Scenarios!$B$18*Draws!K671</f>
        <v>4.35788521467953</v>
      </c>
      <c r="O698" s="64" t="n">
        <f aca="false">Scenarios!$B$15+Scenarios!$B$16*$D698+Scenarios!$B$17*(Scenarios!J$22+SUM($G698:N698))+$E698+Scenarios!$B$18*Draws!L671</f>
        <v>-7.59802244817021</v>
      </c>
      <c r="P698" s="64" t="n">
        <f aca="false">Scenarios!$B$15+Scenarios!$B$16*$D698+Scenarios!$B$17*(Scenarios!K$22+SUM($G698:O698))+$E698+Scenarios!$B$18*Draws!M671</f>
        <v>0.793729975034222</v>
      </c>
      <c r="Q698" s="64" t="n">
        <f aca="false">Scenarios!$B$15+Scenarios!$B$16*$D698+Scenarios!$B$17*(Scenarios!L$22+SUM($G698:P698))+$E698+Scenarios!$B$18*Draws!N671</f>
        <v>-4.97382388154774</v>
      </c>
      <c r="R698" s="64" t="n">
        <f aca="false">Scenarios!$B$15+Scenarios!$B$16*$D698+Scenarios!$B$17*(Scenarios!M$22+SUM($G698:Q698))+$E698+Scenarios!$B$18*Draws!O671</f>
        <v>0.669001684247403</v>
      </c>
      <c r="S698" s="79" t="n">
        <f aca="false">SUM(G698:R698)</f>
        <v>-21.3745781328931</v>
      </c>
    </row>
    <row r="699" customFormat="false" ht="15" hidden="false" customHeight="false" outlineLevel="0" collapsed="false">
      <c r="A699" s="36" t="n">
        <v>668</v>
      </c>
      <c r="B699" s="36" t="n">
        <f aca="false">MATCH(Draws!B672,$B$16:$E$16,1)</f>
        <v>4</v>
      </c>
      <c r="C699" s="65" t="n">
        <f aca="false">MAX(-0.9,INDEX(Scenarios!$B$8:$E$8,B699)+INDEX(Scenarios!$B$9:$E$9,B699)*Draws!C672)</f>
        <v>-0.13346172</v>
      </c>
      <c r="D699" s="65" t="n">
        <f aca="false">(1+C699)^(1/12)-1</f>
        <v>-0.0118664478115189</v>
      </c>
      <c r="E699" s="64" t="n">
        <f aca="false">INDEX(Scenarios!$B$10:$E$10,B699)/12</f>
        <v>-1.25</v>
      </c>
      <c r="G699" s="64" t="n">
        <f aca="false">Scenarios!$B$15+Scenarios!$B$16*$D699+Scenarios!$B$17*(Scenarios!B$22)+$E699+Scenarios!$B$18*Draws!D672</f>
        <v>-1.33733439629611</v>
      </c>
      <c r="H699" s="64" t="n">
        <f aca="false">Scenarios!$B$15+Scenarios!$B$16*$D699+Scenarios!$B$17*(Scenarios!C$22+SUM($G699:G699))+$E699+Scenarios!$B$18*Draws!E672</f>
        <v>-6.21452669730629</v>
      </c>
      <c r="I699" s="64" t="n">
        <f aca="false">Scenarios!$B$15+Scenarios!$B$16*$D699+Scenarios!$B$17*(Scenarios!D$22+SUM($G699:H699))+$E699+Scenarios!$B$18*Draws!F672</f>
        <v>-4.13306674144206</v>
      </c>
      <c r="J699" s="64" t="n">
        <f aca="false">Scenarios!$B$15+Scenarios!$B$16*$D699+Scenarios!$B$17*(Scenarios!E$22+SUM($G699:I699))+$E699+Scenarios!$B$18*Draws!G672</f>
        <v>-0.852536963526712</v>
      </c>
      <c r="K699" s="64" t="n">
        <f aca="false">Scenarios!$B$15+Scenarios!$B$16*$D699+Scenarios!$B$17*(Scenarios!F$22+SUM($G699:J699))+$E699+Scenarios!$B$18*Draws!H672</f>
        <v>-1.30371460894396</v>
      </c>
      <c r="L699" s="64" t="n">
        <f aca="false">Scenarios!$B$15+Scenarios!$B$16*$D699+Scenarios!$B$17*(Scenarios!G$22+SUM($G699:K699))+$E699+Scenarios!$B$18*Draws!I672</f>
        <v>-0.253844541664433</v>
      </c>
      <c r="M699" s="64" t="n">
        <f aca="false">Scenarios!$B$15+Scenarios!$B$16*$D699+Scenarios!$B$17*(Scenarios!H$22+SUM($G699:L699))+$E699+Scenarios!$B$18*Draws!J672</f>
        <v>-1.83574574739886</v>
      </c>
      <c r="N699" s="64" t="n">
        <f aca="false">Scenarios!$B$15+Scenarios!$B$16*$D699+Scenarios!$B$17*(Scenarios!I$22+SUM($G699:M699))+$E699+Scenarios!$B$18*Draws!K672</f>
        <v>-4.58944159190448</v>
      </c>
      <c r="O699" s="64" t="n">
        <f aca="false">Scenarios!$B$15+Scenarios!$B$16*$D699+Scenarios!$B$17*(Scenarios!J$22+SUM($G699:N699))+$E699+Scenarios!$B$18*Draws!L672</f>
        <v>-1.946856203468</v>
      </c>
      <c r="P699" s="64" t="n">
        <f aca="false">Scenarios!$B$15+Scenarios!$B$16*$D699+Scenarios!$B$17*(Scenarios!K$22+SUM($G699:O699))+$E699+Scenarios!$B$18*Draws!M672</f>
        <v>-3.30687129006756</v>
      </c>
      <c r="Q699" s="64" t="n">
        <f aca="false">Scenarios!$B$15+Scenarios!$B$16*$D699+Scenarios!$B$17*(Scenarios!L$22+SUM($G699:P699))+$E699+Scenarios!$B$18*Draws!N672</f>
        <v>0.275328166211151</v>
      </c>
      <c r="R699" s="64" t="n">
        <f aca="false">Scenarios!$B$15+Scenarios!$B$16*$D699+Scenarios!$B$17*(Scenarios!M$22+SUM($G699:Q699))+$E699+Scenarios!$B$18*Draws!O672</f>
        <v>1.16193729952161</v>
      </c>
      <c r="S699" s="79" t="n">
        <f aca="false">SUM(G699:R699)</f>
        <v>-24.3366733162857</v>
      </c>
    </row>
    <row r="700" customFormat="false" ht="15" hidden="false" customHeight="false" outlineLevel="0" collapsed="false">
      <c r="A700" s="36" t="n">
        <v>669</v>
      </c>
      <c r="B700" s="36" t="n">
        <f aca="false">MATCH(Draws!B673,$B$16:$E$16,1)</f>
        <v>4</v>
      </c>
      <c r="C700" s="65" t="n">
        <f aca="false">MAX(-0.9,INDEX(Scenarios!$B$8:$E$8,B700)+INDEX(Scenarios!$B$9:$E$9,B700)*Draws!C673)</f>
        <v>0.05673336</v>
      </c>
      <c r="D700" s="65" t="n">
        <f aca="false">(1+C700)^(1/12)-1</f>
        <v>0.00460912398128244</v>
      </c>
      <c r="E700" s="64" t="n">
        <f aca="false">INDEX(Scenarios!$B$10:$E$10,B700)/12</f>
        <v>-1.25</v>
      </c>
      <c r="G700" s="64" t="n">
        <f aca="false">Scenarios!$B$15+Scenarios!$B$16*$D700+Scenarios!$B$17*(Scenarios!B$22)+$E700+Scenarios!$B$18*Draws!D673</f>
        <v>-0.32538900594398</v>
      </c>
      <c r="H700" s="64" t="n">
        <f aca="false">Scenarios!$B$15+Scenarios!$B$16*$D700+Scenarios!$B$17*(Scenarios!C$22+SUM($G700:G700))+$E700+Scenarios!$B$18*Draws!E673</f>
        <v>-2.63855143435052</v>
      </c>
      <c r="I700" s="64" t="n">
        <f aca="false">Scenarios!$B$15+Scenarios!$B$16*$D700+Scenarios!$B$17*(Scenarios!D$22+SUM($G700:H700))+$E700+Scenarios!$B$18*Draws!F673</f>
        <v>-1.42521605335597</v>
      </c>
      <c r="J700" s="64" t="n">
        <f aca="false">Scenarios!$B$15+Scenarios!$B$16*$D700+Scenarios!$B$17*(Scenarios!E$22+SUM($G700:I700))+$E700+Scenarios!$B$18*Draws!G673</f>
        <v>0.924610878008059</v>
      </c>
      <c r="K700" s="64" t="n">
        <f aca="false">Scenarios!$B$15+Scenarios!$B$16*$D700+Scenarios!$B$17*(Scenarios!F$22+SUM($G700:J700))+$E700+Scenarios!$B$18*Draws!H673</f>
        <v>0.814154192000297</v>
      </c>
      <c r="L700" s="64" t="n">
        <f aca="false">Scenarios!$B$15+Scenarios!$B$16*$D700+Scenarios!$B$17*(Scenarios!G$22+SUM($G700:K700))+$E700+Scenarios!$B$18*Draws!I673</f>
        <v>-4.201310630008</v>
      </c>
      <c r="M700" s="64" t="n">
        <f aca="false">Scenarios!$B$15+Scenarios!$B$16*$D700+Scenarios!$B$17*(Scenarios!H$22+SUM($G700:L700))+$E700+Scenarios!$B$18*Draws!J673</f>
        <v>0.280147270641381</v>
      </c>
      <c r="N700" s="64" t="n">
        <f aca="false">Scenarios!$B$15+Scenarios!$B$16*$D700+Scenarios!$B$17*(Scenarios!I$22+SUM($G700:M700))+$E700+Scenarios!$B$18*Draws!K673</f>
        <v>0.740192300659918</v>
      </c>
      <c r="O700" s="64" t="n">
        <f aca="false">Scenarios!$B$15+Scenarios!$B$16*$D700+Scenarios!$B$17*(Scenarios!J$22+SUM($G700:N700))+$E700+Scenarios!$B$18*Draws!L673</f>
        <v>-0.555953364008329</v>
      </c>
      <c r="P700" s="64" t="n">
        <f aca="false">Scenarios!$B$15+Scenarios!$B$16*$D700+Scenarios!$B$17*(Scenarios!K$22+SUM($G700:O700))+$E700+Scenarios!$B$18*Draws!M673</f>
        <v>-0.442323941951637</v>
      </c>
      <c r="Q700" s="64" t="n">
        <f aca="false">Scenarios!$B$15+Scenarios!$B$16*$D700+Scenarios!$B$17*(Scenarios!L$22+SUM($G700:P700))+$E700+Scenarios!$B$18*Draws!N673</f>
        <v>1.07709387546775</v>
      </c>
      <c r="R700" s="64" t="n">
        <f aca="false">Scenarios!$B$15+Scenarios!$B$16*$D700+Scenarios!$B$17*(Scenarios!M$22+SUM($G700:Q700))+$E700+Scenarios!$B$18*Draws!O673</f>
        <v>-3.51097772283266</v>
      </c>
      <c r="S700" s="79" t="n">
        <f aca="false">SUM(G700:R700)</f>
        <v>-9.26352363567369</v>
      </c>
    </row>
    <row r="701" customFormat="false" ht="15" hidden="false" customHeight="false" outlineLevel="0" collapsed="false">
      <c r="A701" s="36" t="n">
        <v>670</v>
      </c>
      <c r="B701" s="36" t="n">
        <f aca="false">MATCH(Draws!B674,$B$16:$E$16,1)</f>
        <v>1</v>
      </c>
      <c r="C701" s="65" t="n">
        <f aca="false">MAX(-0.9,INDEX(Scenarios!$B$8:$E$8,B701)+INDEX(Scenarios!$B$9:$E$9,B701)*Draws!C674)</f>
        <v>0.26229485</v>
      </c>
      <c r="D701" s="65" t="n">
        <f aca="false">(1+C701)^(1/12)-1</f>
        <v>0.0196005651709146</v>
      </c>
      <c r="E701" s="64" t="n">
        <f aca="false">INDEX(Scenarios!$B$10:$E$10,B701)/12</f>
        <v>-1.25</v>
      </c>
      <c r="G701" s="64" t="n">
        <f aca="false">Scenarios!$B$15+Scenarios!$B$16*$D701+Scenarios!$B$17*(Scenarios!B$22)+$E701+Scenarios!$B$18*Draws!D674</f>
        <v>-2.56618796352885</v>
      </c>
      <c r="H701" s="64" t="n">
        <f aca="false">Scenarios!$B$15+Scenarios!$B$16*$D701+Scenarios!$B$17*(Scenarios!C$22+SUM($G701:G701))+$E701+Scenarios!$B$18*Draws!E674</f>
        <v>-1.61963163044906</v>
      </c>
      <c r="I701" s="64" t="n">
        <f aca="false">Scenarios!$B$15+Scenarios!$B$16*$D701+Scenarios!$B$17*(Scenarios!D$22+SUM($G701:H701))+$E701+Scenarios!$B$18*Draws!F674</f>
        <v>-4.52636394994518</v>
      </c>
      <c r="J701" s="64" t="n">
        <f aca="false">Scenarios!$B$15+Scenarios!$B$16*$D701+Scenarios!$B$17*(Scenarios!E$22+SUM($G701:I701))+$E701+Scenarios!$B$18*Draws!G674</f>
        <v>-1.75585330403469</v>
      </c>
      <c r="K701" s="64" t="n">
        <f aca="false">Scenarios!$B$15+Scenarios!$B$16*$D701+Scenarios!$B$17*(Scenarios!F$22+SUM($G701:J701))+$E701+Scenarios!$B$18*Draws!H674</f>
        <v>-2.32549070031324</v>
      </c>
      <c r="L701" s="64" t="n">
        <f aca="false">Scenarios!$B$15+Scenarios!$B$16*$D701+Scenarios!$B$17*(Scenarios!G$22+SUM($G701:K701))+$E701+Scenarios!$B$18*Draws!I674</f>
        <v>-2.44299957413182</v>
      </c>
      <c r="M701" s="64" t="n">
        <f aca="false">Scenarios!$B$15+Scenarios!$B$16*$D701+Scenarios!$B$17*(Scenarios!H$22+SUM($G701:L701))+$E701+Scenarios!$B$18*Draws!J674</f>
        <v>-6.63585015163471</v>
      </c>
      <c r="N701" s="64" t="n">
        <f aca="false">Scenarios!$B$15+Scenarios!$B$16*$D701+Scenarios!$B$17*(Scenarios!I$22+SUM($G701:M701))+$E701+Scenarios!$B$18*Draws!K674</f>
        <v>0.00249727494523855</v>
      </c>
      <c r="O701" s="64" t="n">
        <f aca="false">Scenarios!$B$15+Scenarios!$B$16*$D701+Scenarios!$B$17*(Scenarios!J$22+SUM($G701:N701))+$E701+Scenarios!$B$18*Draws!L674</f>
        <v>-4.69978310169595</v>
      </c>
      <c r="P701" s="64" t="n">
        <f aca="false">Scenarios!$B$15+Scenarios!$B$16*$D701+Scenarios!$B$17*(Scenarios!K$22+SUM($G701:O701))+$E701+Scenarios!$B$18*Draws!M674</f>
        <v>-2.88056308558853</v>
      </c>
      <c r="Q701" s="64" t="n">
        <f aca="false">Scenarios!$B$15+Scenarios!$B$16*$D701+Scenarios!$B$17*(Scenarios!L$22+SUM($G701:P701))+$E701+Scenarios!$B$18*Draws!N674</f>
        <v>-1.40058574604171</v>
      </c>
      <c r="R701" s="64" t="n">
        <f aca="false">Scenarios!$B$15+Scenarios!$B$16*$D701+Scenarios!$B$17*(Scenarios!M$22+SUM($G701:Q701))+$E701+Scenarios!$B$18*Draws!O674</f>
        <v>-3.58150512318893</v>
      </c>
      <c r="S701" s="79" t="n">
        <f aca="false">SUM(G701:R701)</f>
        <v>-34.4323170556074</v>
      </c>
    </row>
    <row r="702" customFormat="false" ht="15" hidden="false" customHeight="false" outlineLevel="0" collapsed="false">
      <c r="A702" s="36" t="n">
        <v>671</v>
      </c>
      <c r="B702" s="36" t="n">
        <f aca="false">MATCH(Draws!B675,$B$16:$E$16,1)</f>
        <v>4</v>
      </c>
      <c r="C702" s="65" t="n">
        <f aca="false">MAX(-0.9,INDEX(Scenarios!$B$8:$E$8,B702)+INDEX(Scenarios!$B$9:$E$9,B702)*Draws!C675)</f>
        <v>0.05501328</v>
      </c>
      <c r="D702" s="65" t="n">
        <f aca="false">(1+C702)^(1/12)-1</f>
        <v>0.00447275257479984</v>
      </c>
      <c r="E702" s="64" t="n">
        <f aca="false">INDEX(Scenarios!$B$10:$E$10,B702)/12</f>
        <v>-1.25</v>
      </c>
      <c r="G702" s="64" t="n">
        <f aca="false">Scenarios!$B$15+Scenarios!$B$16*$D702+Scenarios!$B$17*(Scenarios!B$22)+$E702+Scenarios!$B$18*Draws!D675</f>
        <v>-0.659747274731767</v>
      </c>
      <c r="H702" s="64" t="n">
        <f aca="false">Scenarios!$B$15+Scenarios!$B$16*$D702+Scenarios!$B$17*(Scenarios!C$22+SUM($G702:G702))+$E702+Scenarios!$B$18*Draws!E675</f>
        <v>-6.45907244032045</v>
      </c>
      <c r="I702" s="64" t="n">
        <f aca="false">Scenarios!$B$15+Scenarios!$B$16*$D702+Scenarios!$B$17*(Scenarios!D$22+SUM($G702:H702))+$E702+Scenarios!$B$18*Draws!F675</f>
        <v>-2.64818427543533</v>
      </c>
      <c r="J702" s="64" t="n">
        <f aca="false">Scenarios!$B$15+Scenarios!$B$16*$D702+Scenarios!$B$17*(Scenarios!E$22+SUM($G702:I702))+$E702+Scenarios!$B$18*Draws!G675</f>
        <v>-3.30001696378072</v>
      </c>
      <c r="K702" s="64" t="n">
        <f aca="false">Scenarios!$B$15+Scenarios!$B$16*$D702+Scenarios!$B$17*(Scenarios!F$22+SUM($G702:J702))+$E702+Scenarios!$B$18*Draws!H675</f>
        <v>-2.39898080592691</v>
      </c>
      <c r="L702" s="64" t="n">
        <f aca="false">Scenarios!$B$15+Scenarios!$B$16*$D702+Scenarios!$B$17*(Scenarios!G$22+SUM($G702:K702))+$E702+Scenarios!$B$18*Draws!I675</f>
        <v>-4.24729840185915</v>
      </c>
      <c r="M702" s="64" t="n">
        <f aca="false">Scenarios!$B$15+Scenarios!$B$16*$D702+Scenarios!$B$17*(Scenarios!H$22+SUM($G702:L702))+$E702+Scenarios!$B$18*Draws!J675</f>
        <v>-4.05829611489779</v>
      </c>
      <c r="N702" s="64" t="n">
        <f aca="false">Scenarios!$B$15+Scenarios!$B$16*$D702+Scenarios!$B$17*(Scenarios!I$22+SUM($G702:M702))+$E702+Scenarios!$B$18*Draws!K675</f>
        <v>-0.113410056171678</v>
      </c>
      <c r="O702" s="64" t="n">
        <f aca="false">Scenarios!$B$15+Scenarios!$B$16*$D702+Scenarios!$B$17*(Scenarios!J$22+SUM($G702:N702))+$E702+Scenarios!$B$18*Draws!L675</f>
        <v>1.40802610589198</v>
      </c>
      <c r="P702" s="64" t="n">
        <f aca="false">Scenarios!$B$15+Scenarios!$B$16*$D702+Scenarios!$B$17*(Scenarios!K$22+SUM($G702:O702))+$E702+Scenarios!$B$18*Draws!M675</f>
        <v>-4.32209696207368</v>
      </c>
      <c r="Q702" s="64" t="n">
        <f aca="false">Scenarios!$B$15+Scenarios!$B$16*$D702+Scenarios!$B$17*(Scenarios!L$22+SUM($G702:P702))+$E702+Scenarios!$B$18*Draws!N675</f>
        <v>-0.939859759328362</v>
      </c>
      <c r="R702" s="64" t="n">
        <f aca="false">Scenarios!$B$15+Scenarios!$B$16*$D702+Scenarios!$B$17*(Scenarios!M$22+SUM($G702:Q702))+$E702+Scenarios!$B$18*Draws!O675</f>
        <v>-1.00524789671573</v>
      </c>
      <c r="S702" s="79" t="n">
        <f aca="false">SUM(G702:R702)</f>
        <v>-28.7441848453496</v>
      </c>
    </row>
    <row r="703" customFormat="false" ht="15" hidden="false" customHeight="false" outlineLevel="0" collapsed="false">
      <c r="A703" s="36" t="n">
        <v>672</v>
      </c>
      <c r="B703" s="36" t="n">
        <f aca="false">MATCH(Draws!B676,$B$16:$E$16,1)</f>
        <v>4</v>
      </c>
      <c r="C703" s="65" t="n">
        <f aca="false">MAX(-0.9,INDEX(Scenarios!$B$8:$E$8,B703)+INDEX(Scenarios!$B$9:$E$9,B703)*Draws!C676)</f>
        <v>0.2991138</v>
      </c>
      <c r="D703" s="65" t="n">
        <f aca="false">(1+C703)^(1/12)-1</f>
        <v>0.0220463690491139</v>
      </c>
      <c r="E703" s="64" t="n">
        <f aca="false">INDEX(Scenarios!$B$10:$E$10,B703)/12</f>
        <v>-1.25</v>
      </c>
      <c r="G703" s="64" t="n">
        <f aca="false">Scenarios!$B$15+Scenarios!$B$16*$D703+Scenarios!$B$17*(Scenarios!B$22)+$E703+Scenarios!$B$18*Draws!D676</f>
        <v>2.63917078577051</v>
      </c>
      <c r="H703" s="64" t="n">
        <f aca="false">Scenarios!$B$15+Scenarios!$B$16*$D703+Scenarios!$B$17*(Scenarios!C$22+SUM($G703:G703))+$E703+Scenarios!$B$18*Draws!E676</f>
        <v>-1.71820754880683</v>
      </c>
      <c r="I703" s="64" t="n">
        <f aca="false">Scenarios!$B$15+Scenarios!$B$16*$D703+Scenarios!$B$17*(Scenarios!D$22+SUM($G703:H703))+$E703+Scenarios!$B$18*Draws!F676</f>
        <v>-1.7093121312639</v>
      </c>
      <c r="J703" s="64" t="n">
        <f aca="false">Scenarios!$B$15+Scenarios!$B$16*$D703+Scenarios!$B$17*(Scenarios!E$22+SUM($G703:I703))+$E703+Scenarios!$B$18*Draws!G676</f>
        <v>-3.2587494148982</v>
      </c>
      <c r="K703" s="64" t="n">
        <f aca="false">Scenarios!$B$15+Scenarios!$B$16*$D703+Scenarios!$B$17*(Scenarios!F$22+SUM($G703:J703))+$E703+Scenarios!$B$18*Draws!H676</f>
        <v>-0.0204980184030585</v>
      </c>
      <c r="L703" s="64" t="n">
        <f aca="false">Scenarios!$B$15+Scenarios!$B$16*$D703+Scenarios!$B$17*(Scenarios!G$22+SUM($G703:K703))+$E703+Scenarios!$B$18*Draws!I676</f>
        <v>-0.341422686767913</v>
      </c>
      <c r="M703" s="64" t="n">
        <f aca="false">Scenarios!$B$15+Scenarios!$B$16*$D703+Scenarios!$B$17*(Scenarios!H$22+SUM($G703:L703))+$E703+Scenarios!$B$18*Draws!J676</f>
        <v>-1.72739838572512</v>
      </c>
      <c r="N703" s="64" t="n">
        <f aca="false">Scenarios!$B$15+Scenarios!$B$16*$D703+Scenarios!$B$17*(Scenarios!I$22+SUM($G703:M703))+$E703+Scenarios!$B$18*Draws!K676</f>
        <v>-3.15628886815713</v>
      </c>
      <c r="O703" s="64" t="n">
        <f aca="false">Scenarios!$B$15+Scenarios!$B$16*$D703+Scenarios!$B$17*(Scenarios!J$22+SUM($G703:N703))+$E703+Scenarios!$B$18*Draws!L676</f>
        <v>-2.44623793996694</v>
      </c>
      <c r="P703" s="64" t="n">
        <f aca="false">Scenarios!$B$15+Scenarios!$B$16*$D703+Scenarios!$B$17*(Scenarios!K$22+SUM($G703:O703))+$E703+Scenarios!$B$18*Draws!M676</f>
        <v>-6.62157100787337</v>
      </c>
      <c r="Q703" s="64" t="n">
        <f aca="false">Scenarios!$B$15+Scenarios!$B$16*$D703+Scenarios!$B$17*(Scenarios!L$22+SUM($G703:P703))+$E703+Scenarios!$B$18*Draws!N676</f>
        <v>-8.7381837269077</v>
      </c>
      <c r="R703" s="64" t="n">
        <f aca="false">Scenarios!$B$15+Scenarios!$B$16*$D703+Scenarios!$B$17*(Scenarios!M$22+SUM($G703:Q703))+$E703+Scenarios!$B$18*Draws!O676</f>
        <v>-3.18386603177472</v>
      </c>
      <c r="S703" s="79" t="n">
        <f aca="false">SUM(G703:R703)</f>
        <v>-30.2825649747744</v>
      </c>
    </row>
    <row r="704" customFormat="false" ht="15" hidden="false" customHeight="false" outlineLevel="0" collapsed="false">
      <c r="A704" s="36" t="n">
        <v>673</v>
      </c>
      <c r="B704" s="36" t="n">
        <f aca="false">MATCH(Draws!B677,$B$16:$E$16,1)</f>
        <v>4</v>
      </c>
      <c r="C704" s="65" t="n">
        <f aca="false">MAX(-0.9,INDEX(Scenarios!$B$8:$E$8,B704)+INDEX(Scenarios!$B$9:$E$9,B704)*Draws!C677)</f>
        <v>0.06847956</v>
      </c>
      <c r="D704" s="65" t="n">
        <f aca="false">(1+C704)^(1/12)-1</f>
        <v>0.00553498389806917</v>
      </c>
      <c r="E704" s="64" t="n">
        <f aca="false">INDEX(Scenarios!$B$10:$E$10,B704)/12</f>
        <v>-1.25</v>
      </c>
      <c r="G704" s="64" t="n">
        <f aca="false">Scenarios!$B$15+Scenarios!$B$16*$D704+Scenarios!$B$17*(Scenarios!B$22)+$E704+Scenarios!$B$18*Draws!D677</f>
        <v>-1.37973942272903</v>
      </c>
      <c r="H704" s="64" t="n">
        <f aca="false">Scenarios!$B$15+Scenarios!$B$16*$D704+Scenarios!$B$17*(Scenarios!C$22+SUM($G704:G704))+$E704+Scenarios!$B$18*Draws!E677</f>
        <v>-1.98663315113811</v>
      </c>
      <c r="I704" s="64" t="n">
        <f aca="false">Scenarios!$B$15+Scenarios!$B$16*$D704+Scenarios!$B$17*(Scenarios!D$22+SUM($G704:H704))+$E704+Scenarios!$B$18*Draws!F677</f>
        <v>-4.26653978566903</v>
      </c>
      <c r="J704" s="64" t="n">
        <f aca="false">Scenarios!$B$15+Scenarios!$B$16*$D704+Scenarios!$B$17*(Scenarios!E$22+SUM($G704:I704))+$E704+Scenarios!$B$18*Draws!G677</f>
        <v>-3.15144865369747</v>
      </c>
      <c r="K704" s="64" t="n">
        <f aca="false">Scenarios!$B$15+Scenarios!$B$16*$D704+Scenarios!$B$17*(Scenarios!F$22+SUM($G704:J704))+$E704+Scenarios!$B$18*Draws!H677</f>
        <v>-4.28843538946912</v>
      </c>
      <c r="L704" s="64" t="n">
        <f aca="false">Scenarios!$B$15+Scenarios!$B$16*$D704+Scenarios!$B$17*(Scenarios!G$22+SUM($G704:K704))+$E704+Scenarios!$B$18*Draws!I677</f>
        <v>0.586353340548772</v>
      </c>
      <c r="M704" s="64" t="n">
        <f aca="false">Scenarios!$B$15+Scenarios!$B$16*$D704+Scenarios!$B$17*(Scenarios!H$22+SUM($G704:L704))+$E704+Scenarios!$B$18*Draws!J677</f>
        <v>-1.01281784396284</v>
      </c>
      <c r="N704" s="64" t="n">
        <f aca="false">Scenarios!$B$15+Scenarios!$B$16*$D704+Scenarios!$B$17*(Scenarios!I$22+SUM($G704:M704))+$E704+Scenarios!$B$18*Draws!K677</f>
        <v>-1.92030720695674</v>
      </c>
      <c r="O704" s="64" t="n">
        <f aca="false">Scenarios!$B$15+Scenarios!$B$16*$D704+Scenarios!$B$17*(Scenarios!J$22+SUM($G704:N704))+$E704+Scenarios!$B$18*Draws!L677</f>
        <v>0.888909516630748</v>
      </c>
      <c r="P704" s="64" t="n">
        <f aca="false">Scenarios!$B$15+Scenarios!$B$16*$D704+Scenarios!$B$17*(Scenarios!K$22+SUM($G704:O704))+$E704+Scenarios!$B$18*Draws!M677</f>
        <v>1.99076288405625</v>
      </c>
      <c r="Q704" s="64" t="n">
        <f aca="false">Scenarios!$B$15+Scenarios!$B$16*$D704+Scenarios!$B$17*(Scenarios!L$22+SUM($G704:P704))+$E704+Scenarios!$B$18*Draws!N677</f>
        <v>0.609461190356655</v>
      </c>
      <c r="R704" s="64" t="n">
        <f aca="false">Scenarios!$B$15+Scenarios!$B$16*$D704+Scenarios!$B$17*(Scenarios!M$22+SUM($G704:Q704))+$E704+Scenarios!$B$18*Draws!O677</f>
        <v>-1.07805704741518</v>
      </c>
      <c r="S704" s="79" t="n">
        <f aca="false">SUM(G704:R704)</f>
        <v>-15.0084915694451</v>
      </c>
    </row>
    <row r="705" customFormat="false" ht="15" hidden="false" customHeight="false" outlineLevel="0" collapsed="false">
      <c r="A705" s="36" t="n">
        <v>674</v>
      </c>
      <c r="B705" s="36" t="n">
        <f aca="false">MATCH(Draws!B678,$B$16:$E$16,1)</f>
        <v>3</v>
      </c>
      <c r="C705" s="65" t="n">
        <f aca="false">MAX(-0.9,INDEX(Scenarios!$B$8:$E$8,B705)+INDEX(Scenarios!$B$9:$E$9,B705)*Draws!C678)</f>
        <v>0.23319488</v>
      </c>
      <c r="D705" s="65" t="n">
        <f aca="false">(1+C705)^(1/12)-1</f>
        <v>0.0176208018202113</v>
      </c>
      <c r="E705" s="64" t="n">
        <f aca="false">INDEX(Scenarios!$B$10:$E$10,B705)/12</f>
        <v>0.416666666666667</v>
      </c>
      <c r="G705" s="64" t="n">
        <f aca="false">Scenarios!$B$15+Scenarios!$B$16*$D705+Scenarios!$B$17*(Scenarios!B$22)+$E705+Scenarios!$B$18*Draws!D678</f>
        <v>-1.73167935395442</v>
      </c>
      <c r="H705" s="64" t="n">
        <f aca="false">Scenarios!$B$15+Scenarios!$B$16*$D705+Scenarios!$B$17*(Scenarios!C$22+SUM($G705:G705))+$E705+Scenarios!$B$18*Draws!E678</f>
        <v>-0.569279400282789</v>
      </c>
      <c r="I705" s="64" t="n">
        <f aca="false">Scenarios!$B$15+Scenarios!$B$16*$D705+Scenarios!$B$17*(Scenarios!D$22+SUM($G705:H705))+$E705+Scenarios!$B$18*Draws!F678</f>
        <v>-0.510534488596191</v>
      </c>
      <c r="J705" s="64" t="n">
        <f aca="false">Scenarios!$B$15+Scenarios!$B$16*$D705+Scenarios!$B$17*(Scenarios!E$22+SUM($G705:I705))+$E705+Scenarios!$B$18*Draws!G678</f>
        <v>-1.5510865576838</v>
      </c>
      <c r="K705" s="64" t="n">
        <f aca="false">Scenarios!$B$15+Scenarios!$B$16*$D705+Scenarios!$B$17*(Scenarios!F$22+SUM($G705:J705))+$E705+Scenarios!$B$18*Draws!H678</f>
        <v>-0.367874583998098</v>
      </c>
      <c r="L705" s="64" t="n">
        <f aca="false">Scenarios!$B$15+Scenarios!$B$16*$D705+Scenarios!$B$17*(Scenarios!G$22+SUM($G705:K705))+$E705+Scenarios!$B$18*Draws!I678</f>
        <v>0.394946461963362</v>
      </c>
      <c r="M705" s="64" t="n">
        <f aca="false">Scenarios!$B$15+Scenarios!$B$16*$D705+Scenarios!$B$17*(Scenarios!H$22+SUM($G705:L705))+$E705+Scenarios!$B$18*Draws!J678</f>
        <v>2.67905444144115</v>
      </c>
      <c r="N705" s="64" t="n">
        <f aca="false">Scenarios!$B$15+Scenarios!$B$16*$D705+Scenarios!$B$17*(Scenarios!I$22+SUM($G705:M705))+$E705+Scenarios!$B$18*Draws!K678</f>
        <v>0.41086162740742</v>
      </c>
      <c r="O705" s="64" t="n">
        <f aca="false">Scenarios!$B$15+Scenarios!$B$16*$D705+Scenarios!$B$17*(Scenarios!J$22+SUM($G705:N705))+$E705+Scenarios!$B$18*Draws!L678</f>
        <v>3.26132999511841</v>
      </c>
      <c r="P705" s="64" t="n">
        <f aca="false">Scenarios!$B$15+Scenarios!$B$16*$D705+Scenarios!$B$17*(Scenarios!K$22+SUM($G705:O705))+$E705+Scenarios!$B$18*Draws!M678</f>
        <v>3.63634933164228</v>
      </c>
      <c r="Q705" s="64" t="n">
        <f aca="false">Scenarios!$B$15+Scenarios!$B$16*$D705+Scenarios!$B$17*(Scenarios!L$22+SUM($G705:P705))+$E705+Scenarios!$B$18*Draws!N678</f>
        <v>-3.37291413706786</v>
      </c>
      <c r="R705" s="64" t="n">
        <f aca="false">Scenarios!$B$15+Scenarios!$B$16*$D705+Scenarios!$B$17*(Scenarios!M$22+SUM($G705:Q705))+$E705+Scenarios!$B$18*Draws!O678</f>
        <v>1.55116219233256</v>
      </c>
      <c r="S705" s="79" t="n">
        <f aca="false">SUM(G705:R705)</f>
        <v>3.83033552832203</v>
      </c>
    </row>
    <row r="706" customFormat="false" ht="15" hidden="false" customHeight="false" outlineLevel="0" collapsed="false">
      <c r="A706" s="36" t="n">
        <v>675</v>
      </c>
      <c r="B706" s="36" t="n">
        <f aca="false">MATCH(Draws!B679,$B$16:$E$16,1)</f>
        <v>2</v>
      </c>
      <c r="C706" s="65" t="n">
        <f aca="false">MAX(-0.9,INDEX(Scenarios!$B$8:$E$8,B706)+INDEX(Scenarios!$B$9:$E$9,B706)*Draws!C679)</f>
        <v>-0.31050724</v>
      </c>
      <c r="D706" s="65" t="n">
        <f aca="false">(1+C706)^(1/12)-1</f>
        <v>-0.0305081947104368</v>
      </c>
      <c r="E706" s="64" t="n">
        <f aca="false">INDEX(Scenarios!$B$10:$E$10,B706)/12</f>
        <v>0.416666666666667</v>
      </c>
      <c r="G706" s="64" t="n">
        <f aca="false">Scenarios!$B$15+Scenarios!$B$16*$D706+Scenarios!$B$17*(Scenarios!B$22)+$E706+Scenarios!$B$18*Draws!D679</f>
        <v>-2.79517782386926</v>
      </c>
      <c r="H706" s="64" t="n">
        <f aca="false">Scenarios!$B$15+Scenarios!$B$16*$D706+Scenarios!$B$17*(Scenarios!C$22+SUM($G706:G706))+$E706+Scenarios!$B$18*Draws!E679</f>
        <v>-7.73825534022508</v>
      </c>
      <c r="I706" s="64" t="n">
        <f aca="false">Scenarios!$B$15+Scenarios!$B$16*$D706+Scenarios!$B$17*(Scenarios!D$22+SUM($G706:H706))+$E706+Scenarios!$B$18*Draws!F679</f>
        <v>1.8313811562683</v>
      </c>
      <c r="J706" s="64" t="n">
        <f aca="false">Scenarios!$B$15+Scenarios!$B$16*$D706+Scenarios!$B$17*(Scenarios!E$22+SUM($G706:I706))+$E706+Scenarios!$B$18*Draws!G679</f>
        <v>-0.909005308176851</v>
      </c>
      <c r="K706" s="64" t="n">
        <f aca="false">Scenarios!$B$15+Scenarios!$B$16*$D706+Scenarios!$B$17*(Scenarios!F$22+SUM($G706:J706))+$E706+Scenarios!$B$18*Draws!H679</f>
        <v>-1.51594314403954</v>
      </c>
      <c r="L706" s="64" t="n">
        <f aca="false">Scenarios!$B$15+Scenarios!$B$16*$D706+Scenarios!$B$17*(Scenarios!G$22+SUM($G706:K706))+$E706+Scenarios!$B$18*Draws!I679</f>
        <v>0.0141739780491277</v>
      </c>
      <c r="M706" s="64" t="n">
        <f aca="false">Scenarios!$B$15+Scenarios!$B$16*$D706+Scenarios!$B$17*(Scenarios!H$22+SUM($G706:L706))+$E706+Scenarios!$B$18*Draws!J679</f>
        <v>0.76020383113006</v>
      </c>
      <c r="N706" s="64" t="n">
        <f aca="false">Scenarios!$B$15+Scenarios!$B$16*$D706+Scenarios!$B$17*(Scenarios!I$22+SUM($G706:M706))+$E706+Scenarios!$B$18*Draws!K679</f>
        <v>-0.889681545879416</v>
      </c>
      <c r="O706" s="64" t="n">
        <f aca="false">Scenarios!$B$15+Scenarios!$B$16*$D706+Scenarios!$B$17*(Scenarios!J$22+SUM($G706:N706))+$E706+Scenarios!$B$18*Draws!L679</f>
        <v>-3.73944317498052</v>
      </c>
      <c r="P706" s="64" t="n">
        <f aca="false">Scenarios!$B$15+Scenarios!$B$16*$D706+Scenarios!$B$17*(Scenarios!K$22+SUM($G706:O706))+$E706+Scenarios!$B$18*Draws!M679</f>
        <v>-1.89482970000324</v>
      </c>
      <c r="Q706" s="64" t="n">
        <f aca="false">Scenarios!$B$15+Scenarios!$B$16*$D706+Scenarios!$B$17*(Scenarios!L$22+SUM($G706:P706))+$E706+Scenarios!$B$18*Draws!N679</f>
        <v>-7.64766987285804</v>
      </c>
      <c r="R706" s="64" t="n">
        <f aca="false">Scenarios!$B$15+Scenarios!$B$16*$D706+Scenarios!$B$17*(Scenarios!M$22+SUM($G706:Q706))+$E706+Scenarios!$B$18*Draws!O679</f>
        <v>-6.88964364845378</v>
      </c>
      <c r="S706" s="79" t="n">
        <f aca="false">SUM(G706:R706)</f>
        <v>-31.4138905930383</v>
      </c>
    </row>
    <row r="707" customFormat="false" ht="15" hidden="false" customHeight="false" outlineLevel="0" collapsed="false">
      <c r="A707" s="36" t="n">
        <v>676</v>
      </c>
      <c r="B707" s="36" t="n">
        <f aca="false">MATCH(Draws!B680,$B$16:$E$16,1)</f>
        <v>1</v>
      </c>
      <c r="C707" s="65" t="n">
        <f aca="false">MAX(-0.9,INDEX(Scenarios!$B$8:$E$8,B707)+INDEX(Scenarios!$B$9:$E$9,B707)*Draws!C680)</f>
        <v>-0.01355185</v>
      </c>
      <c r="D707" s="65" t="n">
        <f aca="false">(1+C707)^(1/12)-1</f>
        <v>-0.00113639668292131</v>
      </c>
      <c r="E707" s="64" t="n">
        <f aca="false">INDEX(Scenarios!$B$10:$E$10,B707)/12</f>
        <v>-1.25</v>
      </c>
      <c r="G707" s="64" t="n">
        <f aca="false">Scenarios!$B$15+Scenarios!$B$16*$D707+Scenarios!$B$17*(Scenarios!B$22)+$E707+Scenarios!$B$18*Draws!D680</f>
        <v>-0.572148615386523</v>
      </c>
      <c r="H707" s="64" t="n">
        <f aca="false">Scenarios!$B$15+Scenarios!$B$16*$D707+Scenarios!$B$17*(Scenarios!C$22+SUM($G707:G707))+$E707+Scenarios!$B$18*Draws!E680</f>
        <v>-5.77087744799279</v>
      </c>
      <c r="I707" s="64" t="n">
        <f aca="false">Scenarios!$B$15+Scenarios!$B$16*$D707+Scenarios!$B$17*(Scenarios!D$22+SUM($G707:H707))+$E707+Scenarios!$B$18*Draws!F680</f>
        <v>-4.53991548427944</v>
      </c>
      <c r="J707" s="64" t="n">
        <f aca="false">Scenarios!$B$15+Scenarios!$B$16*$D707+Scenarios!$B$17*(Scenarios!E$22+SUM($G707:I707))+$E707+Scenarios!$B$18*Draws!G680</f>
        <v>-2.46389259318635</v>
      </c>
      <c r="K707" s="64" t="n">
        <f aca="false">Scenarios!$B$15+Scenarios!$B$16*$D707+Scenarios!$B$17*(Scenarios!F$22+SUM($G707:J707))+$E707+Scenarios!$B$18*Draws!H680</f>
        <v>-0.297248169519579</v>
      </c>
      <c r="L707" s="64" t="n">
        <f aca="false">Scenarios!$B$15+Scenarios!$B$16*$D707+Scenarios!$B$17*(Scenarios!G$22+SUM($G707:K707))+$E707+Scenarios!$B$18*Draws!I680</f>
        <v>-0.476265531096386</v>
      </c>
      <c r="M707" s="64" t="n">
        <f aca="false">Scenarios!$B$15+Scenarios!$B$16*$D707+Scenarios!$B$17*(Scenarios!H$22+SUM($G707:L707))+$E707+Scenarios!$B$18*Draws!J680</f>
        <v>-0.785619957930814</v>
      </c>
      <c r="N707" s="64" t="n">
        <f aca="false">Scenarios!$B$15+Scenarios!$B$16*$D707+Scenarios!$B$17*(Scenarios!I$22+SUM($G707:M707))+$E707+Scenarios!$B$18*Draws!K680</f>
        <v>-2.26752817561342</v>
      </c>
      <c r="O707" s="64" t="n">
        <f aca="false">Scenarios!$B$15+Scenarios!$B$16*$D707+Scenarios!$B$17*(Scenarios!J$22+SUM($G707:N707))+$E707+Scenarios!$B$18*Draws!L680</f>
        <v>-3.55240429922718</v>
      </c>
      <c r="P707" s="64" t="n">
        <f aca="false">Scenarios!$B$15+Scenarios!$B$16*$D707+Scenarios!$B$17*(Scenarios!K$22+SUM($G707:O707))+$E707+Scenarios!$B$18*Draws!M680</f>
        <v>-0.514935746607271</v>
      </c>
      <c r="Q707" s="64" t="n">
        <f aca="false">Scenarios!$B$15+Scenarios!$B$16*$D707+Scenarios!$B$17*(Scenarios!L$22+SUM($G707:P707))+$E707+Scenarios!$B$18*Draws!N680</f>
        <v>4.6359628257574</v>
      </c>
      <c r="R707" s="64" t="n">
        <f aca="false">Scenarios!$B$15+Scenarios!$B$16*$D707+Scenarios!$B$17*(Scenarios!M$22+SUM($G707:Q707))+$E707+Scenarios!$B$18*Draws!O680</f>
        <v>-3.86851412303921</v>
      </c>
      <c r="S707" s="79" t="n">
        <f aca="false">SUM(G707:R707)</f>
        <v>-20.4733873181216</v>
      </c>
    </row>
    <row r="708" customFormat="false" ht="15" hidden="false" customHeight="false" outlineLevel="0" collapsed="false">
      <c r="A708" s="36" t="n">
        <v>677</v>
      </c>
      <c r="B708" s="36" t="n">
        <f aca="false">MATCH(Draws!B681,$B$16:$E$16,1)</f>
        <v>2</v>
      </c>
      <c r="C708" s="65" t="n">
        <f aca="false">MAX(-0.9,INDEX(Scenarios!$B$8:$E$8,B708)+INDEX(Scenarios!$B$9:$E$9,B708)*Draws!C681)</f>
        <v>-0.16059592</v>
      </c>
      <c r="D708" s="65" t="n">
        <f aca="false">(1+C708)^(1/12)-1</f>
        <v>-0.0144826910850553</v>
      </c>
      <c r="E708" s="64" t="n">
        <f aca="false">INDEX(Scenarios!$B$10:$E$10,B708)/12</f>
        <v>0.416666666666667</v>
      </c>
      <c r="G708" s="64" t="n">
        <f aca="false">Scenarios!$B$15+Scenarios!$B$16*$D708+Scenarios!$B$17*(Scenarios!B$22)+$E708+Scenarios!$B$18*Draws!D681</f>
        <v>-0.320084592468281</v>
      </c>
      <c r="H708" s="64" t="n">
        <f aca="false">Scenarios!$B$15+Scenarios!$B$16*$D708+Scenarios!$B$17*(Scenarios!C$22+SUM($G708:G708))+$E708+Scenarios!$B$18*Draws!E681</f>
        <v>-7.72975219154492</v>
      </c>
      <c r="I708" s="64" t="n">
        <f aca="false">Scenarios!$B$15+Scenarios!$B$16*$D708+Scenarios!$B$17*(Scenarios!D$22+SUM($G708:H708))+$E708+Scenarios!$B$18*Draws!F681</f>
        <v>-2.77767569177843</v>
      </c>
      <c r="J708" s="64" t="n">
        <f aca="false">Scenarios!$B$15+Scenarios!$B$16*$D708+Scenarios!$B$17*(Scenarios!E$22+SUM($G708:I708))+$E708+Scenarios!$B$18*Draws!G681</f>
        <v>-4.54266347735265</v>
      </c>
      <c r="K708" s="64" t="n">
        <f aca="false">Scenarios!$B$15+Scenarios!$B$16*$D708+Scenarios!$B$17*(Scenarios!F$22+SUM($G708:J708))+$E708+Scenarios!$B$18*Draws!H681</f>
        <v>-0.235050567642995</v>
      </c>
      <c r="L708" s="64" t="n">
        <f aca="false">Scenarios!$B$15+Scenarios!$B$16*$D708+Scenarios!$B$17*(Scenarios!G$22+SUM($G708:K708))+$E708+Scenarios!$B$18*Draws!I681</f>
        <v>-4.75216467438775</v>
      </c>
      <c r="M708" s="64" t="n">
        <f aca="false">Scenarios!$B$15+Scenarios!$B$16*$D708+Scenarios!$B$17*(Scenarios!H$22+SUM($G708:L708))+$E708+Scenarios!$B$18*Draws!J681</f>
        <v>0.506163631371617</v>
      </c>
      <c r="N708" s="64" t="n">
        <f aca="false">Scenarios!$B$15+Scenarios!$B$16*$D708+Scenarios!$B$17*(Scenarios!I$22+SUM($G708:M708))+$E708+Scenarios!$B$18*Draws!K681</f>
        <v>-2.10295956365023</v>
      </c>
      <c r="O708" s="64" t="n">
        <f aca="false">Scenarios!$B$15+Scenarios!$B$16*$D708+Scenarios!$B$17*(Scenarios!J$22+SUM($G708:N708))+$E708+Scenarios!$B$18*Draws!L681</f>
        <v>-1.32128116045432</v>
      </c>
      <c r="P708" s="64" t="n">
        <f aca="false">Scenarios!$B$15+Scenarios!$B$16*$D708+Scenarios!$B$17*(Scenarios!K$22+SUM($G708:O708))+$E708+Scenarios!$B$18*Draws!M681</f>
        <v>3.30363966710404</v>
      </c>
      <c r="Q708" s="64" t="n">
        <f aca="false">Scenarios!$B$15+Scenarios!$B$16*$D708+Scenarios!$B$17*(Scenarios!L$22+SUM($G708:P708))+$E708+Scenarios!$B$18*Draws!N681</f>
        <v>4.92779130828027</v>
      </c>
      <c r="R708" s="64" t="n">
        <f aca="false">Scenarios!$B$15+Scenarios!$B$16*$D708+Scenarios!$B$17*(Scenarios!M$22+SUM($G708:Q708))+$E708+Scenarios!$B$18*Draws!O681</f>
        <v>-3.02917024244828</v>
      </c>
      <c r="S708" s="79" t="n">
        <f aca="false">SUM(G708:R708)</f>
        <v>-18.073207554972</v>
      </c>
    </row>
    <row r="709" customFormat="false" ht="15" hidden="false" customHeight="false" outlineLevel="0" collapsed="false">
      <c r="A709" s="36" t="n">
        <v>678</v>
      </c>
      <c r="B709" s="36" t="n">
        <f aca="false">MATCH(Draws!B682,$B$16:$E$16,1)</f>
        <v>2</v>
      </c>
      <c r="C709" s="65" t="n">
        <f aca="false">MAX(-0.9,INDEX(Scenarios!$B$8:$E$8,B709)+INDEX(Scenarios!$B$9:$E$9,B709)*Draws!C682)</f>
        <v>-0.40966876</v>
      </c>
      <c r="D709" s="65" t="n">
        <f aca="false">(1+C709)^(1/12)-1</f>
        <v>-0.042971993427233</v>
      </c>
      <c r="E709" s="64" t="n">
        <f aca="false">INDEX(Scenarios!$B$10:$E$10,B709)/12</f>
        <v>0.416666666666667</v>
      </c>
      <c r="G709" s="64" t="n">
        <f aca="false">Scenarios!$B$15+Scenarios!$B$16*$D709+Scenarios!$B$17*(Scenarios!B$22)+$E709+Scenarios!$B$18*Draws!D682</f>
        <v>-1.76456546782557</v>
      </c>
      <c r="H709" s="64" t="n">
        <f aca="false">Scenarios!$B$15+Scenarios!$B$16*$D709+Scenarios!$B$17*(Scenarios!C$22+SUM($G709:G709))+$E709+Scenarios!$B$18*Draws!E682</f>
        <v>1.85103438854851</v>
      </c>
      <c r="I709" s="64" t="n">
        <f aca="false">Scenarios!$B$15+Scenarios!$B$16*$D709+Scenarios!$B$17*(Scenarios!D$22+SUM($G709:H709))+$E709+Scenarios!$B$18*Draws!F682</f>
        <v>-3.65723096410329</v>
      </c>
      <c r="J709" s="64" t="n">
        <f aca="false">Scenarios!$B$15+Scenarios!$B$16*$D709+Scenarios!$B$17*(Scenarios!E$22+SUM($G709:I709))+$E709+Scenarios!$B$18*Draws!G682</f>
        <v>-0.0232619657661186</v>
      </c>
      <c r="K709" s="64" t="n">
        <f aca="false">Scenarios!$B$15+Scenarios!$B$16*$D709+Scenarios!$B$17*(Scenarios!F$22+SUM($G709:J709))+$E709+Scenarios!$B$18*Draws!H682</f>
        <v>-2.79921973028442</v>
      </c>
      <c r="L709" s="64" t="n">
        <f aca="false">Scenarios!$B$15+Scenarios!$B$16*$D709+Scenarios!$B$17*(Scenarios!G$22+SUM($G709:K709))+$E709+Scenarios!$B$18*Draws!I682</f>
        <v>-5.22246410883585</v>
      </c>
      <c r="M709" s="64" t="n">
        <f aca="false">Scenarios!$B$15+Scenarios!$B$16*$D709+Scenarios!$B$17*(Scenarios!H$22+SUM($G709:L709))+$E709+Scenarios!$B$18*Draws!J682</f>
        <v>-0.298906090151037</v>
      </c>
      <c r="N709" s="64" t="n">
        <f aca="false">Scenarios!$B$15+Scenarios!$B$16*$D709+Scenarios!$B$17*(Scenarios!I$22+SUM($G709:M709))+$E709+Scenarios!$B$18*Draws!K682</f>
        <v>-5.47526290479417</v>
      </c>
      <c r="O709" s="64" t="n">
        <f aca="false">Scenarios!$B$15+Scenarios!$B$16*$D709+Scenarios!$B$17*(Scenarios!J$22+SUM($G709:N709))+$E709+Scenarios!$B$18*Draws!L682</f>
        <v>-3.96029904689852</v>
      </c>
      <c r="P709" s="64" t="n">
        <f aca="false">Scenarios!$B$15+Scenarios!$B$16*$D709+Scenarios!$B$17*(Scenarios!K$22+SUM($G709:O709))+$E709+Scenarios!$B$18*Draws!M682</f>
        <v>-0.735779276043475</v>
      </c>
      <c r="Q709" s="64" t="n">
        <f aca="false">Scenarios!$B$15+Scenarios!$B$16*$D709+Scenarios!$B$17*(Scenarios!L$22+SUM($G709:P709))+$E709+Scenarios!$B$18*Draws!N682</f>
        <v>-3.88547770333869</v>
      </c>
      <c r="R709" s="64" t="n">
        <f aca="false">Scenarios!$B$15+Scenarios!$B$16*$D709+Scenarios!$B$17*(Scenarios!M$22+SUM($G709:Q709))+$E709+Scenarios!$B$18*Draws!O682</f>
        <v>-0.92400989120133</v>
      </c>
      <c r="S709" s="79" t="n">
        <f aca="false">SUM(G709:R709)</f>
        <v>-26.895442760694</v>
      </c>
    </row>
    <row r="710" customFormat="false" ht="15" hidden="false" customHeight="false" outlineLevel="0" collapsed="false">
      <c r="A710" s="36" t="n">
        <v>679</v>
      </c>
      <c r="B710" s="36" t="n">
        <f aca="false">MATCH(Draws!B683,$B$16:$E$16,1)</f>
        <v>1</v>
      </c>
      <c r="C710" s="65" t="n">
        <f aca="false">MAX(-0.9,INDEX(Scenarios!$B$8:$E$8,B710)+INDEX(Scenarios!$B$9:$E$9,B710)*Draws!C683)</f>
        <v>0.04644275</v>
      </c>
      <c r="D710" s="65" t="n">
        <f aca="false">(1+C710)^(1/12)-1</f>
        <v>0.00379021102189481</v>
      </c>
      <c r="E710" s="64" t="n">
        <f aca="false">INDEX(Scenarios!$B$10:$E$10,B710)/12</f>
        <v>-1.25</v>
      </c>
      <c r="G710" s="64" t="n">
        <f aca="false">Scenarios!$B$15+Scenarios!$B$16*$D710+Scenarios!$B$17*(Scenarios!B$22)+$E710+Scenarios!$B$18*Draws!D683</f>
        <v>-1.64569072362204</v>
      </c>
      <c r="H710" s="64" t="n">
        <f aca="false">Scenarios!$B$15+Scenarios!$B$16*$D710+Scenarios!$B$17*(Scenarios!C$22+SUM($G710:G710))+$E710+Scenarios!$B$18*Draws!E683</f>
        <v>-2.38169925652643</v>
      </c>
      <c r="I710" s="64" t="n">
        <f aca="false">Scenarios!$B$15+Scenarios!$B$16*$D710+Scenarios!$B$17*(Scenarios!D$22+SUM($G710:H710))+$E710+Scenarios!$B$18*Draws!F683</f>
        <v>3.47176982542222</v>
      </c>
      <c r="J710" s="64" t="n">
        <f aca="false">Scenarios!$B$15+Scenarios!$B$16*$D710+Scenarios!$B$17*(Scenarios!E$22+SUM($G710:I710))+$E710+Scenarios!$B$18*Draws!G683</f>
        <v>1.02922963904821</v>
      </c>
      <c r="K710" s="64" t="n">
        <f aca="false">Scenarios!$B$15+Scenarios!$B$16*$D710+Scenarios!$B$17*(Scenarios!F$22+SUM($G710:J710))+$E710+Scenarios!$B$18*Draws!H683</f>
        <v>-1.57584583172957</v>
      </c>
      <c r="L710" s="64" t="n">
        <f aca="false">Scenarios!$B$15+Scenarios!$B$16*$D710+Scenarios!$B$17*(Scenarios!G$22+SUM($G710:K710))+$E710+Scenarios!$B$18*Draws!I683</f>
        <v>-0.236382889908963</v>
      </c>
      <c r="M710" s="64" t="n">
        <f aca="false">Scenarios!$B$15+Scenarios!$B$16*$D710+Scenarios!$B$17*(Scenarios!H$22+SUM($G710:L710))+$E710+Scenarios!$B$18*Draws!J683</f>
        <v>-1.11700122679777</v>
      </c>
      <c r="N710" s="64" t="n">
        <f aca="false">Scenarios!$B$15+Scenarios!$B$16*$D710+Scenarios!$B$17*(Scenarios!I$22+SUM($G710:M710))+$E710+Scenarios!$B$18*Draws!K683</f>
        <v>-2.27588181652028</v>
      </c>
      <c r="O710" s="64" t="n">
        <f aca="false">Scenarios!$B$15+Scenarios!$B$16*$D710+Scenarios!$B$17*(Scenarios!J$22+SUM($G710:N710))+$E710+Scenarios!$B$18*Draws!L683</f>
        <v>-0.713312033816661</v>
      </c>
      <c r="P710" s="64" t="n">
        <f aca="false">Scenarios!$B$15+Scenarios!$B$16*$D710+Scenarios!$B$17*(Scenarios!K$22+SUM($G710:O710))+$E710+Scenarios!$B$18*Draws!M683</f>
        <v>-0.408573968942254</v>
      </c>
      <c r="Q710" s="64" t="n">
        <f aca="false">Scenarios!$B$15+Scenarios!$B$16*$D710+Scenarios!$B$17*(Scenarios!L$22+SUM($G710:P710))+$E710+Scenarios!$B$18*Draws!N683</f>
        <v>-3.0868786755435</v>
      </c>
      <c r="R710" s="64" t="n">
        <f aca="false">Scenarios!$B$15+Scenarios!$B$16*$D710+Scenarios!$B$17*(Scenarios!M$22+SUM($G710:Q710))+$E710+Scenarios!$B$18*Draws!O683</f>
        <v>-3.39721692157848</v>
      </c>
      <c r="S710" s="79" t="n">
        <f aca="false">SUM(G710:R710)</f>
        <v>-12.3374838805155</v>
      </c>
    </row>
    <row r="711" customFormat="false" ht="15" hidden="false" customHeight="false" outlineLevel="0" collapsed="false">
      <c r="A711" s="36" t="n">
        <v>680</v>
      </c>
      <c r="B711" s="36" t="n">
        <f aca="false">MATCH(Draws!B684,$B$16:$E$16,1)</f>
        <v>1</v>
      </c>
      <c r="C711" s="65" t="n">
        <f aca="false">MAX(-0.9,INDEX(Scenarios!$B$8:$E$8,B711)+INDEX(Scenarios!$B$9:$E$9,B711)*Draws!C684)</f>
        <v>0.13017095</v>
      </c>
      <c r="D711" s="65" t="n">
        <f aca="false">(1+C711)^(1/12)-1</f>
        <v>0.0102495794625279</v>
      </c>
      <c r="E711" s="64" t="n">
        <f aca="false">INDEX(Scenarios!$B$10:$E$10,B711)/12</f>
        <v>-1.25</v>
      </c>
      <c r="G711" s="64" t="n">
        <f aca="false">Scenarios!$B$15+Scenarios!$B$16*$D711+Scenarios!$B$17*(Scenarios!B$22)+$E711+Scenarios!$B$18*Draws!D684</f>
        <v>-3.99751239331584</v>
      </c>
      <c r="H711" s="64" t="n">
        <f aca="false">Scenarios!$B$15+Scenarios!$B$16*$D711+Scenarios!$B$17*(Scenarios!C$22+SUM($G711:G711))+$E711+Scenarios!$B$18*Draws!E684</f>
        <v>-4.77642826306655</v>
      </c>
      <c r="I711" s="64" t="n">
        <f aca="false">Scenarios!$B$15+Scenarios!$B$16*$D711+Scenarios!$B$17*(Scenarios!D$22+SUM($G711:H711))+$E711+Scenarios!$B$18*Draws!F684</f>
        <v>-5.28413006306579</v>
      </c>
      <c r="J711" s="64" t="n">
        <f aca="false">Scenarios!$B$15+Scenarios!$B$16*$D711+Scenarios!$B$17*(Scenarios!E$22+SUM($G711:I711))+$E711+Scenarios!$B$18*Draws!G684</f>
        <v>-1.92119630641094</v>
      </c>
      <c r="K711" s="64" t="n">
        <f aca="false">Scenarios!$B$15+Scenarios!$B$16*$D711+Scenarios!$B$17*(Scenarios!F$22+SUM($G711:J711))+$E711+Scenarios!$B$18*Draws!H684</f>
        <v>-4.08944261187403</v>
      </c>
      <c r="L711" s="64" t="n">
        <f aca="false">Scenarios!$B$15+Scenarios!$B$16*$D711+Scenarios!$B$17*(Scenarios!G$22+SUM($G711:K711))+$E711+Scenarios!$B$18*Draws!I684</f>
        <v>-4.11859378095566</v>
      </c>
      <c r="M711" s="64" t="n">
        <f aca="false">Scenarios!$B$15+Scenarios!$B$16*$D711+Scenarios!$B$17*(Scenarios!H$22+SUM($G711:L711))+$E711+Scenarios!$B$18*Draws!J684</f>
        <v>0.349718546630696</v>
      </c>
      <c r="N711" s="64" t="n">
        <f aca="false">Scenarios!$B$15+Scenarios!$B$16*$D711+Scenarios!$B$17*(Scenarios!I$22+SUM($G711:M711))+$E711+Scenarios!$B$18*Draws!K684</f>
        <v>-8.92926532737539</v>
      </c>
      <c r="O711" s="64" t="n">
        <f aca="false">Scenarios!$B$15+Scenarios!$B$16*$D711+Scenarios!$B$17*(Scenarios!J$22+SUM($G711:N711))+$E711+Scenarios!$B$18*Draws!L684</f>
        <v>-7.31427753656213</v>
      </c>
      <c r="P711" s="64" t="n">
        <f aca="false">Scenarios!$B$15+Scenarios!$B$16*$D711+Scenarios!$B$17*(Scenarios!K$22+SUM($G711:O711))+$E711+Scenarios!$B$18*Draws!M684</f>
        <v>-1.65096461020737</v>
      </c>
      <c r="Q711" s="64" t="n">
        <f aca="false">Scenarios!$B$15+Scenarios!$B$16*$D711+Scenarios!$B$17*(Scenarios!L$22+SUM($G711:P711))+$E711+Scenarios!$B$18*Draws!N684</f>
        <v>-3.67328683787266</v>
      </c>
      <c r="R711" s="64" t="n">
        <f aca="false">Scenarios!$B$15+Scenarios!$B$16*$D711+Scenarios!$B$17*(Scenarios!M$22+SUM($G711:Q711))+$E711+Scenarios!$B$18*Draws!O684</f>
        <v>-2.72186357454151</v>
      </c>
      <c r="S711" s="79" t="n">
        <f aca="false">SUM(G711:R711)</f>
        <v>-48.1272427586172</v>
      </c>
    </row>
    <row r="712" customFormat="false" ht="15" hidden="false" customHeight="false" outlineLevel="0" collapsed="false">
      <c r="A712" s="36" t="n">
        <v>681</v>
      </c>
      <c r="B712" s="36" t="n">
        <f aca="false">MATCH(Draws!B685,$B$16:$E$16,1)</f>
        <v>1</v>
      </c>
      <c r="C712" s="65" t="n">
        <f aca="false">MAX(-0.9,INDEX(Scenarios!$B$8:$E$8,B712)+INDEX(Scenarios!$B$9:$E$9,B712)*Draws!C685)</f>
        <v>0.1673663</v>
      </c>
      <c r="D712" s="65" t="n">
        <f aca="false">(1+C712)^(1/12)-1</f>
        <v>0.0129793588667313</v>
      </c>
      <c r="E712" s="64" t="n">
        <f aca="false">INDEX(Scenarios!$B$10:$E$10,B712)/12</f>
        <v>-1.25</v>
      </c>
      <c r="G712" s="64" t="n">
        <f aca="false">Scenarios!$B$15+Scenarios!$B$16*$D712+Scenarios!$B$17*(Scenarios!B$22)+$E712+Scenarios!$B$18*Draws!D685</f>
        <v>-5.09139381748476</v>
      </c>
      <c r="H712" s="64" t="n">
        <f aca="false">Scenarios!$B$15+Scenarios!$B$16*$D712+Scenarios!$B$17*(Scenarios!C$22+SUM($G712:G712))+$E712+Scenarios!$B$18*Draws!E685</f>
        <v>-2.38706821238726</v>
      </c>
      <c r="I712" s="64" t="n">
        <f aca="false">Scenarios!$B$15+Scenarios!$B$16*$D712+Scenarios!$B$17*(Scenarios!D$22+SUM($G712:H712))+$E712+Scenarios!$B$18*Draws!F685</f>
        <v>-2.17384421204931</v>
      </c>
      <c r="J712" s="64" t="n">
        <f aca="false">Scenarios!$B$15+Scenarios!$B$16*$D712+Scenarios!$B$17*(Scenarios!E$22+SUM($G712:I712))+$E712+Scenarios!$B$18*Draws!G685</f>
        <v>-5.28912458907742</v>
      </c>
      <c r="K712" s="64" t="n">
        <f aca="false">Scenarios!$B$15+Scenarios!$B$16*$D712+Scenarios!$B$17*(Scenarios!F$22+SUM($G712:J712))+$E712+Scenarios!$B$18*Draws!H685</f>
        <v>-5.45918312391991</v>
      </c>
      <c r="L712" s="64" t="n">
        <f aca="false">Scenarios!$B$15+Scenarios!$B$16*$D712+Scenarios!$B$17*(Scenarios!G$22+SUM($G712:K712))+$E712+Scenarios!$B$18*Draws!I685</f>
        <v>-2.60776711612954</v>
      </c>
      <c r="M712" s="64" t="n">
        <f aca="false">Scenarios!$B$15+Scenarios!$B$16*$D712+Scenarios!$B$17*(Scenarios!H$22+SUM($G712:L712))+$E712+Scenarios!$B$18*Draws!J685</f>
        <v>-0.239965526314375</v>
      </c>
      <c r="N712" s="64" t="n">
        <f aca="false">Scenarios!$B$15+Scenarios!$B$16*$D712+Scenarios!$B$17*(Scenarios!I$22+SUM($G712:M712))+$E712+Scenarios!$B$18*Draws!K685</f>
        <v>0.308387027037339</v>
      </c>
      <c r="O712" s="64" t="n">
        <f aca="false">Scenarios!$B$15+Scenarios!$B$16*$D712+Scenarios!$B$17*(Scenarios!J$22+SUM($G712:N712))+$E712+Scenarios!$B$18*Draws!L685</f>
        <v>-1.35918824418915</v>
      </c>
      <c r="P712" s="64" t="n">
        <f aca="false">Scenarios!$B$15+Scenarios!$B$16*$D712+Scenarios!$B$17*(Scenarios!K$22+SUM($G712:O712))+$E712+Scenarios!$B$18*Draws!M685</f>
        <v>-1.44294264637795</v>
      </c>
      <c r="Q712" s="64" t="n">
        <f aca="false">Scenarios!$B$15+Scenarios!$B$16*$D712+Scenarios!$B$17*(Scenarios!L$22+SUM($G712:P712))+$E712+Scenarios!$B$18*Draws!N685</f>
        <v>-2.91070750592274</v>
      </c>
      <c r="R712" s="64" t="n">
        <f aca="false">Scenarios!$B$15+Scenarios!$B$16*$D712+Scenarios!$B$17*(Scenarios!M$22+SUM($G712:Q712))+$E712+Scenarios!$B$18*Draws!O685</f>
        <v>-5.59006739876543</v>
      </c>
      <c r="S712" s="79" t="n">
        <f aca="false">SUM(G712:R712)</f>
        <v>-34.2428653655805</v>
      </c>
    </row>
    <row r="713" customFormat="false" ht="15" hidden="false" customHeight="false" outlineLevel="0" collapsed="false">
      <c r="A713" s="36" t="n">
        <v>682</v>
      </c>
      <c r="B713" s="36" t="n">
        <f aca="false">MATCH(Draws!B686,$B$16:$E$16,1)</f>
        <v>2</v>
      </c>
      <c r="C713" s="65" t="n">
        <f aca="false">MAX(-0.9,INDEX(Scenarios!$B$8:$E$8,B713)+INDEX(Scenarios!$B$9:$E$9,B713)*Draws!C686)</f>
        <v>-0.34366144</v>
      </c>
      <c r="D713" s="65" t="n">
        <f aca="false">(1+C713)^(1/12)-1</f>
        <v>-0.0344813656900368</v>
      </c>
      <c r="E713" s="64" t="n">
        <f aca="false">INDEX(Scenarios!$B$10:$E$10,B713)/12</f>
        <v>0.416666666666667</v>
      </c>
      <c r="G713" s="64" t="n">
        <f aca="false">Scenarios!$B$15+Scenarios!$B$16*$D713+Scenarios!$B$17*(Scenarios!B$22)+$E713+Scenarios!$B$18*Draws!D686</f>
        <v>-5.6863992111886</v>
      </c>
      <c r="H713" s="64" t="n">
        <f aca="false">Scenarios!$B$15+Scenarios!$B$16*$D713+Scenarios!$B$17*(Scenarios!C$22+SUM($G713:G713))+$E713+Scenarios!$B$18*Draws!E686</f>
        <v>0.92156149093072</v>
      </c>
      <c r="I713" s="64" t="n">
        <f aca="false">Scenarios!$B$15+Scenarios!$B$16*$D713+Scenarios!$B$17*(Scenarios!D$22+SUM($G713:H713))+$E713+Scenarios!$B$18*Draws!F686</f>
        <v>-1.48300956673885</v>
      </c>
      <c r="J713" s="64" t="n">
        <f aca="false">Scenarios!$B$15+Scenarios!$B$16*$D713+Scenarios!$B$17*(Scenarios!E$22+SUM($G713:I713))+$E713+Scenarios!$B$18*Draws!G686</f>
        <v>-5.08254734428283</v>
      </c>
      <c r="K713" s="64" t="n">
        <f aca="false">Scenarios!$B$15+Scenarios!$B$16*$D713+Scenarios!$B$17*(Scenarios!F$22+SUM($G713:J713))+$E713+Scenarios!$B$18*Draws!H686</f>
        <v>0.109107339578706</v>
      </c>
      <c r="L713" s="64" t="n">
        <f aca="false">Scenarios!$B$15+Scenarios!$B$16*$D713+Scenarios!$B$17*(Scenarios!G$22+SUM($G713:K713))+$E713+Scenarios!$B$18*Draws!I686</f>
        <v>-1.42322503344737</v>
      </c>
      <c r="M713" s="64" t="n">
        <f aca="false">Scenarios!$B$15+Scenarios!$B$16*$D713+Scenarios!$B$17*(Scenarios!H$22+SUM($G713:L713))+$E713+Scenarios!$B$18*Draws!J686</f>
        <v>-0.542599464954631</v>
      </c>
      <c r="N713" s="64" t="n">
        <f aca="false">Scenarios!$B$15+Scenarios!$B$16*$D713+Scenarios!$B$17*(Scenarios!I$22+SUM($G713:M713))+$E713+Scenarios!$B$18*Draws!K686</f>
        <v>2.51129224536296</v>
      </c>
      <c r="O713" s="64" t="n">
        <f aca="false">Scenarios!$B$15+Scenarios!$B$16*$D713+Scenarios!$B$17*(Scenarios!J$22+SUM($G713:N713))+$E713+Scenarios!$B$18*Draws!L686</f>
        <v>2.19026548052227</v>
      </c>
      <c r="P713" s="64" t="n">
        <f aca="false">Scenarios!$B$15+Scenarios!$B$16*$D713+Scenarios!$B$17*(Scenarios!K$22+SUM($G713:O713))+$E713+Scenarios!$B$18*Draws!M686</f>
        <v>-3.06187279484225</v>
      </c>
      <c r="Q713" s="64" t="n">
        <f aca="false">Scenarios!$B$15+Scenarios!$B$16*$D713+Scenarios!$B$17*(Scenarios!L$22+SUM($G713:P713))+$E713+Scenarios!$B$18*Draws!N686</f>
        <v>0.635474595305301</v>
      </c>
      <c r="R713" s="64" t="n">
        <f aca="false">Scenarios!$B$15+Scenarios!$B$16*$D713+Scenarios!$B$17*(Scenarios!M$22+SUM($G713:Q713))+$E713+Scenarios!$B$18*Draws!O686</f>
        <v>2.1935227722264</v>
      </c>
      <c r="S713" s="79" t="n">
        <f aca="false">SUM(G713:R713)</f>
        <v>-8.71842949152817</v>
      </c>
    </row>
    <row r="714" customFormat="false" ht="15" hidden="false" customHeight="false" outlineLevel="0" collapsed="false">
      <c r="A714" s="36" t="n">
        <v>683</v>
      </c>
      <c r="B714" s="36" t="n">
        <f aca="false">MATCH(Draws!B687,$B$16:$E$16,1)</f>
        <v>4</v>
      </c>
      <c r="C714" s="65" t="n">
        <f aca="false">MAX(-0.9,INDEX(Scenarios!$B$8:$E$8,B714)+INDEX(Scenarios!$B$9:$E$9,B714)*Draws!C687)</f>
        <v>0.33335496</v>
      </c>
      <c r="D714" s="65" t="n">
        <f aca="false">(1+C714)^(1/12)-1</f>
        <v>0.0242645651930962</v>
      </c>
      <c r="E714" s="64" t="n">
        <f aca="false">INDEX(Scenarios!$B$10:$E$10,B714)/12</f>
        <v>-1.25</v>
      </c>
      <c r="G714" s="64" t="n">
        <f aca="false">Scenarios!$B$15+Scenarios!$B$16*$D714+Scenarios!$B$17*(Scenarios!B$22)+$E714+Scenarios!$B$18*Draws!D687</f>
        <v>-3.98581435241533</v>
      </c>
      <c r="H714" s="64" t="n">
        <f aca="false">Scenarios!$B$15+Scenarios!$B$16*$D714+Scenarios!$B$17*(Scenarios!C$22+SUM($G714:G714))+$E714+Scenarios!$B$18*Draws!E687</f>
        <v>-1.36508035254749</v>
      </c>
      <c r="I714" s="64" t="n">
        <f aca="false">Scenarios!$B$15+Scenarios!$B$16*$D714+Scenarios!$B$17*(Scenarios!D$22+SUM($G714:H714))+$E714+Scenarios!$B$18*Draws!F687</f>
        <v>-6.22757179888468</v>
      </c>
      <c r="J714" s="64" t="n">
        <f aca="false">Scenarios!$B$15+Scenarios!$B$16*$D714+Scenarios!$B$17*(Scenarios!E$22+SUM($G714:I714))+$E714+Scenarios!$B$18*Draws!G687</f>
        <v>-0.766250239141706</v>
      </c>
      <c r="K714" s="64" t="n">
        <f aca="false">Scenarios!$B$15+Scenarios!$B$16*$D714+Scenarios!$B$17*(Scenarios!F$22+SUM($G714:J714))+$E714+Scenarios!$B$18*Draws!H687</f>
        <v>-4.57940203921732</v>
      </c>
      <c r="L714" s="64" t="n">
        <f aca="false">Scenarios!$B$15+Scenarios!$B$16*$D714+Scenarios!$B$17*(Scenarios!G$22+SUM($G714:K714))+$E714+Scenarios!$B$18*Draws!I687</f>
        <v>-4.95452421683427</v>
      </c>
      <c r="M714" s="64" t="n">
        <f aca="false">Scenarios!$B$15+Scenarios!$B$16*$D714+Scenarios!$B$17*(Scenarios!H$22+SUM($G714:L714))+$E714+Scenarios!$B$18*Draws!J687</f>
        <v>-0.420000014138304</v>
      </c>
      <c r="N714" s="64" t="n">
        <f aca="false">Scenarios!$B$15+Scenarios!$B$16*$D714+Scenarios!$B$17*(Scenarios!I$22+SUM($G714:M714))+$E714+Scenarios!$B$18*Draws!K687</f>
        <v>-5.30450572522544</v>
      </c>
      <c r="O714" s="64" t="n">
        <f aca="false">Scenarios!$B$15+Scenarios!$B$16*$D714+Scenarios!$B$17*(Scenarios!J$22+SUM($G714:N714))+$E714+Scenarios!$B$18*Draws!L687</f>
        <v>3.45157925505955</v>
      </c>
      <c r="P714" s="64" t="n">
        <f aca="false">Scenarios!$B$15+Scenarios!$B$16*$D714+Scenarios!$B$17*(Scenarios!K$22+SUM($G714:O714))+$E714+Scenarios!$B$18*Draws!M687</f>
        <v>-0.642656546337941</v>
      </c>
      <c r="Q714" s="64" t="n">
        <f aca="false">Scenarios!$B$15+Scenarios!$B$16*$D714+Scenarios!$B$17*(Scenarios!L$22+SUM($G714:P714))+$E714+Scenarios!$B$18*Draws!N687</f>
        <v>0.462408246924558</v>
      </c>
      <c r="R714" s="64" t="n">
        <f aca="false">Scenarios!$B$15+Scenarios!$B$16*$D714+Scenarios!$B$17*(Scenarios!M$22+SUM($G714:Q714))+$E714+Scenarios!$B$18*Draws!O687</f>
        <v>-4.62767267348587</v>
      </c>
      <c r="S714" s="79" t="n">
        <f aca="false">SUM(G714:R714)</f>
        <v>-28.9594904562442</v>
      </c>
    </row>
    <row r="715" customFormat="false" ht="15" hidden="false" customHeight="false" outlineLevel="0" collapsed="false">
      <c r="A715" s="36" t="n">
        <v>684</v>
      </c>
      <c r="B715" s="36" t="n">
        <f aca="false">MATCH(Draws!B688,$B$16:$E$16,1)</f>
        <v>3</v>
      </c>
      <c r="C715" s="65" t="n">
        <f aca="false">MAX(-0.9,INDEX(Scenarios!$B$8:$E$8,B715)+INDEX(Scenarios!$B$9:$E$9,B715)*Draws!C688)</f>
        <v>0.19069688</v>
      </c>
      <c r="D715" s="65" t="n">
        <f aca="false">(1+C715)^(1/12)-1</f>
        <v>0.0146511874687651</v>
      </c>
      <c r="E715" s="64" t="n">
        <f aca="false">INDEX(Scenarios!$B$10:$E$10,B715)/12</f>
        <v>0.416666666666667</v>
      </c>
      <c r="G715" s="64" t="n">
        <f aca="false">Scenarios!$B$15+Scenarios!$B$16*$D715+Scenarios!$B$17*(Scenarios!B$22)+$E715+Scenarios!$B$18*Draws!D688</f>
        <v>7.92438093480175</v>
      </c>
      <c r="H715" s="64" t="n">
        <f aca="false">Scenarios!$B$15+Scenarios!$B$16*$D715+Scenarios!$B$17*(Scenarios!C$22+SUM($G715:G715))+$E715+Scenarios!$B$18*Draws!E688</f>
        <v>-2.35682873273345</v>
      </c>
      <c r="I715" s="64" t="n">
        <f aca="false">Scenarios!$B$15+Scenarios!$B$16*$D715+Scenarios!$B$17*(Scenarios!D$22+SUM($G715:H715))+$E715+Scenarios!$B$18*Draws!F688</f>
        <v>1.36994071964356</v>
      </c>
      <c r="J715" s="64" t="n">
        <f aca="false">Scenarios!$B$15+Scenarios!$B$16*$D715+Scenarios!$B$17*(Scenarios!E$22+SUM($G715:I715))+$E715+Scenarios!$B$18*Draws!G688</f>
        <v>3.50833199752506</v>
      </c>
      <c r="K715" s="64" t="n">
        <f aca="false">Scenarios!$B$15+Scenarios!$B$16*$D715+Scenarios!$B$17*(Scenarios!F$22+SUM($G715:J715))+$E715+Scenarios!$B$18*Draws!H688</f>
        <v>3.32863718802285</v>
      </c>
      <c r="L715" s="64" t="n">
        <f aca="false">Scenarios!$B$15+Scenarios!$B$16*$D715+Scenarios!$B$17*(Scenarios!G$22+SUM($G715:K715))+$E715+Scenarios!$B$18*Draws!I688</f>
        <v>3.96193506133521</v>
      </c>
      <c r="M715" s="64" t="n">
        <f aca="false">Scenarios!$B$15+Scenarios!$B$16*$D715+Scenarios!$B$17*(Scenarios!H$22+SUM($G715:L715))+$E715+Scenarios!$B$18*Draws!J688</f>
        <v>1.55181785368569</v>
      </c>
      <c r="N715" s="64" t="n">
        <f aca="false">Scenarios!$B$15+Scenarios!$B$16*$D715+Scenarios!$B$17*(Scenarios!I$22+SUM($G715:M715))+$E715+Scenarios!$B$18*Draws!K688</f>
        <v>0.608965517106208</v>
      </c>
      <c r="O715" s="64" t="n">
        <f aca="false">Scenarios!$B$15+Scenarios!$B$16*$D715+Scenarios!$B$17*(Scenarios!J$22+SUM($G715:N715))+$E715+Scenarios!$B$18*Draws!L688</f>
        <v>-1.34453363970691</v>
      </c>
      <c r="P715" s="64" t="n">
        <f aca="false">Scenarios!$B$15+Scenarios!$B$16*$D715+Scenarios!$B$17*(Scenarios!K$22+SUM($G715:O715))+$E715+Scenarios!$B$18*Draws!M688</f>
        <v>5.33166629902242</v>
      </c>
      <c r="Q715" s="64" t="n">
        <f aca="false">Scenarios!$B$15+Scenarios!$B$16*$D715+Scenarios!$B$17*(Scenarios!L$22+SUM($G715:P715))+$E715+Scenarios!$B$18*Draws!N688</f>
        <v>5.09942011631428</v>
      </c>
      <c r="R715" s="64" t="n">
        <f aca="false">Scenarios!$B$15+Scenarios!$B$16*$D715+Scenarios!$B$17*(Scenarios!M$22+SUM($G715:Q715))+$E715+Scenarios!$B$18*Draws!O688</f>
        <v>0.521379711516697</v>
      </c>
      <c r="S715" s="79" t="n">
        <f aca="false">SUM(G715:R715)</f>
        <v>29.5051130265334</v>
      </c>
    </row>
    <row r="716" customFormat="false" ht="15" hidden="false" customHeight="false" outlineLevel="0" collapsed="false">
      <c r="A716" s="36" t="n">
        <v>685</v>
      </c>
      <c r="B716" s="36" t="n">
        <f aca="false">MATCH(Draws!B689,$B$16:$E$16,1)</f>
        <v>2</v>
      </c>
      <c r="C716" s="65" t="n">
        <f aca="false">MAX(-0.9,INDEX(Scenarios!$B$8:$E$8,B716)+INDEX(Scenarios!$B$9:$E$9,B716)*Draws!C689)</f>
        <v>-0.33937024</v>
      </c>
      <c r="D716" s="65" t="n">
        <f aca="false">(1+C716)^(1/12)-1</f>
        <v>-0.0339568816156495</v>
      </c>
      <c r="E716" s="64" t="n">
        <f aca="false">INDEX(Scenarios!$B$10:$E$10,B716)/12</f>
        <v>0.416666666666667</v>
      </c>
      <c r="G716" s="64" t="n">
        <f aca="false">Scenarios!$B$15+Scenarios!$B$16*$D716+Scenarios!$B$17*(Scenarios!B$22)+$E716+Scenarios!$B$18*Draws!D689</f>
        <v>-1.66095312691643</v>
      </c>
      <c r="H716" s="64" t="n">
        <f aca="false">Scenarios!$B$15+Scenarios!$B$16*$D716+Scenarios!$B$17*(Scenarios!C$22+SUM($G716:G716))+$E716+Scenarios!$B$18*Draws!E689</f>
        <v>-0.933090813152536</v>
      </c>
      <c r="I716" s="64" t="n">
        <f aca="false">Scenarios!$B$15+Scenarios!$B$16*$D716+Scenarios!$B$17*(Scenarios!D$22+SUM($G716:H716))+$E716+Scenarios!$B$18*Draws!F689</f>
        <v>-2.72330573945695</v>
      </c>
      <c r="J716" s="64" t="n">
        <f aca="false">Scenarios!$B$15+Scenarios!$B$16*$D716+Scenarios!$B$17*(Scenarios!E$22+SUM($G716:I716))+$E716+Scenarios!$B$18*Draws!G689</f>
        <v>1.10539262773575</v>
      </c>
      <c r="K716" s="64" t="n">
        <f aca="false">Scenarios!$B$15+Scenarios!$B$16*$D716+Scenarios!$B$17*(Scenarios!F$22+SUM($G716:J716))+$E716+Scenarios!$B$18*Draws!H689</f>
        <v>-3.26452223718073</v>
      </c>
      <c r="L716" s="64" t="n">
        <f aca="false">Scenarios!$B$15+Scenarios!$B$16*$D716+Scenarios!$B$17*(Scenarios!G$22+SUM($G716:K716))+$E716+Scenarios!$B$18*Draws!I689</f>
        <v>-0.193088442597959</v>
      </c>
      <c r="M716" s="64" t="n">
        <f aca="false">Scenarios!$B$15+Scenarios!$B$16*$D716+Scenarios!$B$17*(Scenarios!H$22+SUM($G716:L716))+$E716+Scenarios!$B$18*Draws!J689</f>
        <v>-2.83969986833941</v>
      </c>
      <c r="N716" s="64" t="n">
        <f aca="false">Scenarios!$B$15+Scenarios!$B$16*$D716+Scenarios!$B$17*(Scenarios!I$22+SUM($G716:M716))+$E716+Scenarios!$B$18*Draws!K689</f>
        <v>-1.93208680745449</v>
      </c>
      <c r="O716" s="64" t="n">
        <f aca="false">Scenarios!$B$15+Scenarios!$B$16*$D716+Scenarios!$B$17*(Scenarios!J$22+SUM($G716:N716))+$E716+Scenarios!$B$18*Draws!L689</f>
        <v>-2.29001562511461</v>
      </c>
      <c r="P716" s="64" t="n">
        <f aca="false">Scenarios!$B$15+Scenarios!$B$16*$D716+Scenarios!$B$17*(Scenarios!K$22+SUM($G716:O716))+$E716+Scenarios!$B$18*Draws!M689</f>
        <v>2.28341929530168</v>
      </c>
      <c r="Q716" s="64" t="n">
        <f aca="false">Scenarios!$B$15+Scenarios!$B$16*$D716+Scenarios!$B$17*(Scenarios!L$22+SUM($G716:P716))+$E716+Scenarios!$B$18*Draws!N689</f>
        <v>-5.12589627071815</v>
      </c>
      <c r="R716" s="64" t="n">
        <f aca="false">Scenarios!$B$15+Scenarios!$B$16*$D716+Scenarios!$B$17*(Scenarios!M$22+SUM($G716:Q716))+$E716+Scenarios!$B$18*Draws!O689</f>
        <v>1.02367766015918</v>
      </c>
      <c r="S716" s="79" t="n">
        <f aca="false">SUM(G716:R716)</f>
        <v>-16.5501693477347</v>
      </c>
    </row>
    <row r="717" customFormat="false" ht="15" hidden="false" customHeight="false" outlineLevel="0" collapsed="false">
      <c r="A717" s="36" t="n">
        <v>686</v>
      </c>
      <c r="B717" s="36" t="n">
        <f aca="false">MATCH(Draws!B690,$B$16:$E$16,1)</f>
        <v>4</v>
      </c>
      <c r="C717" s="65" t="n">
        <f aca="false">MAX(-0.9,INDEX(Scenarios!$B$8:$E$8,B717)+INDEX(Scenarios!$B$9:$E$9,B717)*Draws!C690)</f>
        <v>0.22503576</v>
      </c>
      <c r="D717" s="65" t="n">
        <f aca="false">(1+C717)^(1/12)-1</f>
        <v>0.0170580240994167</v>
      </c>
      <c r="E717" s="64" t="n">
        <f aca="false">INDEX(Scenarios!$B$10:$E$10,B717)/12</f>
        <v>-1.25</v>
      </c>
      <c r="G717" s="64" t="n">
        <f aca="false">Scenarios!$B$15+Scenarios!$B$16*$D717+Scenarios!$B$17*(Scenarios!B$22)+$E717+Scenarios!$B$18*Draws!D690</f>
        <v>-1.78325318941803</v>
      </c>
      <c r="H717" s="64" t="n">
        <f aca="false">Scenarios!$B$15+Scenarios!$B$16*$D717+Scenarios!$B$17*(Scenarios!C$22+SUM($G717:G717))+$E717+Scenarios!$B$18*Draws!E690</f>
        <v>-1.90132500906571</v>
      </c>
      <c r="I717" s="64" t="n">
        <f aca="false">Scenarios!$B$15+Scenarios!$B$16*$D717+Scenarios!$B$17*(Scenarios!D$22+SUM($G717:H717))+$E717+Scenarios!$B$18*Draws!F690</f>
        <v>-0.70747141289376</v>
      </c>
      <c r="J717" s="64" t="n">
        <f aca="false">Scenarios!$B$15+Scenarios!$B$16*$D717+Scenarios!$B$17*(Scenarios!E$22+SUM($G717:I717))+$E717+Scenarios!$B$18*Draws!G690</f>
        <v>1.28949958497234</v>
      </c>
      <c r="K717" s="64" t="n">
        <f aca="false">Scenarios!$B$15+Scenarios!$B$16*$D717+Scenarios!$B$17*(Scenarios!F$22+SUM($G717:J717))+$E717+Scenarios!$B$18*Draws!H690</f>
        <v>2.39264167573013</v>
      </c>
      <c r="L717" s="64" t="n">
        <f aca="false">Scenarios!$B$15+Scenarios!$B$16*$D717+Scenarios!$B$17*(Scenarios!G$22+SUM($G717:K717))+$E717+Scenarios!$B$18*Draws!I690</f>
        <v>-7.76307954013758</v>
      </c>
      <c r="M717" s="64" t="n">
        <f aca="false">Scenarios!$B$15+Scenarios!$B$16*$D717+Scenarios!$B$17*(Scenarios!H$22+SUM($G717:L717))+$E717+Scenarios!$B$18*Draws!J690</f>
        <v>-4.38640728376141</v>
      </c>
      <c r="N717" s="64" t="n">
        <f aca="false">Scenarios!$B$15+Scenarios!$B$16*$D717+Scenarios!$B$17*(Scenarios!I$22+SUM($G717:M717))+$E717+Scenarios!$B$18*Draws!K690</f>
        <v>0.494320812057541</v>
      </c>
      <c r="O717" s="64" t="n">
        <f aca="false">Scenarios!$B$15+Scenarios!$B$16*$D717+Scenarios!$B$17*(Scenarios!J$22+SUM($G717:N717))+$E717+Scenarios!$B$18*Draws!L690</f>
        <v>0.0250423001001177</v>
      </c>
      <c r="P717" s="64" t="n">
        <f aca="false">Scenarios!$B$15+Scenarios!$B$16*$D717+Scenarios!$B$17*(Scenarios!K$22+SUM($G717:O717))+$E717+Scenarios!$B$18*Draws!M690</f>
        <v>-0.734806980271033</v>
      </c>
      <c r="Q717" s="64" t="n">
        <f aca="false">Scenarios!$B$15+Scenarios!$B$16*$D717+Scenarios!$B$17*(Scenarios!L$22+SUM($G717:P717))+$E717+Scenarios!$B$18*Draws!N690</f>
        <v>-1.19105034037245</v>
      </c>
      <c r="R717" s="64" t="n">
        <f aca="false">Scenarios!$B$15+Scenarios!$B$16*$D717+Scenarios!$B$17*(Scenarios!M$22+SUM($G717:Q717))+$E717+Scenarios!$B$18*Draws!O690</f>
        <v>-0.292959533128406</v>
      </c>
      <c r="S717" s="79" t="n">
        <f aca="false">SUM(G717:R717)</f>
        <v>-14.5588489161883</v>
      </c>
    </row>
    <row r="718" customFormat="false" ht="15" hidden="false" customHeight="false" outlineLevel="0" collapsed="false">
      <c r="A718" s="36" t="n">
        <v>687</v>
      </c>
      <c r="B718" s="36" t="n">
        <f aca="false">MATCH(Draws!B691,$B$16:$E$16,1)</f>
        <v>4</v>
      </c>
      <c r="C718" s="65" t="n">
        <f aca="false">MAX(-0.9,INDEX(Scenarios!$B$8:$E$8,B718)+INDEX(Scenarios!$B$9:$E$9,B718)*Draws!C691)</f>
        <v>0.05841036</v>
      </c>
      <c r="D718" s="65" t="n">
        <f aca="false">(1+C718)^(1/12)-1</f>
        <v>0.00474188416167309</v>
      </c>
      <c r="E718" s="64" t="n">
        <f aca="false">INDEX(Scenarios!$B$10:$E$10,B718)/12</f>
        <v>-1.25</v>
      </c>
      <c r="G718" s="64" t="n">
        <f aca="false">Scenarios!$B$15+Scenarios!$B$16*$D718+Scenarios!$B$17*(Scenarios!B$22)+$E718+Scenarios!$B$18*Draws!D691</f>
        <v>-0.490532093740589</v>
      </c>
      <c r="H718" s="64" t="n">
        <f aca="false">Scenarios!$B$15+Scenarios!$B$16*$D718+Scenarios!$B$17*(Scenarios!C$22+SUM($G718:G718))+$E718+Scenarios!$B$18*Draws!E691</f>
        <v>-1.64372611083095</v>
      </c>
      <c r="I718" s="64" t="n">
        <f aca="false">Scenarios!$B$15+Scenarios!$B$16*$D718+Scenarios!$B$17*(Scenarios!D$22+SUM($G718:H718))+$E718+Scenarios!$B$18*Draws!F691</f>
        <v>-0.902425411206109</v>
      </c>
      <c r="J718" s="64" t="n">
        <f aca="false">Scenarios!$B$15+Scenarios!$B$16*$D718+Scenarios!$B$17*(Scenarios!E$22+SUM($G718:I718))+$E718+Scenarios!$B$18*Draws!G691</f>
        <v>-4.27746472392504</v>
      </c>
      <c r="K718" s="64" t="n">
        <f aca="false">Scenarios!$B$15+Scenarios!$B$16*$D718+Scenarios!$B$17*(Scenarios!F$22+SUM($G718:J718))+$E718+Scenarios!$B$18*Draws!H691</f>
        <v>0.43601290111875</v>
      </c>
      <c r="L718" s="64" t="n">
        <f aca="false">Scenarios!$B$15+Scenarios!$B$16*$D718+Scenarios!$B$17*(Scenarios!G$22+SUM($G718:K718))+$E718+Scenarios!$B$18*Draws!I691</f>
        <v>1.53243691357372</v>
      </c>
      <c r="M718" s="64" t="n">
        <f aca="false">Scenarios!$B$15+Scenarios!$B$16*$D718+Scenarios!$B$17*(Scenarios!H$22+SUM($G718:L718))+$E718+Scenarios!$B$18*Draws!J691</f>
        <v>-3.4775500116513</v>
      </c>
      <c r="N718" s="64" t="n">
        <f aca="false">Scenarios!$B$15+Scenarios!$B$16*$D718+Scenarios!$B$17*(Scenarios!I$22+SUM($G718:M718))+$E718+Scenarios!$B$18*Draws!K691</f>
        <v>1.83835047192169</v>
      </c>
      <c r="O718" s="64" t="n">
        <f aca="false">Scenarios!$B$15+Scenarios!$B$16*$D718+Scenarios!$B$17*(Scenarios!J$22+SUM($G718:N718))+$E718+Scenarios!$B$18*Draws!L691</f>
        <v>-1.17579790871673</v>
      </c>
      <c r="P718" s="64" t="n">
        <f aca="false">Scenarios!$B$15+Scenarios!$B$16*$D718+Scenarios!$B$17*(Scenarios!K$22+SUM($G718:O718))+$E718+Scenarios!$B$18*Draws!M691</f>
        <v>0.220311768997506</v>
      </c>
      <c r="Q718" s="64" t="n">
        <f aca="false">Scenarios!$B$15+Scenarios!$B$16*$D718+Scenarios!$B$17*(Scenarios!L$22+SUM($G718:P718))+$E718+Scenarios!$B$18*Draws!N691</f>
        <v>-1.21087877600712</v>
      </c>
      <c r="R718" s="64" t="n">
        <f aca="false">Scenarios!$B$15+Scenarios!$B$16*$D718+Scenarios!$B$17*(Scenarios!M$22+SUM($G718:Q718))+$E718+Scenarios!$B$18*Draws!O691</f>
        <v>-0.488615978199745</v>
      </c>
      <c r="S718" s="79" t="n">
        <f aca="false">SUM(G718:R718)</f>
        <v>-9.63987895866593</v>
      </c>
    </row>
    <row r="719" customFormat="false" ht="15" hidden="false" customHeight="false" outlineLevel="0" collapsed="false">
      <c r="A719" s="36" t="n">
        <v>688</v>
      </c>
      <c r="B719" s="36" t="n">
        <f aca="false">MATCH(Draws!B692,$B$16:$E$16,1)</f>
        <v>2</v>
      </c>
      <c r="C719" s="65" t="n">
        <f aca="false">MAX(-0.9,INDEX(Scenarios!$B$8:$E$8,B719)+INDEX(Scenarios!$B$9:$E$9,B719)*Draws!C692)</f>
        <v>-0.307078</v>
      </c>
      <c r="D719" s="65" t="n">
        <f aca="false">(1+C719)^(1/12)-1</f>
        <v>-0.0301072882253698</v>
      </c>
      <c r="E719" s="64" t="n">
        <f aca="false">INDEX(Scenarios!$B$10:$E$10,B719)/12</f>
        <v>0.416666666666667</v>
      </c>
      <c r="G719" s="64" t="n">
        <f aca="false">Scenarios!$B$15+Scenarios!$B$16*$D719+Scenarios!$B$17*(Scenarios!B$22)+$E719+Scenarios!$B$18*Draws!D692</f>
        <v>-1.8589119264544</v>
      </c>
      <c r="H719" s="64" t="n">
        <f aca="false">Scenarios!$B$15+Scenarios!$B$16*$D719+Scenarios!$B$17*(Scenarios!C$22+SUM($G719:G719))+$E719+Scenarios!$B$18*Draws!E692</f>
        <v>-2.39537136671472</v>
      </c>
      <c r="I719" s="64" t="n">
        <f aca="false">Scenarios!$B$15+Scenarios!$B$16*$D719+Scenarios!$B$17*(Scenarios!D$22+SUM($G719:H719))+$E719+Scenarios!$B$18*Draws!F692</f>
        <v>0.560352368837854</v>
      </c>
      <c r="J719" s="64" t="n">
        <f aca="false">Scenarios!$B$15+Scenarios!$B$16*$D719+Scenarios!$B$17*(Scenarios!E$22+SUM($G719:I719))+$E719+Scenarios!$B$18*Draws!G692</f>
        <v>-2.26180224134662</v>
      </c>
      <c r="K719" s="64" t="n">
        <f aca="false">Scenarios!$B$15+Scenarios!$B$16*$D719+Scenarios!$B$17*(Scenarios!F$22+SUM($G719:J719))+$E719+Scenarios!$B$18*Draws!H692</f>
        <v>-4.82707102766671</v>
      </c>
      <c r="L719" s="64" t="n">
        <f aca="false">Scenarios!$B$15+Scenarios!$B$16*$D719+Scenarios!$B$17*(Scenarios!G$22+SUM($G719:K719))+$E719+Scenarios!$B$18*Draws!I692</f>
        <v>-3.50828389706045</v>
      </c>
      <c r="M719" s="64" t="n">
        <f aca="false">Scenarios!$B$15+Scenarios!$B$16*$D719+Scenarios!$B$17*(Scenarios!H$22+SUM($G719:L719))+$E719+Scenarios!$B$18*Draws!J692</f>
        <v>0.373668074837608</v>
      </c>
      <c r="N719" s="64" t="n">
        <f aca="false">Scenarios!$B$15+Scenarios!$B$16*$D719+Scenarios!$B$17*(Scenarios!I$22+SUM($G719:M719))+$E719+Scenarios!$B$18*Draws!K692</f>
        <v>0.22369245296873</v>
      </c>
      <c r="O719" s="64" t="n">
        <f aca="false">Scenarios!$B$15+Scenarios!$B$16*$D719+Scenarios!$B$17*(Scenarios!J$22+SUM($G719:N719))+$E719+Scenarios!$B$18*Draws!L692</f>
        <v>-4.31154818331643</v>
      </c>
      <c r="P719" s="64" t="n">
        <f aca="false">Scenarios!$B$15+Scenarios!$B$16*$D719+Scenarios!$B$17*(Scenarios!K$22+SUM($G719:O719))+$E719+Scenarios!$B$18*Draws!M692</f>
        <v>-1.21168308205828</v>
      </c>
      <c r="Q719" s="64" t="n">
        <f aca="false">Scenarios!$B$15+Scenarios!$B$16*$D719+Scenarios!$B$17*(Scenarios!L$22+SUM($G719:P719))+$E719+Scenarios!$B$18*Draws!N692</f>
        <v>-7.48572598844994</v>
      </c>
      <c r="R719" s="64" t="n">
        <f aca="false">Scenarios!$B$15+Scenarios!$B$16*$D719+Scenarios!$B$17*(Scenarios!M$22+SUM($G719:Q719))+$E719+Scenarios!$B$18*Draws!O692</f>
        <v>0.484670919430724</v>
      </c>
      <c r="S719" s="79" t="n">
        <f aca="false">SUM(G719:R719)</f>
        <v>-26.2180138969926</v>
      </c>
    </row>
    <row r="720" customFormat="false" ht="15" hidden="false" customHeight="false" outlineLevel="0" collapsed="false">
      <c r="A720" s="36" t="n">
        <v>689</v>
      </c>
      <c r="B720" s="36" t="n">
        <f aca="false">MATCH(Draws!B693,$B$16:$E$16,1)</f>
        <v>3</v>
      </c>
      <c r="C720" s="65" t="n">
        <f aca="false">MAX(-0.9,INDEX(Scenarios!$B$8:$E$8,B720)+INDEX(Scenarios!$B$9:$E$9,B720)*Draws!C693)</f>
        <v>0.4395374</v>
      </c>
      <c r="D720" s="65" t="n">
        <f aca="false">(1+C720)^(1/12)-1</f>
        <v>0.0308257200198241</v>
      </c>
      <c r="E720" s="64" t="n">
        <f aca="false">INDEX(Scenarios!$B$10:$E$10,B720)/12</f>
        <v>0.416666666666667</v>
      </c>
      <c r="G720" s="64" t="n">
        <f aca="false">Scenarios!$B$15+Scenarios!$B$16*$D720+Scenarios!$B$17*(Scenarios!B$22)+$E720+Scenarios!$B$18*Draws!D693</f>
        <v>2.69315337869175</v>
      </c>
      <c r="H720" s="64" t="n">
        <f aca="false">Scenarios!$B$15+Scenarios!$B$16*$D720+Scenarios!$B$17*(Scenarios!C$22+SUM($G720:G720))+$E720+Scenarios!$B$18*Draws!E693</f>
        <v>2.07374660776023</v>
      </c>
      <c r="I720" s="64" t="n">
        <f aca="false">Scenarios!$B$15+Scenarios!$B$16*$D720+Scenarios!$B$17*(Scenarios!D$22+SUM($G720:H720))+$E720+Scenarios!$B$18*Draws!F693</f>
        <v>-0.0994107859369102</v>
      </c>
      <c r="J720" s="64" t="n">
        <f aca="false">Scenarios!$B$15+Scenarios!$B$16*$D720+Scenarios!$B$17*(Scenarios!E$22+SUM($G720:I720))+$E720+Scenarios!$B$18*Draws!G693</f>
        <v>-4.26833507293428</v>
      </c>
      <c r="K720" s="64" t="n">
        <f aca="false">Scenarios!$B$15+Scenarios!$B$16*$D720+Scenarios!$B$17*(Scenarios!F$22+SUM($G720:J720))+$E720+Scenarios!$B$18*Draws!H693</f>
        <v>2.86694057208929</v>
      </c>
      <c r="L720" s="64" t="n">
        <f aca="false">Scenarios!$B$15+Scenarios!$B$16*$D720+Scenarios!$B$17*(Scenarios!G$22+SUM($G720:K720))+$E720+Scenarios!$B$18*Draws!I693</f>
        <v>1.91571389244048</v>
      </c>
      <c r="M720" s="64" t="n">
        <f aca="false">Scenarios!$B$15+Scenarios!$B$16*$D720+Scenarios!$B$17*(Scenarios!H$22+SUM($G720:L720))+$E720+Scenarios!$B$18*Draws!J693</f>
        <v>-0.247649889388325</v>
      </c>
      <c r="N720" s="64" t="n">
        <f aca="false">Scenarios!$B$15+Scenarios!$B$16*$D720+Scenarios!$B$17*(Scenarios!I$22+SUM($G720:M720))+$E720+Scenarios!$B$18*Draws!K693</f>
        <v>-6.95701419757974</v>
      </c>
      <c r="O720" s="64" t="n">
        <f aca="false">Scenarios!$B$15+Scenarios!$B$16*$D720+Scenarios!$B$17*(Scenarios!J$22+SUM($G720:N720))+$E720+Scenarios!$B$18*Draws!L693</f>
        <v>-2.59496746607156</v>
      </c>
      <c r="P720" s="64" t="n">
        <f aca="false">Scenarios!$B$15+Scenarios!$B$16*$D720+Scenarios!$B$17*(Scenarios!K$22+SUM($G720:O720))+$E720+Scenarios!$B$18*Draws!M693</f>
        <v>-0.601225673471567</v>
      </c>
      <c r="Q720" s="64" t="n">
        <f aca="false">Scenarios!$B$15+Scenarios!$B$16*$D720+Scenarios!$B$17*(Scenarios!L$22+SUM($G720:P720))+$E720+Scenarios!$B$18*Draws!N693</f>
        <v>0.694780916232697</v>
      </c>
      <c r="R720" s="64" t="n">
        <f aca="false">Scenarios!$B$15+Scenarios!$B$16*$D720+Scenarios!$B$17*(Scenarios!M$22+SUM($G720:Q720))+$E720+Scenarios!$B$18*Draws!O693</f>
        <v>-0.769843755969785</v>
      </c>
      <c r="S720" s="79" t="n">
        <f aca="false">SUM(G720:R720)</f>
        <v>-5.29411147413771</v>
      </c>
    </row>
    <row r="721" customFormat="false" ht="15" hidden="false" customHeight="false" outlineLevel="0" collapsed="false">
      <c r="A721" s="36" t="n">
        <v>690</v>
      </c>
      <c r="B721" s="36" t="n">
        <f aca="false">MATCH(Draws!B694,$B$16:$E$16,1)</f>
        <v>4</v>
      </c>
      <c r="C721" s="65" t="n">
        <f aca="false">MAX(-0.9,INDEX(Scenarios!$B$8:$E$8,B721)+INDEX(Scenarios!$B$9:$E$9,B721)*Draws!C694)</f>
        <v>0.08323884</v>
      </c>
      <c r="D721" s="65" t="n">
        <f aca="false">(1+C721)^(1/12)-1</f>
        <v>0.00668520348239232</v>
      </c>
      <c r="E721" s="64" t="n">
        <f aca="false">INDEX(Scenarios!$B$10:$E$10,B721)/12</f>
        <v>-1.25</v>
      </c>
      <c r="G721" s="64" t="n">
        <f aca="false">Scenarios!$B$15+Scenarios!$B$16*$D721+Scenarios!$B$17*(Scenarios!B$22)+$E721+Scenarios!$B$18*Draws!D694</f>
        <v>-3.30002741773926</v>
      </c>
      <c r="H721" s="64" t="n">
        <f aca="false">Scenarios!$B$15+Scenarios!$B$16*$D721+Scenarios!$B$17*(Scenarios!C$22+SUM($G721:G721))+$E721+Scenarios!$B$18*Draws!E694</f>
        <v>-0.626651578837322</v>
      </c>
      <c r="I721" s="64" t="n">
        <f aca="false">Scenarios!$B$15+Scenarios!$B$16*$D721+Scenarios!$B$17*(Scenarios!D$22+SUM($G721:H721))+$E721+Scenarios!$B$18*Draws!F694</f>
        <v>-1.74943717779798</v>
      </c>
      <c r="J721" s="64" t="n">
        <f aca="false">Scenarios!$B$15+Scenarios!$B$16*$D721+Scenarios!$B$17*(Scenarios!E$22+SUM($G721:I721))+$E721+Scenarios!$B$18*Draws!G694</f>
        <v>-4.4643239244639</v>
      </c>
      <c r="K721" s="64" t="n">
        <f aca="false">Scenarios!$B$15+Scenarios!$B$16*$D721+Scenarios!$B$17*(Scenarios!F$22+SUM($G721:J721))+$E721+Scenarios!$B$18*Draws!H694</f>
        <v>-3.95517050950652</v>
      </c>
      <c r="L721" s="64" t="n">
        <f aca="false">Scenarios!$B$15+Scenarios!$B$16*$D721+Scenarios!$B$17*(Scenarios!G$22+SUM($G721:K721))+$E721+Scenarios!$B$18*Draws!I694</f>
        <v>-2.71590170654697</v>
      </c>
      <c r="M721" s="64" t="n">
        <f aca="false">Scenarios!$B$15+Scenarios!$B$16*$D721+Scenarios!$B$17*(Scenarios!H$22+SUM($G721:L721))+$E721+Scenarios!$B$18*Draws!J694</f>
        <v>-0.38243917215744</v>
      </c>
      <c r="N721" s="64" t="n">
        <f aca="false">Scenarios!$B$15+Scenarios!$B$16*$D721+Scenarios!$B$17*(Scenarios!I$22+SUM($G721:M721))+$E721+Scenarios!$B$18*Draws!K694</f>
        <v>-3.58847227264904</v>
      </c>
      <c r="O721" s="64" t="n">
        <f aca="false">Scenarios!$B$15+Scenarios!$B$16*$D721+Scenarios!$B$17*(Scenarios!J$22+SUM($G721:N721))+$E721+Scenarios!$B$18*Draws!L694</f>
        <v>5.84071506415656</v>
      </c>
      <c r="P721" s="64" t="n">
        <f aca="false">Scenarios!$B$15+Scenarios!$B$16*$D721+Scenarios!$B$17*(Scenarios!K$22+SUM($G721:O721))+$E721+Scenarios!$B$18*Draws!M694</f>
        <v>-3.49099222368783</v>
      </c>
      <c r="Q721" s="64" t="n">
        <f aca="false">Scenarios!$B$15+Scenarios!$B$16*$D721+Scenarios!$B$17*(Scenarios!L$22+SUM($G721:P721))+$E721+Scenarios!$B$18*Draws!N694</f>
        <v>-5.39487108786053</v>
      </c>
      <c r="R721" s="64" t="n">
        <f aca="false">Scenarios!$B$15+Scenarios!$B$16*$D721+Scenarios!$B$17*(Scenarios!M$22+SUM($G721:Q721))+$E721+Scenarios!$B$18*Draws!O694</f>
        <v>-3.06568139343284</v>
      </c>
      <c r="S721" s="79" t="n">
        <f aca="false">SUM(G721:R721)</f>
        <v>-26.8932534005231</v>
      </c>
    </row>
    <row r="722" customFormat="false" ht="15" hidden="false" customHeight="false" outlineLevel="0" collapsed="false">
      <c r="A722" s="36" t="n">
        <v>691</v>
      </c>
      <c r="B722" s="36" t="n">
        <f aca="false">MATCH(Draws!B695,$B$16:$E$16,1)</f>
        <v>1</v>
      </c>
      <c r="C722" s="65" t="n">
        <f aca="false">MAX(-0.9,INDEX(Scenarios!$B$8:$E$8,B722)+INDEX(Scenarios!$B$9:$E$9,B722)*Draws!C695)</f>
        <v>0.0499838</v>
      </c>
      <c r="D722" s="65" t="n">
        <f aca="false">(1+C722)^(1/12)-1</f>
        <v>0.00407283282207449</v>
      </c>
      <c r="E722" s="64" t="n">
        <f aca="false">INDEX(Scenarios!$B$10:$E$10,B722)/12</f>
        <v>-1.25</v>
      </c>
      <c r="G722" s="64" t="n">
        <f aca="false">Scenarios!$B$15+Scenarios!$B$16*$D722+Scenarios!$B$17*(Scenarios!B$22)+$E722+Scenarios!$B$18*Draws!D695</f>
        <v>-0.0118016196056416</v>
      </c>
      <c r="H722" s="64" t="n">
        <f aca="false">Scenarios!$B$15+Scenarios!$B$16*$D722+Scenarios!$B$17*(Scenarios!C$22+SUM($G722:G722))+$E722+Scenarios!$B$18*Draws!E695</f>
        <v>-1.52632203324337</v>
      </c>
      <c r="I722" s="64" t="n">
        <f aca="false">Scenarios!$B$15+Scenarios!$B$16*$D722+Scenarios!$B$17*(Scenarios!D$22+SUM($G722:H722))+$E722+Scenarios!$B$18*Draws!F695</f>
        <v>-2.11930318887477</v>
      </c>
      <c r="J722" s="64" t="n">
        <f aca="false">Scenarios!$B$15+Scenarios!$B$16*$D722+Scenarios!$B$17*(Scenarios!E$22+SUM($G722:I722))+$E722+Scenarios!$B$18*Draws!G695</f>
        <v>-5.2028940352726</v>
      </c>
      <c r="K722" s="64" t="n">
        <f aca="false">Scenarios!$B$15+Scenarios!$B$16*$D722+Scenarios!$B$17*(Scenarios!F$22+SUM($G722:J722))+$E722+Scenarios!$B$18*Draws!H695</f>
        <v>-4.84939340991098</v>
      </c>
      <c r="L722" s="64" t="n">
        <f aca="false">Scenarios!$B$15+Scenarios!$B$16*$D722+Scenarios!$B$17*(Scenarios!G$22+SUM($G722:K722))+$E722+Scenarios!$B$18*Draws!I695</f>
        <v>-1.00241054793962</v>
      </c>
      <c r="M722" s="64" t="n">
        <f aca="false">Scenarios!$B$15+Scenarios!$B$16*$D722+Scenarios!$B$17*(Scenarios!H$22+SUM($G722:L722))+$E722+Scenarios!$B$18*Draws!J695</f>
        <v>1.2737035714824</v>
      </c>
      <c r="N722" s="64" t="n">
        <f aca="false">Scenarios!$B$15+Scenarios!$B$16*$D722+Scenarios!$B$17*(Scenarios!I$22+SUM($G722:M722))+$E722+Scenarios!$B$18*Draws!K695</f>
        <v>-6.79121354137549</v>
      </c>
      <c r="O722" s="64" t="n">
        <f aca="false">Scenarios!$B$15+Scenarios!$B$16*$D722+Scenarios!$B$17*(Scenarios!J$22+SUM($G722:N722))+$E722+Scenarios!$B$18*Draws!L695</f>
        <v>-3.49658187130471</v>
      </c>
      <c r="P722" s="64" t="n">
        <f aca="false">Scenarios!$B$15+Scenarios!$B$16*$D722+Scenarios!$B$17*(Scenarios!K$22+SUM($G722:O722))+$E722+Scenarios!$B$18*Draws!M695</f>
        <v>-1.54183374633357</v>
      </c>
      <c r="Q722" s="64" t="n">
        <f aca="false">Scenarios!$B$15+Scenarios!$B$16*$D722+Scenarios!$B$17*(Scenarios!L$22+SUM($G722:P722))+$E722+Scenarios!$B$18*Draws!N695</f>
        <v>-2.32848774001448</v>
      </c>
      <c r="R722" s="64" t="n">
        <f aca="false">Scenarios!$B$15+Scenarios!$B$16*$D722+Scenarios!$B$17*(Scenarios!M$22+SUM($G722:Q722))+$E722+Scenarios!$B$18*Draws!O695</f>
        <v>-4.27278564118373</v>
      </c>
      <c r="S722" s="79" t="n">
        <f aca="false">SUM(G722:R722)</f>
        <v>-31.8693238035766</v>
      </c>
    </row>
    <row r="723" customFormat="false" ht="15" hidden="false" customHeight="false" outlineLevel="0" collapsed="false">
      <c r="A723" s="36" t="n">
        <v>692</v>
      </c>
      <c r="B723" s="36" t="n">
        <f aca="false">MATCH(Draws!B696,$B$16:$E$16,1)</f>
        <v>3</v>
      </c>
      <c r="C723" s="65" t="n">
        <f aca="false">MAX(-0.9,INDEX(Scenarios!$B$8:$E$8,B723)+INDEX(Scenarios!$B$9:$E$9,B723)*Draws!C696)</f>
        <v>0.21240344</v>
      </c>
      <c r="D723" s="65" t="n">
        <f aca="false">(1+C723)^(1/12)-1</f>
        <v>0.0161798914144475</v>
      </c>
      <c r="E723" s="64" t="n">
        <f aca="false">INDEX(Scenarios!$B$10:$E$10,B723)/12</f>
        <v>0.416666666666667</v>
      </c>
      <c r="G723" s="64" t="n">
        <f aca="false">Scenarios!$B$15+Scenarios!$B$16*$D723+Scenarios!$B$17*(Scenarios!B$22)+$E723+Scenarios!$B$18*Draws!D696</f>
        <v>-5.09566515221495</v>
      </c>
      <c r="H723" s="64" t="n">
        <f aca="false">Scenarios!$B$15+Scenarios!$B$16*$D723+Scenarios!$B$17*(Scenarios!C$22+SUM($G723:G723))+$E723+Scenarios!$B$18*Draws!E696</f>
        <v>-2.58416730493886</v>
      </c>
      <c r="I723" s="64" t="n">
        <f aca="false">Scenarios!$B$15+Scenarios!$B$16*$D723+Scenarios!$B$17*(Scenarios!D$22+SUM($G723:H723))+$E723+Scenarios!$B$18*Draws!F696</f>
        <v>5.7044081566955</v>
      </c>
      <c r="J723" s="64" t="n">
        <f aca="false">Scenarios!$B$15+Scenarios!$B$16*$D723+Scenarios!$B$17*(Scenarios!E$22+SUM($G723:I723))+$E723+Scenarios!$B$18*Draws!G696</f>
        <v>-6.03757354166541</v>
      </c>
      <c r="K723" s="64" t="n">
        <f aca="false">Scenarios!$B$15+Scenarios!$B$16*$D723+Scenarios!$B$17*(Scenarios!F$22+SUM($G723:J723))+$E723+Scenarios!$B$18*Draws!H696</f>
        <v>-2.76548853159044</v>
      </c>
      <c r="L723" s="64" t="n">
        <f aca="false">Scenarios!$B$15+Scenarios!$B$16*$D723+Scenarios!$B$17*(Scenarios!G$22+SUM($G723:K723))+$E723+Scenarios!$B$18*Draws!I696</f>
        <v>1.05776675557718</v>
      </c>
      <c r="M723" s="64" t="n">
        <f aca="false">Scenarios!$B$15+Scenarios!$B$16*$D723+Scenarios!$B$17*(Scenarios!H$22+SUM($G723:L723))+$E723+Scenarios!$B$18*Draws!J696</f>
        <v>2.95344242955994</v>
      </c>
      <c r="N723" s="64" t="n">
        <f aca="false">Scenarios!$B$15+Scenarios!$B$16*$D723+Scenarios!$B$17*(Scenarios!I$22+SUM($G723:M723))+$E723+Scenarios!$B$18*Draws!K696</f>
        <v>6.09987789903195</v>
      </c>
      <c r="O723" s="64" t="n">
        <f aca="false">Scenarios!$B$15+Scenarios!$B$16*$D723+Scenarios!$B$17*(Scenarios!J$22+SUM($G723:N723))+$E723+Scenarios!$B$18*Draws!L696</f>
        <v>4.82085344897403</v>
      </c>
      <c r="P723" s="64" t="n">
        <f aca="false">Scenarios!$B$15+Scenarios!$B$16*$D723+Scenarios!$B$17*(Scenarios!K$22+SUM($G723:O723))+$E723+Scenarios!$B$18*Draws!M696</f>
        <v>4.01870120441606</v>
      </c>
      <c r="Q723" s="64" t="n">
        <f aca="false">Scenarios!$B$15+Scenarios!$B$16*$D723+Scenarios!$B$17*(Scenarios!L$22+SUM($G723:P723))+$E723+Scenarios!$B$18*Draws!N696</f>
        <v>-2.05354159608434</v>
      </c>
      <c r="R723" s="64" t="n">
        <f aca="false">Scenarios!$B$15+Scenarios!$B$16*$D723+Scenarios!$B$17*(Scenarios!M$22+SUM($G723:Q723))+$E723+Scenarios!$B$18*Draws!O696</f>
        <v>6.34317853287902</v>
      </c>
      <c r="S723" s="79" t="n">
        <f aca="false">SUM(G723:R723)</f>
        <v>12.4617923006397</v>
      </c>
    </row>
    <row r="724" customFormat="false" ht="15" hidden="false" customHeight="false" outlineLevel="0" collapsed="false">
      <c r="A724" s="36" t="n">
        <v>693</v>
      </c>
      <c r="B724" s="36" t="n">
        <f aca="false">MATCH(Draws!B697,$B$16:$E$16,1)</f>
        <v>4</v>
      </c>
      <c r="C724" s="65" t="n">
        <f aca="false">MAX(-0.9,INDEX(Scenarios!$B$8:$E$8,B724)+INDEX(Scenarios!$B$9:$E$9,B724)*Draws!C697)</f>
        <v>0.24752076</v>
      </c>
      <c r="D724" s="65" t="n">
        <f aca="false">(1+C724)^(1/12)-1</f>
        <v>0.0186007269553212</v>
      </c>
      <c r="E724" s="64" t="n">
        <f aca="false">INDEX(Scenarios!$B$10:$E$10,B724)/12</f>
        <v>-1.25</v>
      </c>
      <c r="G724" s="64" t="n">
        <f aca="false">Scenarios!$B$15+Scenarios!$B$16*$D724+Scenarios!$B$17*(Scenarios!B$22)+$E724+Scenarios!$B$18*Draws!D697</f>
        <v>-4.83703436630767</v>
      </c>
      <c r="H724" s="64" t="n">
        <f aca="false">Scenarios!$B$15+Scenarios!$B$16*$D724+Scenarios!$B$17*(Scenarios!C$22+SUM($G724:G724))+$E724+Scenarios!$B$18*Draws!E697</f>
        <v>-4.29765576780987</v>
      </c>
      <c r="I724" s="64" t="n">
        <f aca="false">Scenarios!$B$15+Scenarios!$B$16*$D724+Scenarios!$B$17*(Scenarios!D$22+SUM($G724:H724))+$E724+Scenarios!$B$18*Draws!F697</f>
        <v>1.43348740702755</v>
      </c>
      <c r="J724" s="64" t="n">
        <f aca="false">Scenarios!$B$15+Scenarios!$B$16*$D724+Scenarios!$B$17*(Scenarios!E$22+SUM($G724:I724))+$E724+Scenarios!$B$18*Draws!G697</f>
        <v>-2.7098555126424</v>
      </c>
      <c r="K724" s="64" t="n">
        <f aca="false">Scenarios!$B$15+Scenarios!$B$16*$D724+Scenarios!$B$17*(Scenarios!F$22+SUM($G724:J724))+$E724+Scenarios!$B$18*Draws!H697</f>
        <v>-1.6133814460434</v>
      </c>
      <c r="L724" s="64" t="n">
        <f aca="false">Scenarios!$B$15+Scenarios!$B$16*$D724+Scenarios!$B$17*(Scenarios!G$22+SUM($G724:K724))+$E724+Scenarios!$B$18*Draws!I697</f>
        <v>-6.1719461208809</v>
      </c>
      <c r="M724" s="64" t="n">
        <f aca="false">Scenarios!$B$15+Scenarios!$B$16*$D724+Scenarios!$B$17*(Scenarios!H$22+SUM($G724:L724))+$E724+Scenarios!$B$18*Draws!J697</f>
        <v>-3.90237975563586</v>
      </c>
      <c r="N724" s="64" t="n">
        <f aca="false">Scenarios!$B$15+Scenarios!$B$16*$D724+Scenarios!$B$17*(Scenarios!I$22+SUM($G724:M724))+$E724+Scenarios!$B$18*Draws!K697</f>
        <v>0.146817979551071</v>
      </c>
      <c r="O724" s="64" t="n">
        <f aca="false">Scenarios!$B$15+Scenarios!$B$16*$D724+Scenarios!$B$17*(Scenarios!J$22+SUM($G724:N724))+$E724+Scenarios!$B$18*Draws!L697</f>
        <v>-2.3386834250854</v>
      </c>
      <c r="P724" s="64" t="n">
        <f aca="false">Scenarios!$B$15+Scenarios!$B$16*$D724+Scenarios!$B$17*(Scenarios!K$22+SUM($G724:O724))+$E724+Scenarios!$B$18*Draws!M697</f>
        <v>-7.07813060384666</v>
      </c>
      <c r="Q724" s="64" t="n">
        <f aca="false">Scenarios!$B$15+Scenarios!$B$16*$D724+Scenarios!$B$17*(Scenarios!L$22+SUM($G724:P724))+$E724+Scenarios!$B$18*Draws!N697</f>
        <v>-5.79308580053707</v>
      </c>
      <c r="R724" s="64" t="n">
        <f aca="false">Scenarios!$B$15+Scenarios!$B$16*$D724+Scenarios!$B$17*(Scenarios!M$22+SUM($G724:Q724))+$E724+Scenarios!$B$18*Draws!O697</f>
        <v>-3.4138207342163</v>
      </c>
      <c r="S724" s="79" t="n">
        <f aca="false">SUM(G724:R724)</f>
        <v>-40.5756681464269</v>
      </c>
    </row>
    <row r="725" customFormat="false" ht="15" hidden="false" customHeight="false" outlineLevel="0" collapsed="false">
      <c r="A725" s="36" t="n">
        <v>694</v>
      </c>
      <c r="B725" s="36" t="n">
        <f aca="false">MATCH(Draws!B698,$B$16:$E$16,1)</f>
        <v>2</v>
      </c>
      <c r="C725" s="65" t="n">
        <f aca="false">MAX(-0.9,INDEX(Scenarios!$B$8:$E$8,B725)+INDEX(Scenarios!$B$9:$E$9,B725)*Draws!C698)</f>
        <v>-0.35479912</v>
      </c>
      <c r="D725" s="65" t="n">
        <f aca="false">(1+C725)^(1/12)-1</f>
        <v>-0.0358574585564559</v>
      </c>
      <c r="E725" s="64" t="n">
        <f aca="false">INDEX(Scenarios!$B$10:$E$10,B725)/12</f>
        <v>0.416666666666667</v>
      </c>
      <c r="G725" s="64" t="n">
        <f aca="false">Scenarios!$B$15+Scenarios!$B$16*$D725+Scenarios!$B$17*(Scenarios!B$22)+$E725+Scenarios!$B$18*Draws!D698</f>
        <v>-3.40977732828452</v>
      </c>
      <c r="H725" s="64" t="n">
        <f aca="false">Scenarios!$B$15+Scenarios!$B$16*$D725+Scenarios!$B$17*(Scenarios!C$22+SUM($G725:G725))+$E725+Scenarios!$B$18*Draws!E698</f>
        <v>-1.74970578272783</v>
      </c>
      <c r="I725" s="64" t="n">
        <f aca="false">Scenarios!$B$15+Scenarios!$B$16*$D725+Scenarios!$B$17*(Scenarios!D$22+SUM($G725:H725))+$E725+Scenarios!$B$18*Draws!F698</f>
        <v>-1.64533860867917</v>
      </c>
      <c r="J725" s="64" t="n">
        <f aca="false">Scenarios!$B$15+Scenarios!$B$16*$D725+Scenarios!$B$17*(Scenarios!E$22+SUM($G725:I725))+$E725+Scenarios!$B$18*Draws!G698</f>
        <v>2.19816089016934</v>
      </c>
      <c r="K725" s="64" t="n">
        <f aca="false">Scenarios!$B$15+Scenarios!$B$16*$D725+Scenarios!$B$17*(Scenarios!F$22+SUM($G725:J725))+$E725+Scenarios!$B$18*Draws!H698</f>
        <v>1.70285657676434</v>
      </c>
      <c r="L725" s="64" t="n">
        <f aca="false">Scenarios!$B$15+Scenarios!$B$16*$D725+Scenarios!$B$17*(Scenarios!G$22+SUM($G725:K725))+$E725+Scenarios!$B$18*Draws!I698</f>
        <v>1.85418143114609</v>
      </c>
      <c r="M725" s="64" t="n">
        <f aca="false">Scenarios!$B$15+Scenarios!$B$16*$D725+Scenarios!$B$17*(Scenarios!H$22+SUM($G725:L725))+$E725+Scenarios!$B$18*Draws!J698</f>
        <v>-2.90817215666514</v>
      </c>
      <c r="N725" s="64" t="n">
        <f aca="false">Scenarios!$B$15+Scenarios!$B$16*$D725+Scenarios!$B$17*(Scenarios!I$22+SUM($G725:M725))+$E725+Scenarios!$B$18*Draws!K698</f>
        <v>0.424014289274969</v>
      </c>
      <c r="O725" s="64" t="n">
        <f aca="false">Scenarios!$B$15+Scenarios!$B$16*$D725+Scenarios!$B$17*(Scenarios!J$22+SUM($G725:N725))+$E725+Scenarios!$B$18*Draws!L698</f>
        <v>-1.92487647996046</v>
      </c>
      <c r="P725" s="64" t="n">
        <f aca="false">Scenarios!$B$15+Scenarios!$B$16*$D725+Scenarios!$B$17*(Scenarios!K$22+SUM($G725:O725))+$E725+Scenarios!$B$18*Draws!M698</f>
        <v>4.26765315752778</v>
      </c>
      <c r="Q725" s="64" t="n">
        <f aca="false">Scenarios!$B$15+Scenarios!$B$16*$D725+Scenarios!$B$17*(Scenarios!L$22+SUM($G725:P725))+$E725+Scenarios!$B$18*Draws!N698</f>
        <v>-2.75777311387723</v>
      </c>
      <c r="R725" s="64" t="n">
        <f aca="false">Scenarios!$B$15+Scenarios!$B$16*$D725+Scenarios!$B$17*(Scenarios!M$22+SUM($G725:Q725))+$E725+Scenarios!$B$18*Draws!O698</f>
        <v>-0.963600204941286</v>
      </c>
      <c r="S725" s="79" t="n">
        <f aca="false">SUM(G725:R725)</f>
        <v>-4.91237733025311</v>
      </c>
    </row>
    <row r="726" customFormat="false" ht="15" hidden="false" customHeight="false" outlineLevel="0" collapsed="false">
      <c r="A726" s="36" t="n">
        <v>695</v>
      </c>
      <c r="B726" s="36" t="n">
        <f aca="false">MATCH(Draws!B699,$B$16:$E$16,1)</f>
        <v>4</v>
      </c>
      <c r="C726" s="65" t="n">
        <f aca="false">MAX(-0.9,INDEX(Scenarios!$B$8:$E$8,B726)+INDEX(Scenarios!$B$9:$E$9,B726)*Draws!C699)</f>
        <v>0.23512032</v>
      </c>
      <c r="D726" s="65" t="n">
        <f aca="false">(1+C726)^(1/12)-1</f>
        <v>0.0177531117435115</v>
      </c>
      <c r="E726" s="64" t="n">
        <f aca="false">INDEX(Scenarios!$B$10:$E$10,B726)/12</f>
        <v>-1.25</v>
      </c>
      <c r="G726" s="64" t="n">
        <f aca="false">Scenarios!$B$15+Scenarios!$B$16*$D726+Scenarios!$B$17*(Scenarios!B$22)+$E726+Scenarios!$B$18*Draws!D699</f>
        <v>-2.75264127509233</v>
      </c>
      <c r="H726" s="64" t="n">
        <f aca="false">Scenarios!$B$15+Scenarios!$B$16*$D726+Scenarios!$B$17*(Scenarios!C$22+SUM($G726:G726))+$E726+Scenarios!$B$18*Draws!E699</f>
        <v>-5.84469067606588</v>
      </c>
      <c r="I726" s="64" t="n">
        <f aca="false">Scenarios!$B$15+Scenarios!$B$16*$D726+Scenarios!$B$17*(Scenarios!D$22+SUM($G726:H726))+$E726+Scenarios!$B$18*Draws!F699</f>
        <v>-4.31412958548092</v>
      </c>
      <c r="J726" s="64" t="n">
        <f aca="false">Scenarios!$B$15+Scenarios!$B$16*$D726+Scenarios!$B$17*(Scenarios!E$22+SUM($G726:I726))+$E726+Scenarios!$B$18*Draws!G699</f>
        <v>2.66303909906288</v>
      </c>
      <c r="K726" s="64" t="n">
        <f aca="false">Scenarios!$B$15+Scenarios!$B$16*$D726+Scenarios!$B$17*(Scenarios!F$22+SUM($G726:J726))+$E726+Scenarios!$B$18*Draws!H699</f>
        <v>-1.29090135522934</v>
      </c>
      <c r="L726" s="64" t="n">
        <f aca="false">Scenarios!$B$15+Scenarios!$B$16*$D726+Scenarios!$B$17*(Scenarios!G$22+SUM($G726:K726))+$E726+Scenarios!$B$18*Draws!I699</f>
        <v>-0.873009266392527</v>
      </c>
      <c r="M726" s="64" t="n">
        <f aca="false">Scenarios!$B$15+Scenarios!$B$16*$D726+Scenarios!$B$17*(Scenarios!H$22+SUM($G726:L726))+$E726+Scenarios!$B$18*Draws!J699</f>
        <v>0.854832061592644</v>
      </c>
      <c r="N726" s="64" t="n">
        <f aca="false">Scenarios!$B$15+Scenarios!$B$16*$D726+Scenarios!$B$17*(Scenarios!I$22+SUM($G726:M726))+$E726+Scenarios!$B$18*Draws!K699</f>
        <v>0.190870087626356</v>
      </c>
      <c r="O726" s="64" t="n">
        <f aca="false">Scenarios!$B$15+Scenarios!$B$16*$D726+Scenarios!$B$17*(Scenarios!J$22+SUM($G726:N726))+$E726+Scenarios!$B$18*Draws!L699</f>
        <v>-6.54562948195596</v>
      </c>
      <c r="P726" s="64" t="n">
        <f aca="false">Scenarios!$B$15+Scenarios!$B$16*$D726+Scenarios!$B$17*(Scenarios!K$22+SUM($G726:O726))+$E726+Scenarios!$B$18*Draws!M699</f>
        <v>-0.836026673341042</v>
      </c>
      <c r="Q726" s="64" t="n">
        <f aca="false">Scenarios!$B$15+Scenarios!$B$16*$D726+Scenarios!$B$17*(Scenarios!L$22+SUM($G726:P726))+$E726+Scenarios!$B$18*Draws!N699</f>
        <v>-6.15345496723201</v>
      </c>
      <c r="R726" s="64" t="n">
        <f aca="false">Scenarios!$B$15+Scenarios!$B$16*$D726+Scenarios!$B$17*(Scenarios!M$22+SUM($G726:Q726))+$E726+Scenarios!$B$18*Draws!O699</f>
        <v>1.79523780756672</v>
      </c>
      <c r="S726" s="79" t="n">
        <f aca="false">SUM(G726:R726)</f>
        <v>-23.1065042249414</v>
      </c>
    </row>
    <row r="727" customFormat="false" ht="15" hidden="false" customHeight="false" outlineLevel="0" collapsed="false">
      <c r="A727" s="36" t="n">
        <v>696</v>
      </c>
      <c r="B727" s="36" t="n">
        <f aca="false">MATCH(Draws!B700,$B$16:$E$16,1)</f>
        <v>4</v>
      </c>
      <c r="C727" s="65" t="n">
        <f aca="false">MAX(-0.9,INDEX(Scenarios!$B$8:$E$8,B727)+INDEX(Scenarios!$B$9:$E$9,B727)*Draws!C700)</f>
        <v>0.24011112</v>
      </c>
      <c r="D727" s="65" t="n">
        <f aca="false">(1+C727)^(1/12)-1</f>
        <v>0.0180951849865949</v>
      </c>
      <c r="E727" s="64" t="n">
        <f aca="false">INDEX(Scenarios!$B$10:$E$10,B727)/12</f>
        <v>-1.25</v>
      </c>
      <c r="G727" s="64" t="n">
        <f aca="false">Scenarios!$B$15+Scenarios!$B$16*$D727+Scenarios!$B$17*(Scenarios!B$22)+$E727+Scenarios!$B$18*Draws!D700</f>
        <v>-3.61862954341549</v>
      </c>
      <c r="H727" s="64" t="n">
        <f aca="false">Scenarios!$B$15+Scenarios!$B$16*$D727+Scenarios!$B$17*(Scenarios!C$22+SUM($G727:G727))+$E727+Scenarios!$B$18*Draws!E700</f>
        <v>-2.86890797071178</v>
      </c>
      <c r="I727" s="64" t="n">
        <f aca="false">Scenarios!$B$15+Scenarios!$B$16*$D727+Scenarios!$B$17*(Scenarios!D$22+SUM($G727:H727))+$E727+Scenarios!$B$18*Draws!F700</f>
        <v>-6.64829091029064</v>
      </c>
      <c r="J727" s="64" t="n">
        <f aca="false">Scenarios!$B$15+Scenarios!$B$16*$D727+Scenarios!$B$17*(Scenarios!E$22+SUM($G727:I727))+$E727+Scenarios!$B$18*Draws!G700</f>
        <v>-6.92794247003841</v>
      </c>
      <c r="K727" s="64" t="n">
        <f aca="false">Scenarios!$B$15+Scenarios!$B$16*$D727+Scenarios!$B$17*(Scenarios!F$22+SUM($G727:J727))+$E727+Scenarios!$B$18*Draws!H700</f>
        <v>-3.18319040660093</v>
      </c>
      <c r="L727" s="64" t="n">
        <f aca="false">Scenarios!$B$15+Scenarios!$B$16*$D727+Scenarios!$B$17*(Scenarios!G$22+SUM($G727:K727))+$E727+Scenarios!$B$18*Draws!I700</f>
        <v>0.982262322079273</v>
      </c>
      <c r="M727" s="64" t="n">
        <f aca="false">Scenarios!$B$15+Scenarios!$B$16*$D727+Scenarios!$B$17*(Scenarios!H$22+SUM($G727:L727))+$E727+Scenarios!$B$18*Draws!J700</f>
        <v>-6.50187415350713</v>
      </c>
      <c r="N727" s="64" t="n">
        <f aca="false">Scenarios!$B$15+Scenarios!$B$16*$D727+Scenarios!$B$17*(Scenarios!I$22+SUM($G727:M727))+$E727+Scenarios!$B$18*Draws!K700</f>
        <v>-1.64048996434271</v>
      </c>
      <c r="O727" s="64" t="n">
        <f aca="false">Scenarios!$B$15+Scenarios!$B$16*$D727+Scenarios!$B$17*(Scenarios!J$22+SUM($G727:N727))+$E727+Scenarios!$B$18*Draws!L700</f>
        <v>-2.160305984593</v>
      </c>
      <c r="P727" s="64" t="n">
        <f aca="false">Scenarios!$B$15+Scenarios!$B$16*$D727+Scenarios!$B$17*(Scenarios!K$22+SUM($G727:O727))+$E727+Scenarios!$B$18*Draws!M700</f>
        <v>-1.78029553016472</v>
      </c>
      <c r="Q727" s="64" t="n">
        <f aca="false">Scenarios!$B$15+Scenarios!$B$16*$D727+Scenarios!$B$17*(Scenarios!L$22+SUM($G727:P727))+$E727+Scenarios!$B$18*Draws!N700</f>
        <v>-0.431041487277175</v>
      </c>
      <c r="R727" s="64" t="n">
        <f aca="false">Scenarios!$B$15+Scenarios!$B$16*$D727+Scenarios!$B$17*(Scenarios!M$22+SUM($G727:Q727))+$E727+Scenarios!$B$18*Draws!O700</f>
        <v>-0.0612709275304728</v>
      </c>
      <c r="S727" s="79" t="n">
        <f aca="false">SUM(G727:R727)</f>
        <v>-34.8399770263932</v>
      </c>
    </row>
    <row r="728" customFormat="false" ht="15" hidden="false" customHeight="false" outlineLevel="0" collapsed="false">
      <c r="A728" s="36" t="n">
        <v>697</v>
      </c>
      <c r="B728" s="36" t="n">
        <f aca="false">MATCH(Draws!B701,$B$16:$E$16,1)</f>
        <v>4</v>
      </c>
      <c r="C728" s="65" t="n">
        <f aca="false">MAX(-0.9,INDEX(Scenarios!$B$8:$E$8,B728)+INDEX(Scenarios!$B$9:$E$9,B728)*Draws!C701)</f>
        <v>0.19639404</v>
      </c>
      <c r="D728" s="65" t="n">
        <f aca="false">(1+C728)^(1/12)-1</f>
        <v>0.0150548720638457</v>
      </c>
      <c r="E728" s="64" t="n">
        <f aca="false">INDEX(Scenarios!$B$10:$E$10,B728)/12</f>
        <v>-1.25</v>
      </c>
      <c r="G728" s="64" t="n">
        <f aca="false">Scenarios!$B$15+Scenarios!$B$16*$D728+Scenarios!$B$17*(Scenarios!B$22)+$E728+Scenarios!$B$18*Draws!D701</f>
        <v>-2.34657021794209</v>
      </c>
      <c r="H728" s="64" t="n">
        <f aca="false">Scenarios!$B$15+Scenarios!$B$16*$D728+Scenarios!$B$17*(Scenarios!C$22+SUM($G728:G728))+$E728+Scenarios!$B$18*Draws!E701</f>
        <v>-0.631126230478178</v>
      </c>
      <c r="I728" s="64" t="n">
        <f aca="false">Scenarios!$B$15+Scenarios!$B$16*$D728+Scenarios!$B$17*(Scenarios!D$22+SUM($G728:H728))+$E728+Scenarios!$B$18*Draws!F701</f>
        <v>-2.67940940894599</v>
      </c>
      <c r="J728" s="64" t="n">
        <f aca="false">Scenarios!$B$15+Scenarios!$B$16*$D728+Scenarios!$B$17*(Scenarios!E$22+SUM($G728:I728))+$E728+Scenarios!$B$18*Draws!G701</f>
        <v>0.210675328051134</v>
      </c>
      <c r="K728" s="64" t="n">
        <f aca="false">Scenarios!$B$15+Scenarios!$B$16*$D728+Scenarios!$B$17*(Scenarios!F$22+SUM($G728:J728))+$E728+Scenarios!$B$18*Draws!H701</f>
        <v>-1.29917094368362</v>
      </c>
      <c r="L728" s="64" t="n">
        <f aca="false">Scenarios!$B$15+Scenarios!$B$16*$D728+Scenarios!$B$17*(Scenarios!G$22+SUM($G728:K728))+$E728+Scenarios!$B$18*Draws!I701</f>
        <v>-5.79405830436065</v>
      </c>
      <c r="M728" s="64" t="n">
        <f aca="false">Scenarios!$B$15+Scenarios!$B$16*$D728+Scenarios!$B$17*(Scenarios!H$22+SUM($G728:L728))+$E728+Scenarios!$B$18*Draws!J701</f>
        <v>-2.8377980283314</v>
      </c>
      <c r="N728" s="64" t="n">
        <f aca="false">Scenarios!$B$15+Scenarios!$B$16*$D728+Scenarios!$B$17*(Scenarios!I$22+SUM($G728:M728))+$E728+Scenarios!$B$18*Draws!K701</f>
        <v>2.07713069153864</v>
      </c>
      <c r="O728" s="64" t="n">
        <f aca="false">Scenarios!$B$15+Scenarios!$B$16*$D728+Scenarios!$B$17*(Scenarios!J$22+SUM($G728:N728))+$E728+Scenarios!$B$18*Draws!L701</f>
        <v>-1.42468805543456</v>
      </c>
      <c r="P728" s="64" t="n">
        <f aca="false">Scenarios!$B$15+Scenarios!$B$16*$D728+Scenarios!$B$17*(Scenarios!K$22+SUM($G728:O728))+$E728+Scenarios!$B$18*Draws!M701</f>
        <v>-1.23627964946189</v>
      </c>
      <c r="Q728" s="64" t="n">
        <f aca="false">Scenarios!$B$15+Scenarios!$B$16*$D728+Scenarios!$B$17*(Scenarios!L$22+SUM($G728:P728))+$E728+Scenarios!$B$18*Draws!N701</f>
        <v>-4.07077642003198</v>
      </c>
      <c r="R728" s="64" t="n">
        <f aca="false">Scenarios!$B$15+Scenarios!$B$16*$D728+Scenarios!$B$17*(Scenarios!M$22+SUM($G728:Q728))+$E728+Scenarios!$B$18*Draws!O701</f>
        <v>-1.81970411459058</v>
      </c>
      <c r="S728" s="79" t="n">
        <f aca="false">SUM(G728:R728)</f>
        <v>-21.8517753536712</v>
      </c>
    </row>
    <row r="729" customFormat="false" ht="15" hidden="false" customHeight="false" outlineLevel="0" collapsed="false">
      <c r="A729" s="36" t="n">
        <v>698</v>
      </c>
      <c r="B729" s="36" t="n">
        <f aca="false">MATCH(Draws!B702,$B$16:$E$16,1)</f>
        <v>2</v>
      </c>
      <c r="C729" s="65" t="n">
        <f aca="false">MAX(-0.9,INDEX(Scenarios!$B$8:$E$8,B729)+INDEX(Scenarios!$B$9:$E$9,B729)*Draws!C702)</f>
        <v>-0.19377292</v>
      </c>
      <c r="D729" s="65" t="n">
        <f aca="false">(1+C729)^(1/12)-1</f>
        <v>-0.0177890266905661</v>
      </c>
      <c r="E729" s="64" t="n">
        <f aca="false">INDEX(Scenarios!$B$10:$E$10,B729)/12</f>
        <v>0.416666666666667</v>
      </c>
      <c r="G729" s="64" t="n">
        <f aca="false">Scenarios!$B$15+Scenarios!$B$16*$D729+Scenarios!$B$17*(Scenarios!B$22)+$E729+Scenarios!$B$18*Draws!D702</f>
        <v>-1.70017174615168</v>
      </c>
      <c r="H729" s="64" t="n">
        <f aca="false">Scenarios!$B$15+Scenarios!$B$16*$D729+Scenarios!$B$17*(Scenarios!C$22+SUM($G729:G729))+$E729+Scenarios!$B$18*Draws!E702</f>
        <v>1.31002582936008</v>
      </c>
      <c r="I729" s="64" t="n">
        <f aca="false">Scenarios!$B$15+Scenarios!$B$16*$D729+Scenarios!$B$17*(Scenarios!D$22+SUM($G729:H729))+$E729+Scenarios!$B$18*Draws!F702</f>
        <v>-3.14252080380066</v>
      </c>
      <c r="J729" s="64" t="n">
        <f aca="false">Scenarios!$B$15+Scenarios!$B$16*$D729+Scenarios!$B$17*(Scenarios!E$22+SUM($G729:I729))+$E729+Scenarios!$B$18*Draws!G702</f>
        <v>0.537527142412827</v>
      </c>
      <c r="K729" s="64" t="n">
        <f aca="false">Scenarios!$B$15+Scenarios!$B$16*$D729+Scenarios!$B$17*(Scenarios!F$22+SUM($G729:J729))+$E729+Scenarios!$B$18*Draws!H702</f>
        <v>0.0256127145580765</v>
      </c>
      <c r="L729" s="64" t="n">
        <f aca="false">Scenarios!$B$15+Scenarios!$B$16*$D729+Scenarios!$B$17*(Scenarios!G$22+SUM($G729:K729))+$E729+Scenarios!$B$18*Draws!I702</f>
        <v>-1.14559130108398</v>
      </c>
      <c r="M729" s="64" t="n">
        <f aca="false">Scenarios!$B$15+Scenarios!$B$16*$D729+Scenarios!$B$17*(Scenarios!H$22+SUM($G729:L729))+$E729+Scenarios!$B$18*Draws!J702</f>
        <v>-1.8945348390553</v>
      </c>
      <c r="N729" s="64" t="n">
        <f aca="false">Scenarios!$B$15+Scenarios!$B$16*$D729+Scenarios!$B$17*(Scenarios!I$22+SUM($G729:M729))+$E729+Scenarios!$B$18*Draws!K702</f>
        <v>-0.957492178759924</v>
      </c>
      <c r="O729" s="64" t="n">
        <f aca="false">Scenarios!$B$15+Scenarios!$B$16*$D729+Scenarios!$B$17*(Scenarios!J$22+SUM($G729:N729))+$E729+Scenarios!$B$18*Draws!L702</f>
        <v>0.89418375246398</v>
      </c>
      <c r="P729" s="64" t="n">
        <f aca="false">Scenarios!$B$15+Scenarios!$B$16*$D729+Scenarios!$B$17*(Scenarios!K$22+SUM($G729:O729))+$E729+Scenarios!$B$18*Draws!M702</f>
        <v>1.21634321632573</v>
      </c>
      <c r="Q729" s="64" t="n">
        <f aca="false">Scenarios!$B$15+Scenarios!$B$16*$D729+Scenarios!$B$17*(Scenarios!L$22+SUM($G729:P729))+$E729+Scenarios!$B$18*Draws!N702</f>
        <v>6.29593092198298</v>
      </c>
      <c r="R729" s="64" t="n">
        <f aca="false">Scenarios!$B$15+Scenarios!$B$16*$D729+Scenarios!$B$17*(Scenarios!M$22+SUM($G729:Q729))+$E729+Scenarios!$B$18*Draws!O702</f>
        <v>0.142131111926471</v>
      </c>
      <c r="S729" s="79" t="n">
        <f aca="false">SUM(G729:R729)</f>
        <v>1.58144382017861</v>
      </c>
    </row>
    <row r="730" customFormat="false" ht="15" hidden="false" customHeight="false" outlineLevel="0" collapsed="false">
      <c r="A730" s="36" t="n">
        <v>699</v>
      </c>
      <c r="B730" s="36" t="n">
        <f aca="false">MATCH(Draws!B703,$B$16:$E$16,1)</f>
        <v>4</v>
      </c>
      <c r="C730" s="65" t="n">
        <f aca="false">MAX(-0.9,INDEX(Scenarios!$B$8:$E$8,B730)+INDEX(Scenarios!$B$9:$E$9,B730)*Draws!C703)</f>
        <v>0.29183628</v>
      </c>
      <c r="D730" s="65" t="n">
        <f aca="false">(1+C730)^(1/12)-1</f>
        <v>0.0215680218861152</v>
      </c>
      <c r="E730" s="64" t="n">
        <f aca="false">INDEX(Scenarios!$B$10:$E$10,B730)/12</f>
        <v>-1.25</v>
      </c>
      <c r="G730" s="64" t="n">
        <f aca="false">Scenarios!$B$15+Scenarios!$B$16*$D730+Scenarios!$B$17*(Scenarios!B$22)+$E730+Scenarios!$B$18*Draws!D703</f>
        <v>-2.04846788818484</v>
      </c>
      <c r="H730" s="64" t="n">
        <f aca="false">Scenarios!$B$15+Scenarios!$B$16*$D730+Scenarios!$B$17*(Scenarios!C$22+SUM($G730:G730))+$E730+Scenarios!$B$18*Draws!E703</f>
        <v>2.536840752112</v>
      </c>
      <c r="I730" s="64" t="n">
        <f aca="false">Scenarios!$B$15+Scenarios!$B$16*$D730+Scenarios!$B$17*(Scenarios!D$22+SUM($G730:H730))+$E730+Scenarios!$B$18*Draws!F703</f>
        <v>-0.700172943025308</v>
      </c>
      <c r="J730" s="64" t="n">
        <f aca="false">Scenarios!$B$15+Scenarios!$B$16*$D730+Scenarios!$B$17*(Scenarios!E$22+SUM($G730:I730))+$E730+Scenarios!$B$18*Draws!G703</f>
        <v>-2.98880048539545</v>
      </c>
      <c r="K730" s="64" t="n">
        <f aca="false">Scenarios!$B$15+Scenarios!$B$16*$D730+Scenarios!$B$17*(Scenarios!F$22+SUM($G730:J730))+$E730+Scenarios!$B$18*Draws!H703</f>
        <v>-1.02323007912677</v>
      </c>
      <c r="L730" s="64" t="n">
        <f aca="false">Scenarios!$B$15+Scenarios!$B$16*$D730+Scenarios!$B$17*(Scenarios!G$22+SUM($G730:K730))+$E730+Scenarios!$B$18*Draws!I703</f>
        <v>2.84154908362339</v>
      </c>
      <c r="M730" s="64" t="n">
        <f aca="false">Scenarios!$B$15+Scenarios!$B$16*$D730+Scenarios!$B$17*(Scenarios!H$22+SUM($G730:L730))+$E730+Scenarios!$B$18*Draws!J703</f>
        <v>-2.16382401623302</v>
      </c>
      <c r="N730" s="64" t="n">
        <f aca="false">Scenarios!$B$15+Scenarios!$B$16*$D730+Scenarios!$B$17*(Scenarios!I$22+SUM($G730:M730))+$E730+Scenarios!$B$18*Draws!K703</f>
        <v>-0.815797304123871</v>
      </c>
      <c r="O730" s="64" t="n">
        <f aca="false">Scenarios!$B$15+Scenarios!$B$16*$D730+Scenarios!$B$17*(Scenarios!J$22+SUM($G730:N730))+$E730+Scenarios!$B$18*Draws!L703</f>
        <v>3.28775031472493</v>
      </c>
      <c r="P730" s="64" t="n">
        <f aca="false">Scenarios!$B$15+Scenarios!$B$16*$D730+Scenarios!$B$17*(Scenarios!K$22+SUM($G730:O730))+$E730+Scenarios!$B$18*Draws!M703</f>
        <v>-0.973853423010272</v>
      </c>
      <c r="Q730" s="64" t="n">
        <f aca="false">Scenarios!$B$15+Scenarios!$B$16*$D730+Scenarios!$B$17*(Scenarios!L$22+SUM($G730:P730))+$E730+Scenarios!$B$18*Draws!N703</f>
        <v>-4.68383257501805</v>
      </c>
      <c r="R730" s="64" t="n">
        <f aca="false">Scenarios!$B$15+Scenarios!$B$16*$D730+Scenarios!$B$17*(Scenarios!M$22+SUM($G730:Q730))+$E730+Scenarios!$B$18*Draws!O703</f>
        <v>-2.97906906862867</v>
      </c>
      <c r="S730" s="79" t="n">
        <f aca="false">SUM(G730:R730)</f>
        <v>-9.71090763228592</v>
      </c>
    </row>
    <row r="731" customFormat="false" ht="15" hidden="false" customHeight="false" outlineLevel="0" collapsed="false">
      <c r="A731" s="36" t="n">
        <v>700</v>
      </c>
      <c r="B731" s="36" t="n">
        <f aca="false">MATCH(Draws!B704,$B$16:$E$16,1)</f>
        <v>4</v>
      </c>
      <c r="C731" s="65" t="n">
        <f aca="false">MAX(-0.9,INDEX(Scenarios!$B$8:$E$8,B731)+INDEX(Scenarios!$B$9:$E$9,B731)*Draws!C704)</f>
        <v>0.10153656</v>
      </c>
      <c r="D731" s="65" t="n">
        <f aca="false">(1+C731)^(1/12)-1</f>
        <v>0.0080913996734282</v>
      </c>
      <c r="E731" s="64" t="n">
        <f aca="false">INDEX(Scenarios!$B$10:$E$10,B731)/12</f>
        <v>-1.25</v>
      </c>
      <c r="G731" s="64" t="n">
        <f aca="false">Scenarios!$B$15+Scenarios!$B$16*$D731+Scenarios!$B$17*(Scenarios!B$22)+$E731+Scenarios!$B$18*Draws!D704</f>
        <v>-2.98971550007557</v>
      </c>
      <c r="H731" s="64" t="n">
        <f aca="false">Scenarios!$B$15+Scenarios!$B$16*$D731+Scenarios!$B$17*(Scenarios!C$22+SUM($G731:G731))+$E731+Scenarios!$B$18*Draws!E704</f>
        <v>-0.588800282326249</v>
      </c>
      <c r="I731" s="64" t="n">
        <f aca="false">Scenarios!$B$15+Scenarios!$B$16*$D731+Scenarios!$B$17*(Scenarios!D$22+SUM($G731:H731))+$E731+Scenarios!$B$18*Draws!F704</f>
        <v>-3.72664679012643</v>
      </c>
      <c r="J731" s="64" t="n">
        <f aca="false">Scenarios!$B$15+Scenarios!$B$16*$D731+Scenarios!$B$17*(Scenarios!E$22+SUM($G731:I731))+$E731+Scenarios!$B$18*Draws!G704</f>
        <v>-2.4964937368392</v>
      </c>
      <c r="K731" s="64" t="n">
        <f aca="false">Scenarios!$B$15+Scenarios!$B$16*$D731+Scenarios!$B$17*(Scenarios!F$22+SUM($G731:J731))+$E731+Scenarios!$B$18*Draws!H704</f>
        <v>-5.49945279978635</v>
      </c>
      <c r="L731" s="64" t="n">
        <f aca="false">Scenarios!$B$15+Scenarios!$B$16*$D731+Scenarios!$B$17*(Scenarios!G$22+SUM($G731:K731))+$E731+Scenarios!$B$18*Draws!I704</f>
        <v>-2.99904826570463</v>
      </c>
      <c r="M731" s="64" t="n">
        <f aca="false">Scenarios!$B$15+Scenarios!$B$16*$D731+Scenarios!$B$17*(Scenarios!H$22+SUM($G731:L731))+$E731+Scenarios!$B$18*Draws!J704</f>
        <v>-0.128748235166747</v>
      </c>
      <c r="N731" s="64" t="n">
        <f aca="false">Scenarios!$B$15+Scenarios!$B$16*$D731+Scenarios!$B$17*(Scenarios!I$22+SUM($G731:M731))+$E731+Scenarios!$B$18*Draws!K704</f>
        <v>2.99409448301689</v>
      </c>
      <c r="O731" s="64" t="n">
        <f aca="false">Scenarios!$B$15+Scenarios!$B$16*$D731+Scenarios!$B$17*(Scenarios!J$22+SUM($G731:N731))+$E731+Scenarios!$B$18*Draws!L704</f>
        <v>-7.68985610687769</v>
      </c>
      <c r="P731" s="64" t="n">
        <f aca="false">Scenarios!$B$15+Scenarios!$B$16*$D731+Scenarios!$B$17*(Scenarios!K$22+SUM($G731:O731))+$E731+Scenarios!$B$18*Draws!M704</f>
        <v>-5.75808197916144</v>
      </c>
      <c r="Q731" s="64" t="n">
        <f aca="false">Scenarios!$B$15+Scenarios!$B$16*$D731+Scenarios!$B$17*(Scenarios!L$22+SUM($G731:P731))+$E731+Scenarios!$B$18*Draws!N704</f>
        <v>-0.786657034879655</v>
      </c>
      <c r="R731" s="64" t="n">
        <f aca="false">Scenarios!$B$15+Scenarios!$B$16*$D731+Scenarios!$B$17*(Scenarios!M$22+SUM($G731:Q731))+$E731+Scenarios!$B$18*Draws!O704</f>
        <v>-3.79885906818022</v>
      </c>
      <c r="S731" s="79" t="n">
        <f aca="false">SUM(G731:R731)</f>
        <v>-33.4682653161073</v>
      </c>
    </row>
    <row r="732" customFormat="false" ht="15" hidden="false" customHeight="false" outlineLevel="0" collapsed="false">
      <c r="A732" s="36" t="n">
        <v>701</v>
      </c>
      <c r="B732" s="36" t="n">
        <f aca="false">MATCH(Draws!B705,$B$16:$E$16,1)</f>
        <v>2</v>
      </c>
      <c r="C732" s="65" t="n">
        <f aca="false">MAX(-0.9,INDEX(Scenarios!$B$8:$E$8,B732)+INDEX(Scenarios!$B$9:$E$9,B732)*Draws!C705)</f>
        <v>-0.4164934</v>
      </c>
      <c r="D732" s="65" t="n">
        <f aca="false">(1+C732)^(1/12)-1</f>
        <v>-0.0438989076213973</v>
      </c>
      <c r="E732" s="64" t="n">
        <f aca="false">INDEX(Scenarios!$B$10:$E$10,B732)/12</f>
        <v>0.416666666666667</v>
      </c>
      <c r="G732" s="64" t="n">
        <f aca="false">Scenarios!$B$15+Scenarios!$B$16*$D732+Scenarios!$B$17*(Scenarios!B$22)+$E732+Scenarios!$B$18*Draws!D705</f>
        <v>-3.90800859293262</v>
      </c>
      <c r="H732" s="64" t="n">
        <f aca="false">Scenarios!$B$15+Scenarios!$B$16*$D732+Scenarios!$B$17*(Scenarios!C$22+SUM($G732:G732))+$E732+Scenarios!$B$18*Draws!E705</f>
        <v>0.780390719704842</v>
      </c>
      <c r="I732" s="64" t="n">
        <f aca="false">Scenarios!$B$15+Scenarios!$B$16*$D732+Scenarios!$B$17*(Scenarios!D$22+SUM($G732:H732))+$E732+Scenarios!$B$18*Draws!F705</f>
        <v>-0.583381288585224</v>
      </c>
      <c r="J732" s="64" t="n">
        <f aca="false">Scenarios!$B$15+Scenarios!$B$16*$D732+Scenarios!$B$17*(Scenarios!E$22+SUM($G732:I732))+$E732+Scenarios!$B$18*Draws!G705</f>
        <v>-1.30095909944709</v>
      </c>
      <c r="K732" s="64" t="n">
        <f aca="false">Scenarios!$B$15+Scenarios!$B$16*$D732+Scenarios!$B$17*(Scenarios!F$22+SUM($G732:J732))+$E732+Scenarios!$B$18*Draws!H705</f>
        <v>-0.973667091369539</v>
      </c>
      <c r="L732" s="64" t="n">
        <f aca="false">Scenarios!$B$15+Scenarios!$B$16*$D732+Scenarios!$B$17*(Scenarios!G$22+SUM($G732:K732))+$E732+Scenarios!$B$18*Draws!I705</f>
        <v>4.31817527614809</v>
      </c>
      <c r="M732" s="64" t="n">
        <f aca="false">Scenarios!$B$15+Scenarios!$B$16*$D732+Scenarios!$B$17*(Scenarios!H$22+SUM($G732:L732))+$E732+Scenarios!$B$18*Draws!J705</f>
        <v>-0.502528627277622</v>
      </c>
      <c r="N732" s="64" t="n">
        <f aca="false">Scenarios!$B$15+Scenarios!$B$16*$D732+Scenarios!$B$17*(Scenarios!I$22+SUM($G732:M732))+$E732+Scenarios!$B$18*Draws!K705</f>
        <v>-0.599603085488732</v>
      </c>
      <c r="O732" s="64" t="n">
        <f aca="false">Scenarios!$B$15+Scenarios!$B$16*$D732+Scenarios!$B$17*(Scenarios!J$22+SUM($G732:N732))+$E732+Scenarios!$B$18*Draws!L705</f>
        <v>0.0217450481420881</v>
      </c>
      <c r="P732" s="64" t="n">
        <f aca="false">Scenarios!$B$15+Scenarios!$B$16*$D732+Scenarios!$B$17*(Scenarios!K$22+SUM($G732:O732))+$E732+Scenarios!$B$18*Draws!M705</f>
        <v>3.24737647887349</v>
      </c>
      <c r="Q732" s="64" t="n">
        <f aca="false">Scenarios!$B$15+Scenarios!$B$16*$D732+Scenarios!$B$17*(Scenarios!L$22+SUM($G732:P732))+$E732+Scenarios!$B$18*Draws!N705</f>
        <v>-2.20779884722736</v>
      </c>
      <c r="R732" s="64" t="n">
        <f aca="false">Scenarios!$B$15+Scenarios!$B$16*$D732+Scenarios!$B$17*(Scenarios!M$22+SUM($G732:Q732))+$E732+Scenarios!$B$18*Draws!O705</f>
        <v>2.01463541818399</v>
      </c>
      <c r="S732" s="79" t="n">
        <f aca="false">SUM(G732:R732)</f>
        <v>0.3063763087243</v>
      </c>
    </row>
    <row r="733" customFormat="false" ht="15" hidden="false" customHeight="false" outlineLevel="0" collapsed="false">
      <c r="A733" s="36" t="n">
        <v>702</v>
      </c>
      <c r="B733" s="36" t="n">
        <f aca="false">MATCH(Draws!B706,$B$16:$E$16,1)</f>
        <v>1</v>
      </c>
      <c r="C733" s="65" t="n">
        <f aca="false">MAX(-0.9,INDEX(Scenarios!$B$8:$E$8,B733)+INDEX(Scenarios!$B$9:$E$9,B733)*Draws!C706)</f>
        <v>0.1736978</v>
      </c>
      <c r="D733" s="65" t="n">
        <f aca="false">(1+C733)^(1/12)-1</f>
        <v>0.0134360699962688</v>
      </c>
      <c r="E733" s="64" t="n">
        <f aca="false">INDEX(Scenarios!$B$10:$E$10,B733)/12</f>
        <v>-1.25</v>
      </c>
      <c r="G733" s="64" t="n">
        <f aca="false">Scenarios!$B$15+Scenarios!$B$16*$D733+Scenarios!$B$17*(Scenarios!B$22)+$E733+Scenarios!$B$18*Draws!D706</f>
        <v>-2.65671047348087</v>
      </c>
      <c r="H733" s="64" t="n">
        <f aca="false">Scenarios!$B$15+Scenarios!$B$16*$D733+Scenarios!$B$17*(Scenarios!C$22+SUM($G733:G733))+$E733+Scenarios!$B$18*Draws!E706</f>
        <v>-1.18664141150979</v>
      </c>
      <c r="I733" s="64" t="n">
        <f aca="false">Scenarios!$B$15+Scenarios!$B$16*$D733+Scenarios!$B$17*(Scenarios!D$22+SUM($G733:H733))+$E733+Scenarios!$B$18*Draws!F706</f>
        <v>-3.95311365210901</v>
      </c>
      <c r="J733" s="64" t="n">
        <f aca="false">Scenarios!$B$15+Scenarios!$B$16*$D733+Scenarios!$B$17*(Scenarios!E$22+SUM($G733:I733))+$E733+Scenarios!$B$18*Draws!G706</f>
        <v>0.396112071712082</v>
      </c>
      <c r="K733" s="64" t="n">
        <f aca="false">Scenarios!$B$15+Scenarios!$B$16*$D733+Scenarios!$B$17*(Scenarios!F$22+SUM($G733:J733))+$E733+Scenarios!$B$18*Draws!H706</f>
        <v>-2.54143246638678</v>
      </c>
      <c r="L733" s="64" t="n">
        <f aca="false">Scenarios!$B$15+Scenarios!$B$16*$D733+Scenarios!$B$17*(Scenarios!G$22+SUM($G733:K733))+$E733+Scenarios!$B$18*Draws!I706</f>
        <v>-3.76781345813653</v>
      </c>
      <c r="M733" s="64" t="n">
        <f aca="false">Scenarios!$B$15+Scenarios!$B$16*$D733+Scenarios!$B$17*(Scenarios!H$22+SUM($G733:L733))+$E733+Scenarios!$B$18*Draws!J706</f>
        <v>1.37157637504493</v>
      </c>
      <c r="N733" s="64" t="n">
        <f aca="false">Scenarios!$B$15+Scenarios!$B$16*$D733+Scenarios!$B$17*(Scenarios!I$22+SUM($G733:M733))+$E733+Scenarios!$B$18*Draws!K706</f>
        <v>-1.3648177144319</v>
      </c>
      <c r="O733" s="64" t="n">
        <f aca="false">Scenarios!$B$15+Scenarios!$B$16*$D733+Scenarios!$B$17*(Scenarios!J$22+SUM($G733:N733))+$E733+Scenarios!$B$18*Draws!L706</f>
        <v>-2.28327620099739</v>
      </c>
      <c r="P733" s="64" t="n">
        <f aca="false">Scenarios!$B$15+Scenarios!$B$16*$D733+Scenarios!$B$17*(Scenarios!K$22+SUM($G733:O733))+$E733+Scenarios!$B$18*Draws!M706</f>
        <v>-4.49973383084737</v>
      </c>
      <c r="Q733" s="64" t="n">
        <f aca="false">Scenarios!$B$15+Scenarios!$B$16*$D733+Scenarios!$B$17*(Scenarios!L$22+SUM($G733:P733))+$E733+Scenarios!$B$18*Draws!N706</f>
        <v>-2.85908789868739</v>
      </c>
      <c r="R733" s="64" t="n">
        <f aca="false">Scenarios!$B$15+Scenarios!$B$16*$D733+Scenarios!$B$17*(Scenarios!M$22+SUM($G733:Q733))+$E733+Scenarios!$B$18*Draws!O706</f>
        <v>0.0162344826523917</v>
      </c>
      <c r="S733" s="79" t="n">
        <f aca="false">SUM(G733:R733)</f>
        <v>-23.3287041771776</v>
      </c>
    </row>
    <row r="734" customFormat="false" ht="15" hidden="false" customHeight="false" outlineLevel="0" collapsed="false">
      <c r="A734" s="36" t="n">
        <v>703</v>
      </c>
      <c r="B734" s="36" t="n">
        <f aca="false">MATCH(Draws!B707,$B$16:$E$16,1)</f>
        <v>4</v>
      </c>
      <c r="C734" s="65" t="n">
        <f aca="false">MAX(-0.9,INDEX(Scenarios!$B$8:$E$8,B734)+INDEX(Scenarios!$B$9:$E$9,B734)*Draws!C707)</f>
        <v>0.10859424</v>
      </c>
      <c r="D734" s="65" t="n">
        <f aca="false">(1+C734)^(1/12)-1</f>
        <v>0.00862807261341914</v>
      </c>
      <c r="E734" s="64" t="n">
        <f aca="false">INDEX(Scenarios!$B$10:$E$10,B734)/12</f>
        <v>-1.25</v>
      </c>
      <c r="G734" s="64" t="n">
        <f aca="false">Scenarios!$B$15+Scenarios!$B$16*$D734+Scenarios!$B$17*(Scenarios!B$22)+$E734+Scenarios!$B$18*Draws!D707</f>
        <v>-4.40421574519736</v>
      </c>
      <c r="H734" s="64" t="n">
        <f aca="false">Scenarios!$B$15+Scenarios!$B$16*$D734+Scenarios!$B$17*(Scenarios!C$22+SUM($G734:G734))+$E734+Scenarios!$B$18*Draws!E707</f>
        <v>-1.23126013824288</v>
      </c>
      <c r="I734" s="64" t="n">
        <f aca="false">Scenarios!$B$15+Scenarios!$B$16*$D734+Scenarios!$B$17*(Scenarios!D$22+SUM($G734:H734))+$E734+Scenarios!$B$18*Draws!F707</f>
        <v>-3.00632795119851</v>
      </c>
      <c r="J734" s="64" t="n">
        <f aca="false">Scenarios!$B$15+Scenarios!$B$16*$D734+Scenarios!$B$17*(Scenarios!E$22+SUM($G734:I734))+$E734+Scenarios!$B$18*Draws!G707</f>
        <v>3.64183420550531</v>
      </c>
      <c r="K734" s="64" t="n">
        <f aca="false">Scenarios!$B$15+Scenarios!$B$16*$D734+Scenarios!$B$17*(Scenarios!F$22+SUM($G734:J734))+$E734+Scenarios!$B$18*Draws!H707</f>
        <v>-6.52560410187454</v>
      </c>
      <c r="L734" s="64" t="n">
        <f aca="false">Scenarios!$B$15+Scenarios!$B$16*$D734+Scenarios!$B$17*(Scenarios!G$22+SUM($G734:K734))+$E734+Scenarios!$B$18*Draws!I707</f>
        <v>-0.932336435025296</v>
      </c>
      <c r="M734" s="64" t="n">
        <f aca="false">Scenarios!$B$15+Scenarios!$B$16*$D734+Scenarios!$B$17*(Scenarios!H$22+SUM($G734:L734))+$E734+Scenarios!$B$18*Draws!J707</f>
        <v>2.53347771383694</v>
      </c>
      <c r="N734" s="64" t="n">
        <f aca="false">Scenarios!$B$15+Scenarios!$B$16*$D734+Scenarios!$B$17*(Scenarios!I$22+SUM($G734:M734))+$E734+Scenarios!$B$18*Draws!K707</f>
        <v>-2.37873447700678</v>
      </c>
      <c r="O734" s="64" t="n">
        <f aca="false">Scenarios!$B$15+Scenarios!$B$16*$D734+Scenarios!$B$17*(Scenarios!J$22+SUM($G734:N734))+$E734+Scenarios!$B$18*Draws!L707</f>
        <v>-5.57850378199267</v>
      </c>
      <c r="P734" s="64" t="n">
        <f aca="false">Scenarios!$B$15+Scenarios!$B$16*$D734+Scenarios!$B$17*(Scenarios!K$22+SUM($G734:O734))+$E734+Scenarios!$B$18*Draws!M707</f>
        <v>-2.66190737508274</v>
      </c>
      <c r="Q734" s="64" t="n">
        <f aca="false">Scenarios!$B$15+Scenarios!$B$16*$D734+Scenarios!$B$17*(Scenarios!L$22+SUM($G734:P734))+$E734+Scenarios!$B$18*Draws!N707</f>
        <v>-5.01413406654876</v>
      </c>
      <c r="R734" s="64" t="n">
        <f aca="false">Scenarios!$B$15+Scenarios!$B$16*$D734+Scenarios!$B$17*(Scenarios!M$22+SUM($G734:Q734))+$E734+Scenarios!$B$18*Draws!O707</f>
        <v>-3.80192224009556</v>
      </c>
      <c r="S734" s="79" t="n">
        <f aca="false">SUM(G734:R734)</f>
        <v>-29.3596343929228</v>
      </c>
    </row>
    <row r="735" customFormat="false" ht="15" hidden="false" customHeight="false" outlineLevel="0" collapsed="false">
      <c r="A735" s="36" t="n">
        <v>704</v>
      </c>
      <c r="B735" s="36" t="n">
        <f aca="false">MATCH(Draws!B708,$B$16:$E$16,1)</f>
        <v>2</v>
      </c>
      <c r="C735" s="65" t="n">
        <f aca="false">MAX(-0.9,INDEX(Scenarios!$B$8:$E$8,B735)+INDEX(Scenarios!$B$9:$E$9,B735)*Draws!C708)</f>
        <v>-0.21377224</v>
      </c>
      <c r="D735" s="65" t="n">
        <f aca="false">(1+C735)^(1/12)-1</f>
        <v>-0.0198428827674807</v>
      </c>
      <c r="E735" s="64" t="n">
        <f aca="false">INDEX(Scenarios!$B$10:$E$10,B735)/12</f>
        <v>0.416666666666667</v>
      </c>
      <c r="G735" s="64" t="n">
        <f aca="false">Scenarios!$B$15+Scenarios!$B$16*$D735+Scenarios!$B$17*(Scenarios!B$22)+$E735+Scenarios!$B$18*Draws!D708</f>
        <v>-3.67404380351256</v>
      </c>
      <c r="H735" s="64" t="n">
        <f aca="false">Scenarios!$B$15+Scenarios!$B$16*$D735+Scenarios!$B$17*(Scenarios!C$22+SUM($G735:G735))+$E735+Scenarios!$B$18*Draws!E708</f>
        <v>2.36184388680564</v>
      </c>
      <c r="I735" s="64" t="n">
        <f aca="false">Scenarios!$B$15+Scenarios!$B$16*$D735+Scenarios!$B$17*(Scenarios!D$22+SUM($G735:H735))+$E735+Scenarios!$B$18*Draws!F708</f>
        <v>1.70044462736631</v>
      </c>
      <c r="J735" s="64" t="n">
        <f aca="false">Scenarios!$B$15+Scenarios!$B$16*$D735+Scenarios!$B$17*(Scenarios!E$22+SUM($G735:I735))+$E735+Scenarios!$B$18*Draws!G708</f>
        <v>1.61845454176908</v>
      </c>
      <c r="K735" s="64" t="n">
        <f aca="false">Scenarios!$B$15+Scenarios!$B$16*$D735+Scenarios!$B$17*(Scenarios!F$22+SUM($G735:J735))+$E735+Scenarios!$B$18*Draws!H708</f>
        <v>-2.07263052044731</v>
      </c>
      <c r="L735" s="64" t="n">
        <f aca="false">Scenarios!$B$15+Scenarios!$B$16*$D735+Scenarios!$B$17*(Scenarios!G$22+SUM($G735:K735))+$E735+Scenarios!$B$18*Draws!I708</f>
        <v>-2.5144155867879</v>
      </c>
      <c r="M735" s="64" t="n">
        <f aca="false">Scenarios!$B$15+Scenarios!$B$16*$D735+Scenarios!$B$17*(Scenarios!H$22+SUM($G735:L735))+$E735+Scenarios!$B$18*Draws!J708</f>
        <v>-2.5193122940965</v>
      </c>
      <c r="N735" s="64" t="n">
        <f aca="false">Scenarios!$B$15+Scenarios!$B$16*$D735+Scenarios!$B$17*(Scenarios!I$22+SUM($G735:M735))+$E735+Scenarios!$B$18*Draws!K708</f>
        <v>-1.39043459552385</v>
      </c>
      <c r="O735" s="64" t="n">
        <f aca="false">Scenarios!$B$15+Scenarios!$B$16*$D735+Scenarios!$B$17*(Scenarios!J$22+SUM($G735:N735))+$E735+Scenarios!$B$18*Draws!L708</f>
        <v>1.34702444021913</v>
      </c>
      <c r="P735" s="64" t="n">
        <f aca="false">Scenarios!$B$15+Scenarios!$B$16*$D735+Scenarios!$B$17*(Scenarios!K$22+SUM($G735:O735))+$E735+Scenarios!$B$18*Draws!M708</f>
        <v>1.58028479282968</v>
      </c>
      <c r="Q735" s="64" t="n">
        <f aca="false">Scenarios!$B$15+Scenarios!$B$16*$D735+Scenarios!$B$17*(Scenarios!L$22+SUM($G735:P735))+$E735+Scenarios!$B$18*Draws!N708</f>
        <v>4.17463718396245</v>
      </c>
      <c r="R735" s="64" t="n">
        <f aca="false">Scenarios!$B$15+Scenarios!$B$16*$D735+Scenarios!$B$17*(Scenarios!M$22+SUM($G735:Q735))+$E735+Scenarios!$B$18*Draws!O708</f>
        <v>-4.49964802673069</v>
      </c>
      <c r="S735" s="79" t="n">
        <f aca="false">SUM(G735:R735)</f>
        <v>-3.88779535414653</v>
      </c>
    </row>
    <row r="736" customFormat="false" ht="15" hidden="false" customHeight="false" outlineLevel="0" collapsed="false">
      <c r="A736" s="36" t="n">
        <v>705</v>
      </c>
      <c r="B736" s="36" t="n">
        <f aca="false">MATCH(Draws!B709,$B$16:$E$16,1)</f>
        <v>1</v>
      </c>
      <c r="C736" s="65" t="n">
        <f aca="false">MAX(-0.9,INDEX(Scenarios!$B$8:$E$8,B736)+INDEX(Scenarios!$B$9:$E$9,B736)*Draws!C709)</f>
        <v>0.30954515</v>
      </c>
      <c r="D736" s="65" t="n">
        <f aca="false">(1+C736)^(1/12)-1</f>
        <v>0.0227277493997065</v>
      </c>
      <c r="E736" s="64" t="n">
        <f aca="false">INDEX(Scenarios!$B$10:$E$10,B736)/12</f>
        <v>-1.25</v>
      </c>
      <c r="G736" s="64" t="n">
        <f aca="false">Scenarios!$B$15+Scenarios!$B$16*$D736+Scenarios!$B$17*(Scenarios!B$22)+$E736+Scenarios!$B$18*Draws!D709</f>
        <v>1.62078555139507</v>
      </c>
      <c r="H736" s="64" t="n">
        <f aca="false">Scenarios!$B$15+Scenarios!$B$16*$D736+Scenarios!$B$17*(Scenarios!C$22+SUM($G736:G736))+$E736+Scenarios!$B$18*Draws!E709</f>
        <v>-3.19780948922592</v>
      </c>
      <c r="I736" s="64" t="n">
        <f aca="false">Scenarios!$B$15+Scenarios!$B$16*$D736+Scenarios!$B$17*(Scenarios!D$22+SUM($G736:H736))+$E736+Scenarios!$B$18*Draws!F709</f>
        <v>-1.56300999826762</v>
      </c>
      <c r="J736" s="64" t="n">
        <f aca="false">Scenarios!$B$15+Scenarios!$B$16*$D736+Scenarios!$B$17*(Scenarios!E$22+SUM($G736:I736))+$E736+Scenarios!$B$18*Draws!G709</f>
        <v>0.207819299347059</v>
      </c>
      <c r="K736" s="64" t="n">
        <f aca="false">Scenarios!$B$15+Scenarios!$B$16*$D736+Scenarios!$B$17*(Scenarios!F$22+SUM($G736:J736))+$E736+Scenarios!$B$18*Draws!H709</f>
        <v>-0.894668156412183</v>
      </c>
      <c r="L736" s="64" t="n">
        <f aca="false">Scenarios!$B$15+Scenarios!$B$16*$D736+Scenarios!$B$17*(Scenarios!G$22+SUM($G736:K736))+$E736+Scenarios!$B$18*Draws!I709</f>
        <v>0.244621156810132</v>
      </c>
      <c r="M736" s="64" t="n">
        <f aca="false">Scenarios!$B$15+Scenarios!$B$16*$D736+Scenarios!$B$17*(Scenarios!H$22+SUM($G736:L736))+$E736+Scenarios!$B$18*Draws!J709</f>
        <v>3.5450789007223</v>
      </c>
      <c r="N736" s="64" t="n">
        <f aca="false">Scenarios!$B$15+Scenarios!$B$16*$D736+Scenarios!$B$17*(Scenarios!I$22+SUM($G736:M736))+$E736+Scenarios!$B$18*Draws!K709</f>
        <v>-1.15625878857353</v>
      </c>
      <c r="O736" s="64" t="n">
        <f aca="false">Scenarios!$B$15+Scenarios!$B$16*$D736+Scenarios!$B$17*(Scenarios!J$22+SUM($G736:N736))+$E736+Scenarios!$B$18*Draws!L709</f>
        <v>-0.566706710555167</v>
      </c>
      <c r="P736" s="64" t="n">
        <f aca="false">Scenarios!$B$15+Scenarios!$B$16*$D736+Scenarios!$B$17*(Scenarios!K$22+SUM($G736:O736))+$E736+Scenarios!$B$18*Draws!M709</f>
        <v>-7.47402898917625</v>
      </c>
      <c r="Q736" s="64" t="n">
        <f aca="false">Scenarios!$B$15+Scenarios!$B$16*$D736+Scenarios!$B$17*(Scenarios!L$22+SUM($G736:P736))+$E736+Scenarios!$B$18*Draws!N709</f>
        <v>-1.73536549424705</v>
      </c>
      <c r="R736" s="64" t="n">
        <f aca="false">Scenarios!$B$15+Scenarios!$B$16*$D736+Scenarios!$B$17*(Scenarios!M$22+SUM($G736:Q736))+$E736+Scenarios!$B$18*Draws!O709</f>
        <v>-3.82052782148087</v>
      </c>
      <c r="S736" s="79" t="n">
        <f aca="false">SUM(G736:R736)</f>
        <v>-14.790070539664</v>
      </c>
    </row>
    <row r="737" customFormat="false" ht="15" hidden="false" customHeight="false" outlineLevel="0" collapsed="false">
      <c r="A737" s="36" t="n">
        <v>706</v>
      </c>
      <c r="B737" s="36" t="n">
        <f aca="false">MATCH(Draws!B710,$B$16:$E$16,1)</f>
        <v>1</v>
      </c>
      <c r="C737" s="65" t="n">
        <f aca="false">MAX(-0.9,INDEX(Scenarios!$B$8:$E$8,B737)+INDEX(Scenarios!$B$9:$E$9,B737)*Draws!C710)</f>
        <v>-0.32264845</v>
      </c>
      <c r="D737" s="65" t="n">
        <f aca="false">(1+C737)^(1/12)-1</f>
        <v>-0.0319424477982413</v>
      </c>
      <c r="E737" s="64" t="n">
        <f aca="false">INDEX(Scenarios!$B$10:$E$10,B737)/12</f>
        <v>-1.25</v>
      </c>
      <c r="G737" s="64" t="n">
        <f aca="false">Scenarios!$B$15+Scenarios!$B$16*$D737+Scenarios!$B$17*(Scenarios!B$22)+$E737+Scenarios!$B$18*Draws!D710</f>
        <v>1.57350502538449</v>
      </c>
      <c r="H737" s="64" t="n">
        <f aca="false">Scenarios!$B$15+Scenarios!$B$16*$D737+Scenarios!$B$17*(Scenarios!C$22+SUM($G737:G737))+$E737+Scenarios!$B$18*Draws!E710</f>
        <v>-0.955381989893233</v>
      </c>
      <c r="I737" s="64" t="n">
        <f aca="false">Scenarios!$B$15+Scenarios!$B$16*$D737+Scenarios!$B$17*(Scenarios!D$22+SUM($G737:H737))+$E737+Scenarios!$B$18*Draws!F710</f>
        <v>-6.56974031719503</v>
      </c>
      <c r="J737" s="64" t="n">
        <f aca="false">Scenarios!$B$15+Scenarios!$B$16*$D737+Scenarios!$B$17*(Scenarios!E$22+SUM($G737:I737))+$E737+Scenarios!$B$18*Draws!G710</f>
        <v>-4.57385394728652</v>
      </c>
      <c r="K737" s="64" t="n">
        <f aca="false">Scenarios!$B$15+Scenarios!$B$16*$D737+Scenarios!$B$17*(Scenarios!F$22+SUM($G737:J737))+$E737+Scenarios!$B$18*Draws!H710</f>
        <v>-1.46756608156751</v>
      </c>
      <c r="L737" s="64" t="n">
        <f aca="false">Scenarios!$B$15+Scenarios!$B$16*$D737+Scenarios!$B$17*(Scenarios!G$22+SUM($G737:K737))+$E737+Scenarios!$B$18*Draws!I710</f>
        <v>-7.81916156687398</v>
      </c>
      <c r="M737" s="64" t="n">
        <f aca="false">Scenarios!$B$15+Scenarios!$B$16*$D737+Scenarios!$B$17*(Scenarios!H$22+SUM($G737:L737))+$E737+Scenarios!$B$18*Draws!J710</f>
        <v>-5.89276687397699</v>
      </c>
      <c r="N737" s="64" t="n">
        <f aca="false">Scenarios!$B$15+Scenarios!$B$16*$D737+Scenarios!$B$17*(Scenarios!I$22+SUM($G737:M737))+$E737+Scenarios!$B$18*Draws!K710</f>
        <v>-2.95181194039709</v>
      </c>
      <c r="O737" s="64" t="n">
        <f aca="false">Scenarios!$B$15+Scenarios!$B$16*$D737+Scenarios!$B$17*(Scenarios!J$22+SUM($G737:N737))+$E737+Scenarios!$B$18*Draws!L710</f>
        <v>-3.9740672355238</v>
      </c>
      <c r="P737" s="64" t="n">
        <f aca="false">Scenarios!$B$15+Scenarios!$B$16*$D737+Scenarios!$B$17*(Scenarios!K$22+SUM($G737:O737))+$E737+Scenarios!$B$18*Draws!M710</f>
        <v>-1.9459469216156</v>
      </c>
      <c r="Q737" s="64" t="n">
        <f aca="false">Scenarios!$B$15+Scenarios!$B$16*$D737+Scenarios!$B$17*(Scenarios!L$22+SUM($G737:P737))+$E737+Scenarios!$B$18*Draws!N710</f>
        <v>-5.08222276690951</v>
      </c>
      <c r="R737" s="64" t="n">
        <f aca="false">Scenarios!$B$15+Scenarios!$B$16*$D737+Scenarios!$B$17*(Scenarios!M$22+SUM($G737:Q737))+$E737+Scenarios!$B$18*Draws!O710</f>
        <v>3.59861231543098</v>
      </c>
      <c r="S737" s="79" t="n">
        <f aca="false">SUM(G737:R737)</f>
        <v>-36.0604023004238</v>
      </c>
    </row>
    <row r="738" customFormat="false" ht="15" hidden="false" customHeight="false" outlineLevel="0" collapsed="false">
      <c r="A738" s="36" t="n">
        <v>707</v>
      </c>
      <c r="B738" s="36" t="n">
        <f aca="false">MATCH(Draws!B711,$B$16:$E$16,1)</f>
        <v>2</v>
      </c>
      <c r="C738" s="65" t="n">
        <f aca="false">MAX(-0.9,INDEX(Scenarios!$B$8:$E$8,B738)+INDEX(Scenarios!$B$9:$E$9,B738)*Draws!C711)</f>
        <v>-0.34556104</v>
      </c>
      <c r="D738" s="65" t="n">
        <f aca="false">(1+C738)^(1/12)-1</f>
        <v>-0.0347145452305214</v>
      </c>
      <c r="E738" s="64" t="n">
        <f aca="false">INDEX(Scenarios!$B$10:$E$10,B738)/12</f>
        <v>0.416666666666667</v>
      </c>
      <c r="G738" s="64" t="n">
        <f aca="false">Scenarios!$B$15+Scenarios!$B$16*$D738+Scenarios!$B$17*(Scenarios!B$22)+$E738+Scenarios!$B$18*Draws!D711</f>
        <v>-4.93466632764812</v>
      </c>
      <c r="H738" s="64" t="n">
        <f aca="false">Scenarios!$B$15+Scenarios!$B$16*$D738+Scenarios!$B$17*(Scenarios!C$22+SUM($G738:G738))+$E738+Scenarios!$B$18*Draws!E711</f>
        <v>0.0297516987675457</v>
      </c>
      <c r="I738" s="64" t="n">
        <f aca="false">Scenarios!$B$15+Scenarios!$B$16*$D738+Scenarios!$B$17*(Scenarios!D$22+SUM($G738:H738))+$E738+Scenarios!$B$18*Draws!F711</f>
        <v>2.47155674738004</v>
      </c>
      <c r="J738" s="64" t="n">
        <f aca="false">Scenarios!$B$15+Scenarios!$B$16*$D738+Scenarios!$B$17*(Scenarios!E$22+SUM($G738:I738))+$E738+Scenarios!$B$18*Draws!G711</f>
        <v>-4.82760074510848</v>
      </c>
      <c r="K738" s="64" t="n">
        <f aca="false">Scenarios!$B$15+Scenarios!$B$16*$D738+Scenarios!$B$17*(Scenarios!F$22+SUM($G738:J738))+$E738+Scenarios!$B$18*Draws!H711</f>
        <v>-3.02624020752974</v>
      </c>
      <c r="L738" s="64" t="n">
        <f aca="false">Scenarios!$B$15+Scenarios!$B$16*$D738+Scenarios!$B$17*(Scenarios!G$22+SUM($G738:K738))+$E738+Scenarios!$B$18*Draws!I711</f>
        <v>0.0698718933475935</v>
      </c>
      <c r="M738" s="64" t="n">
        <f aca="false">Scenarios!$B$15+Scenarios!$B$16*$D738+Scenarios!$B$17*(Scenarios!H$22+SUM($G738:L738))+$E738+Scenarios!$B$18*Draws!J711</f>
        <v>2.63981855523984</v>
      </c>
      <c r="N738" s="64" t="n">
        <f aca="false">Scenarios!$B$15+Scenarios!$B$16*$D738+Scenarios!$B$17*(Scenarios!I$22+SUM($G738:M738))+$E738+Scenarios!$B$18*Draws!K711</f>
        <v>-0.0211305427393388</v>
      </c>
      <c r="O738" s="64" t="n">
        <f aca="false">Scenarios!$B$15+Scenarios!$B$16*$D738+Scenarios!$B$17*(Scenarios!J$22+SUM($G738:N738))+$E738+Scenarios!$B$18*Draws!L711</f>
        <v>1.54415161127663</v>
      </c>
      <c r="P738" s="64" t="n">
        <f aca="false">Scenarios!$B$15+Scenarios!$B$16*$D738+Scenarios!$B$17*(Scenarios!K$22+SUM($G738:O738))+$E738+Scenarios!$B$18*Draws!M711</f>
        <v>-5.02777819745455</v>
      </c>
      <c r="Q738" s="64" t="n">
        <f aca="false">Scenarios!$B$15+Scenarios!$B$16*$D738+Scenarios!$B$17*(Scenarios!L$22+SUM($G738:P738))+$E738+Scenarios!$B$18*Draws!N711</f>
        <v>-4.73002085547705</v>
      </c>
      <c r="R738" s="64" t="n">
        <f aca="false">Scenarios!$B$15+Scenarios!$B$16*$D738+Scenarios!$B$17*(Scenarios!M$22+SUM($G738:Q738))+$E738+Scenarios!$B$18*Draws!O711</f>
        <v>-2.97088031473342</v>
      </c>
      <c r="S738" s="79" t="n">
        <f aca="false">SUM(G738:R738)</f>
        <v>-18.7831666846791</v>
      </c>
    </row>
    <row r="739" customFormat="false" ht="15" hidden="false" customHeight="false" outlineLevel="0" collapsed="false">
      <c r="A739" s="36" t="n">
        <v>708</v>
      </c>
      <c r="B739" s="36" t="n">
        <f aca="false">MATCH(Draws!B712,$B$16:$E$16,1)</f>
        <v>3</v>
      </c>
      <c r="C739" s="65" t="n">
        <f aca="false">MAX(-0.9,INDEX(Scenarios!$B$8:$E$8,B739)+INDEX(Scenarios!$B$9:$E$9,B739)*Draws!C712)</f>
        <v>0.18559928</v>
      </c>
      <c r="D739" s="65" t="n">
        <f aca="false">(1+C739)^(1/12)-1</f>
        <v>0.0142884823063589</v>
      </c>
      <c r="E739" s="64" t="n">
        <f aca="false">INDEX(Scenarios!$B$10:$E$10,B739)/12</f>
        <v>0.416666666666667</v>
      </c>
      <c r="G739" s="64" t="n">
        <f aca="false">Scenarios!$B$15+Scenarios!$B$16*$D739+Scenarios!$B$17*(Scenarios!B$22)+$E739+Scenarios!$B$18*Draws!D712</f>
        <v>-1.77911477125031</v>
      </c>
      <c r="H739" s="64" t="n">
        <f aca="false">Scenarios!$B$15+Scenarios!$B$16*$D739+Scenarios!$B$17*(Scenarios!C$22+SUM($G739:G739))+$E739+Scenarios!$B$18*Draws!E712</f>
        <v>0.282730686583863</v>
      </c>
      <c r="I739" s="64" t="n">
        <f aca="false">Scenarios!$B$15+Scenarios!$B$16*$D739+Scenarios!$B$17*(Scenarios!D$22+SUM($G739:H739))+$E739+Scenarios!$B$18*Draws!F712</f>
        <v>-1.71879200154511</v>
      </c>
      <c r="J739" s="64" t="n">
        <f aca="false">Scenarios!$B$15+Scenarios!$B$16*$D739+Scenarios!$B$17*(Scenarios!E$22+SUM($G739:I739))+$E739+Scenarios!$B$18*Draws!G712</f>
        <v>-2.94853315045804</v>
      </c>
      <c r="K739" s="64" t="n">
        <f aca="false">Scenarios!$B$15+Scenarios!$B$16*$D739+Scenarios!$B$17*(Scenarios!F$22+SUM($G739:J739))+$E739+Scenarios!$B$18*Draws!H712</f>
        <v>1.18894034451109</v>
      </c>
      <c r="L739" s="64" t="n">
        <f aca="false">Scenarios!$B$15+Scenarios!$B$16*$D739+Scenarios!$B$17*(Scenarios!G$22+SUM($G739:K739))+$E739+Scenarios!$B$18*Draws!I712</f>
        <v>4.02987645031058</v>
      </c>
      <c r="M739" s="64" t="n">
        <f aca="false">Scenarios!$B$15+Scenarios!$B$16*$D739+Scenarios!$B$17*(Scenarios!H$22+SUM($G739:L739))+$E739+Scenarios!$B$18*Draws!J712</f>
        <v>1.23565047983996</v>
      </c>
      <c r="N739" s="64" t="n">
        <f aca="false">Scenarios!$B$15+Scenarios!$B$16*$D739+Scenarios!$B$17*(Scenarios!I$22+SUM($G739:M739))+$E739+Scenarios!$B$18*Draws!K712</f>
        <v>-0.840969121303226</v>
      </c>
      <c r="O739" s="64" t="n">
        <f aca="false">Scenarios!$B$15+Scenarios!$B$16*$D739+Scenarios!$B$17*(Scenarios!J$22+SUM($G739:N739))+$E739+Scenarios!$B$18*Draws!L712</f>
        <v>-0.998229177499814</v>
      </c>
      <c r="P739" s="64" t="n">
        <f aca="false">Scenarios!$B$15+Scenarios!$B$16*$D739+Scenarios!$B$17*(Scenarios!K$22+SUM($G739:O739))+$E739+Scenarios!$B$18*Draws!M712</f>
        <v>0.333148760232907</v>
      </c>
      <c r="Q739" s="64" t="n">
        <f aca="false">Scenarios!$B$15+Scenarios!$B$16*$D739+Scenarios!$B$17*(Scenarios!L$22+SUM($G739:P739))+$E739+Scenarios!$B$18*Draws!N712</f>
        <v>1.81834968142452</v>
      </c>
      <c r="R739" s="64" t="n">
        <f aca="false">Scenarios!$B$15+Scenarios!$B$16*$D739+Scenarios!$B$17*(Scenarios!M$22+SUM($G739:Q739))+$E739+Scenarios!$B$18*Draws!O712</f>
        <v>-2.14283242242709</v>
      </c>
      <c r="S739" s="79" t="n">
        <f aca="false">SUM(G739:R739)</f>
        <v>-1.53977424158067</v>
      </c>
    </row>
    <row r="740" customFormat="false" ht="15" hidden="false" customHeight="false" outlineLevel="0" collapsed="false">
      <c r="A740" s="36" t="n">
        <v>709</v>
      </c>
      <c r="B740" s="36" t="n">
        <f aca="false">MATCH(Draws!B713,$B$16:$E$16,1)</f>
        <v>2</v>
      </c>
      <c r="C740" s="65" t="n">
        <f aca="false">MAX(-0.9,INDEX(Scenarios!$B$8:$E$8,B740)+INDEX(Scenarios!$B$9:$E$9,B740)*Draws!C713)</f>
        <v>-0.28157836</v>
      </c>
      <c r="D740" s="65" t="n">
        <f aca="false">(1+C740)^(1/12)-1</f>
        <v>-0.0271819565580049</v>
      </c>
      <c r="E740" s="64" t="n">
        <f aca="false">INDEX(Scenarios!$B$10:$E$10,B740)/12</f>
        <v>0.416666666666667</v>
      </c>
      <c r="G740" s="64" t="n">
        <f aca="false">Scenarios!$B$15+Scenarios!$B$16*$D740+Scenarios!$B$17*(Scenarios!B$22)+$E740+Scenarios!$B$18*Draws!D713</f>
        <v>-0.922260750872096</v>
      </c>
      <c r="H740" s="64" t="n">
        <f aca="false">Scenarios!$B$15+Scenarios!$B$16*$D740+Scenarios!$B$17*(Scenarios!C$22+SUM($G740:G740))+$E740+Scenarios!$B$18*Draws!E713</f>
        <v>-0.9983251089678</v>
      </c>
      <c r="I740" s="64" t="n">
        <f aca="false">Scenarios!$B$15+Scenarios!$B$16*$D740+Scenarios!$B$17*(Scenarios!D$22+SUM($G740:H740))+$E740+Scenarios!$B$18*Draws!F713</f>
        <v>-2.53604635280904</v>
      </c>
      <c r="J740" s="64" t="n">
        <f aca="false">Scenarios!$B$15+Scenarios!$B$16*$D740+Scenarios!$B$17*(Scenarios!E$22+SUM($G740:I740))+$E740+Scenarios!$B$18*Draws!G713</f>
        <v>-0.396602766665514</v>
      </c>
      <c r="K740" s="64" t="n">
        <f aca="false">Scenarios!$B$15+Scenarios!$B$16*$D740+Scenarios!$B$17*(Scenarios!F$22+SUM($G740:J740))+$E740+Scenarios!$B$18*Draws!H713</f>
        <v>-1.88406937111236</v>
      </c>
      <c r="L740" s="64" t="n">
        <f aca="false">Scenarios!$B$15+Scenarios!$B$16*$D740+Scenarios!$B$17*(Scenarios!G$22+SUM($G740:K740))+$E740+Scenarios!$B$18*Draws!I713</f>
        <v>-4.04446274350551</v>
      </c>
      <c r="M740" s="64" t="n">
        <f aca="false">Scenarios!$B$15+Scenarios!$B$16*$D740+Scenarios!$B$17*(Scenarios!H$22+SUM($G740:L740))+$E740+Scenarios!$B$18*Draws!J713</f>
        <v>0.516701366112953</v>
      </c>
      <c r="N740" s="64" t="n">
        <f aca="false">Scenarios!$B$15+Scenarios!$B$16*$D740+Scenarios!$B$17*(Scenarios!I$22+SUM($G740:M740))+$E740+Scenarios!$B$18*Draws!K713</f>
        <v>1.23583017365369</v>
      </c>
      <c r="O740" s="64" t="n">
        <f aca="false">Scenarios!$B$15+Scenarios!$B$16*$D740+Scenarios!$B$17*(Scenarios!J$22+SUM($G740:N740))+$E740+Scenarios!$B$18*Draws!L713</f>
        <v>1.88437071947242</v>
      </c>
      <c r="P740" s="64" t="n">
        <f aca="false">Scenarios!$B$15+Scenarios!$B$16*$D740+Scenarios!$B$17*(Scenarios!K$22+SUM($G740:O740))+$E740+Scenarios!$B$18*Draws!M713</f>
        <v>2.23837695459021</v>
      </c>
      <c r="Q740" s="64" t="n">
        <f aca="false">Scenarios!$B$15+Scenarios!$B$16*$D740+Scenarios!$B$17*(Scenarios!L$22+SUM($G740:P740))+$E740+Scenarios!$B$18*Draws!N713</f>
        <v>0.690256995920406</v>
      </c>
      <c r="R740" s="64" t="n">
        <f aca="false">Scenarios!$B$15+Scenarios!$B$16*$D740+Scenarios!$B$17*(Scenarios!M$22+SUM($G740:Q740))+$E740+Scenarios!$B$18*Draws!O713</f>
        <v>-1.5611910696378</v>
      </c>
      <c r="S740" s="79" t="n">
        <f aca="false">SUM(G740:R740)</f>
        <v>-5.77742195382043</v>
      </c>
    </row>
    <row r="741" customFormat="false" ht="15" hidden="false" customHeight="false" outlineLevel="0" collapsed="false">
      <c r="A741" s="36" t="n">
        <v>710</v>
      </c>
      <c r="B741" s="36" t="n">
        <f aca="false">MATCH(Draws!B714,$B$16:$E$16,1)</f>
        <v>2</v>
      </c>
      <c r="C741" s="65" t="n">
        <f aca="false">MAX(-0.9,INDEX(Scenarios!$B$8:$E$8,B741)+INDEX(Scenarios!$B$9:$E$9,B741)*Draws!C714)</f>
        <v>-0.24525664</v>
      </c>
      <c r="D741" s="65" t="n">
        <f aca="false">(1+C741)^(1/12)-1</f>
        <v>-0.023175354522145</v>
      </c>
      <c r="E741" s="64" t="n">
        <f aca="false">INDEX(Scenarios!$B$10:$E$10,B741)/12</f>
        <v>0.416666666666667</v>
      </c>
      <c r="G741" s="64" t="n">
        <f aca="false">Scenarios!$B$15+Scenarios!$B$16*$D741+Scenarios!$B$17*(Scenarios!B$22)+$E741+Scenarios!$B$18*Draws!D714</f>
        <v>-0.838319786735183</v>
      </c>
      <c r="H741" s="64" t="n">
        <f aca="false">Scenarios!$B$15+Scenarios!$B$16*$D741+Scenarios!$B$17*(Scenarios!C$22+SUM($G741:G741))+$E741+Scenarios!$B$18*Draws!E714</f>
        <v>-1.67605974119463</v>
      </c>
      <c r="I741" s="64" t="n">
        <f aca="false">Scenarios!$B$15+Scenarios!$B$16*$D741+Scenarios!$B$17*(Scenarios!D$22+SUM($G741:H741))+$E741+Scenarios!$B$18*Draws!F714</f>
        <v>0.660283766379857</v>
      </c>
      <c r="J741" s="64" t="n">
        <f aca="false">Scenarios!$B$15+Scenarios!$B$16*$D741+Scenarios!$B$17*(Scenarios!E$22+SUM($G741:I741))+$E741+Scenarios!$B$18*Draws!G714</f>
        <v>-4.15579621255848</v>
      </c>
      <c r="K741" s="64" t="n">
        <f aca="false">Scenarios!$B$15+Scenarios!$B$16*$D741+Scenarios!$B$17*(Scenarios!F$22+SUM($G741:J741))+$E741+Scenarios!$B$18*Draws!H714</f>
        <v>0.654345819623835</v>
      </c>
      <c r="L741" s="64" t="n">
        <f aca="false">Scenarios!$B$15+Scenarios!$B$16*$D741+Scenarios!$B$17*(Scenarios!G$22+SUM($G741:K741))+$E741+Scenarios!$B$18*Draws!I714</f>
        <v>-0.675754141640023</v>
      </c>
      <c r="M741" s="64" t="n">
        <f aca="false">Scenarios!$B$15+Scenarios!$B$16*$D741+Scenarios!$B$17*(Scenarios!H$22+SUM($G741:L741))+$E741+Scenarios!$B$18*Draws!J714</f>
        <v>-1.19399928906878</v>
      </c>
      <c r="N741" s="64" t="n">
        <f aca="false">Scenarios!$B$15+Scenarios!$B$16*$D741+Scenarios!$B$17*(Scenarios!I$22+SUM($G741:M741))+$E741+Scenarios!$B$18*Draws!K714</f>
        <v>-1.98591272764516</v>
      </c>
      <c r="O741" s="64" t="n">
        <f aca="false">Scenarios!$B$15+Scenarios!$B$16*$D741+Scenarios!$B$17*(Scenarios!J$22+SUM($G741:N741))+$E741+Scenarios!$B$18*Draws!L714</f>
        <v>-4.23552770437065</v>
      </c>
      <c r="P741" s="64" t="n">
        <f aca="false">Scenarios!$B$15+Scenarios!$B$16*$D741+Scenarios!$B$17*(Scenarios!K$22+SUM($G741:O741))+$E741+Scenarios!$B$18*Draws!M714</f>
        <v>-2.07299154737374</v>
      </c>
      <c r="Q741" s="64" t="n">
        <f aca="false">Scenarios!$B$15+Scenarios!$B$16*$D741+Scenarios!$B$17*(Scenarios!L$22+SUM($G741:P741))+$E741+Scenarios!$B$18*Draws!N714</f>
        <v>-0.802936470022745</v>
      </c>
      <c r="R741" s="64" t="n">
        <f aca="false">Scenarios!$B$15+Scenarios!$B$16*$D741+Scenarios!$B$17*(Scenarios!M$22+SUM($G741:Q741))+$E741+Scenarios!$B$18*Draws!O714</f>
        <v>1.72640696142293</v>
      </c>
      <c r="S741" s="79" t="n">
        <f aca="false">SUM(G741:R741)</f>
        <v>-14.5962610731828</v>
      </c>
    </row>
    <row r="742" customFormat="false" ht="15" hidden="false" customHeight="false" outlineLevel="0" collapsed="false">
      <c r="A742" s="36" t="n">
        <v>711</v>
      </c>
      <c r="B742" s="36" t="n">
        <f aca="false">MATCH(Draws!B715,$B$16:$E$16,1)</f>
        <v>1</v>
      </c>
      <c r="C742" s="65" t="n">
        <f aca="false">MAX(-0.9,INDEX(Scenarios!$B$8:$E$8,B742)+INDEX(Scenarios!$B$9:$E$9,B742)*Draws!C715)</f>
        <v>-0.0270826</v>
      </c>
      <c r="D742" s="65" t="n">
        <f aca="false">(1+C742)^(1/12)-1</f>
        <v>-0.0022853922126701</v>
      </c>
      <c r="E742" s="64" t="n">
        <f aca="false">INDEX(Scenarios!$B$10:$E$10,B742)/12</f>
        <v>-1.25</v>
      </c>
      <c r="G742" s="64" t="n">
        <f aca="false">Scenarios!$B$15+Scenarios!$B$16*$D742+Scenarios!$B$17*(Scenarios!B$22)+$E742+Scenarios!$B$18*Draws!D715</f>
        <v>2.556578409797</v>
      </c>
      <c r="H742" s="64" t="n">
        <f aca="false">Scenarios!$B$15+Scenarios!$B$16*$D742+Scenarios!$B$17*(Scenarios!C$22+SUM($G742:G742))+$E742+Scenarios!$B$18*Draws!E715</f>
        <v>-3.58960439024624</v>
      </c>
      <c r="I742" s="64" t="n">
        <f aca="false">Scenarios!$B$15+Scenarios!$B$16*$D742+Scenarios!$B$17*(Scenarios!D$22+SUM($G742:H742))+$E742+Scenarios!$B$18*Draws!F715</f>
        <v>-4.68553046970533</v>
      </c>
      <c r="J742" s="64" t="n">
        <f aca="false">Scenarios!$B$15+Scenarios!$B$16*$D742+Scenarios!$B$17*(Scenarios!E$22+SUM($G742:I742))+$E742+Scenarios!$B$18*Draws!G715</f>
        <v>-5.08077939470984</v>
      </c>
      <c r="K742" s="64" t="n">
        <f aca="false">Scenarios!$B$15+Scenarios!$B$16*$D742+Scenarios!$B$17*(Scenarios!F$22+SUM($G742:J742))+$E742+Scenarios!$B$18*Draws!H715</f>
        <v>-6.32435656099461</v>
      </c>
      <c r="L742" s="64" t="n">
        <f aca="false">Scenarios!$B$15+Scenarios!$B$16*$D742+Scenarios!$B$17*(Scenarios!G$22+SUM($G742:K742))+$E742+Scenarios!$B$18*Draws!I715</f>
        <v>-2.55577102643866</v>
      </c>
      <c r="M742" s="64" t="n">
        <f aca="false">Scenarios!$B$15+Scenarios!$B$16*$D742+Scenarios!$B$17*(Scenarios!H$22+SUM($G742:L742))+$E742+Scenarios!$B$18*Draws!J715</f>
        <v>-3.04236262297141</v>
      </c>
      <c r="N742" s="64" t="n">
        <f aca="false">Scenarios!$B$15+Scenarios!$B$16*$D742+Scenarios!$B$17*(Scenarios!I$22+SUM($G742:M742))+$E742+Scenarios!$B$18*Draws!K715</f>
        <v>-0.298905477399257</v>
      </c>
      <c r="O742" s="64" t="n">
        <f aca="false">Scenarios!$B$15+Scenarios!$B$16*$D742+Scenarios!$B$17*(Scenarios!J$22+SUM($G742:N742))+$E742+Scenarios!$B$18*Draws!L715</f>
        <v>-1.72125759017283</v>
      </c>
      <c r="P742" s="64" t="n">
        <f aca="false">Scenarios!$B$15+Scenarios!$B$16*$D742+Scenarios!$B$17*(Scenarios!K$22+SUM($G742:O742))+$E742+Scenarios!$B$18*Draws!M715</f>
        <v>-1.90119998445196</v>
      </c>
      <c r="Q742" s="64" t="n">
        <f aca="false">Scenarios!$B$15+Scenarios!$B$16*$D742+Scenarios!$B$17*(Scenarios!L$22+SUM($G742:P742))+$E742+Scenarios!$B$18*Draws!N715</f>
        <v>-2.87021763271759</v>
      </c>
      <c r="R742" s="64" t="n">
        <f aca="false">Scenarios!$B$15+Scenarios!$B$16*$D742+Scenarios!$B$17*(Scenarios!M$22+SUM($G742:Q742))+$E742+Scenarios!$B$18*Draws!O715</f>
        <v>-3.60510455273801</v>
      </c>
      <c r="S742" s="79" t="n">
        <f aca="false">SUM(G742:R742)</f>
        <v>-33.1185112927487</v>
      </c>
    </row>
    <row r="743" customFormat="false" ht="15" hidden="false" customHeight="false" outlineLevel="0" collapsed="false">
      <c r="A743" s="36" t="n">
        <v>712</v>
      </c>
      <c r="B743" s="36" t="n">
        <f aca="false">MATCH(Draws!B716,$B$16:$E$16,1)</f>
        <v>4</v>
      </c>
      <c r="C743" s="65" t="n">
        <f aca="false">MAX(-0.9,INDEX(Scenarios!$B$8:$E$8,B743)+INDEX(Scenarios!$B$9:$E$9,B743)*Draws!C716)</f>
        <v>0.35052564</v>
      </c>
      <c r="D743" s="65" t="n">
        <f aca="false">(1+C743)^(1/12)-1</f>
        <v>0.0253573199139487</v>
      </c>
      <c r="E743" s="64" t="n">
        <f aca="false">INDEX(Scenarios!$B$10:$E$10,B743)/12</f>
        <v>-1.25</v>
      </c>
      <c r="G743" s="64" t="n">
        <f aca="false">Scenarios!$B$15+Scenarios!$B$16*$D743+Scenarios!$B$17*(Scenarios!B$22)+$E743+Scenarios!$B$18*Draws!D716</f>
        <v>-0.784643855342142</v>
      </c>
      <c r="H743" s="64" t="n">
        <f aca="false">Scenarios!$B$15+Scenarios!$B$16*$D743+Scenarios!$B$17*(Scenarios!C$22+SUM($G743:G743))+$E743+Scenarios!$B$18*Draws!E716</f>
        <v>-2.93465413289931</v>
      </c>
      <c r="I743" s="64" t="n">
        <f aca="false">Scenarios!$B$15+Scenarios!$B$16*$D743+Scenarios!$B$17*(Scenarios!D$22+SUM($G743:H743))+$E743+Scenarios!$B$18*Draws!F716</f>
        <v>-1.35430223445143</v>
      </c>
      <c r="J743" s="64" t="n">
        <f aca="false">Scenarios!$B$15+Scenarios!$B$16*$D743+Scenarios!$B$17*(Scenarios!E$22+SUM($G743:I743))+$E743+Scenarios!$B$18*Draws!G716</f>
        <v>-4.67656258489218</v>
      </c>
      <c r="K743" s="64" t="n">
        <f aca="false">Scenarios!$B$15+Scenarios!$B$16*$D743+Scenarios!$B$17*(Scenarios!F$22+SUM($G743:J743))+$E743+Scenarios!$B$18*Draws!H716</f>
        <v>0.301183982166502</v>
      </c>
      <c r="L743" s="64" t="n">
        <f aca="false">Scenarios!$B$15+Scenarios!$B$16*$D743+Scenarios!$B$17*(Scenarios!G$22+SUM($G743:K743))+$E743+Scenarios!$B$18*Draws!I716</f>
        <v>-6.63028574997429</v>
      </c>
      <c r="M743" s="64" t="n">
        <f aca="false">Scenarios!$B$15+Scenarios!$B$16*$D743+Scenarios!$B$17*(Scenarios!H$22+SUM($G743:L743))+$E743+Scenarios!$B$18*Draws!J716</f>
        <v>0.0748472735451364</v>
      </c>
      <c r="N743" s="64" t="n">
        <f aca="false">Scenarios!$B$15+Scenarios!$B$16*$D743+Scenarios!$B$17*(Scenarios!I$22+SUM($G743:M743))+$E743+Scenarios!$B$18*Draws!K716</f>
        <v>-2.30068885772638</v>
      </c>
      <c r="O743" s="64" t="n">
        <f aca="false">Scenarios!$B$15+Scenarios!$B$16*$D743+Scenarios!$B$17*(Scenarios!J$22+SUM($G743:N743))+$E743+Scenarios!$B$18*Draws!L716</f>
        <v>2.48777318681141</v>
      </c>
      <c r="P743" s="64" t="n">
        <f aca="false">Scenarios!$B$15+Scenarios!$B$16*$D743+Scenarios!$B$17*(Scenarios!K$22+SUM($G743:O743))+$E743+Scenarios!$B$18*Draws!M716</f>
        <v>-0.514918958253069</v>
      </c>
      <c r="Q743" s="64" t="n">
        <f aca="false">Scenarios!$B$15+Scenarios!$B$16*$D743+Scenarios!$B$17*(Scenarios!L$22+SUM($G743:P743))+$E743+Scenarios!$B$18*Draws!N716</f>
        <v>0.349288814510125</v>
      </c>
      <c r="R743" s="64" t="n">
        <f aca="false">Scenarios!$B$15+Scenarios!$B$16*$D743+Scenarios!$B$17*(Scenarios!M$22+SUM($G743:Q743))+$E743+Scenarios!$B$18*Draws!O716</f>
        <v>-4.93532901124721</v>
      </c>
      <c r="S743" s="79" t="n">
        <f aca="false">SUM(G743:R743)</f>
        <v>-20.9182921277528</v>
      </c>
    </row>
    <row r="744" customFormat="false" ht="15" hidden="false" customHeight="false" outlineLevel="0" collapsed="false">
      <c r="A744" s="36" t="n">
        <v>713</v>
      </c>
      <c r="B744" s="36" t="n">
        <f aca="false">MATCH(Draws!B717,$B$16:$E$16,1)</f>
        <v>1</v>
      </c>
      <c r="C744" s="65" t="n">
        <f aca="false">MAX(-0.9,INDEX(Scenarios!$B$8:$E$8,B744)+INDEX(Scenarios!$B$9:$E$9,B744)*Draws!C717)</f>
        <v>-0.04066195</v>
      </c>
      <c r="D744" s="65" t="n">
        <f aca="false">(1+C744)^(1/12)-1</f>
        <v>-0.00345333710199891</v>
      </c>
      <c r="E744" s="64" t="n">
        <f aca="false">INDEX(Scenarios!$B$10:$E$10,B744)/12</f>
        <v>-1.25</v>
      </c>
      <c r="G744" s="64" t="n">
        <f aca="false">Scenarios!$B$15+Scenarios!$B$16*$D744+Scenarios!$B$17*(Scenarios!B$22)+$E744+Scenarios!$B$18*Draws!D717</f>
        <v>-1.35842049556887</v>
      </c>
      <c r="H744" s="64" t="n">
        <f aca="false">Scenarios!$B$15+Scenarios!$B$16*$D744+Scenarios!$B$17*(Scenarios!C$22+SUM($G744:G744))+$E744+Scenarios!$B$18*Draws!E717</f>
        <v>-3.71749213287491</v>
      </c>
      <c r="I744" s="64" t="n">
        <f aca="false">Scenarios!$B$15+Scenarios!$B$16*$D744+Scenarios!$B$17*(Scenarios!D$22+SUM($G744:H744))+$E744+Scenarios!$B$18*Draws!F717</f>
        <v>-2.833833853106</v>
      </c>
      <c r="J744" s="64" t="n">
        <f aca="false">Scenarios!$B$15+Scenarios!$B$16*$D744+Scenarios!$B$17*(Scenarios!E$22+SUM($G744:I744))+$E744+Scenarios!$B$18*Draws!G717</f>
        <v>3.79163497900229</v>
      </c>
      <c r="K744" s="64" t="n">
        <f aca="false">Scenarios!$B$15+Scenarios!$B$16*$D744+Scenarios!$B$17*(Scenarios!F$22+SUM($G744:J744))+$E744+Scenarios!$B$18*Draws!H717</f>
        <v>-5.64812379937371</v>
      </c>
      <c r="L744" s="64" t="n">
        <f aca="false">Scenarios!$B$15+Scenarios!$B$16*$D744+Scenarios!$B$17*(Scenarios!G$22+SUM($G744:K744))+$E744+Scenarios!$B$18*Draws!I717</f>
        <v>-5.00761628530855</v>
      </c>
      <c r="M744" s="64" t="n">
        <f aca="false">Scenarios!$B$15+Scenarios!$B$16*$D744+Scenarios!$B$17*(Scenarios!H$22+SUM($G744:L744))+$E744+Scenarios!$B$18*Draws!J717</f>
        <v>-3.97006520531163</v>
      </c>
      <c r="N744" s="64" t="n">
        <f aca="false">Scenarios!$B$15+Scenarios!$B$16*$D744+Scenarios!$B$17*(Scenarios!I$22+SUM($G744:M744))+$E744+Scenarios!$B$18*Draws!K717</f>
        <v>-3.58910893140081</v>
      </c>
      <c r="O744" s="64" t="n">
        <f aca="false">Scenarios!$B$15+Scenarios!$B$16*$D744+Scenarios!$B$17*(Scenarios!J$22+SUM($G744:N744))+$E744+Scenarios!$B$18*Draws!L717</f>
        <v>-1.75582130931642</v>
      </c>
      <c r="P744" s="64" t="n">
        <f aca="false">Scenarios!$B$15+Scenarios!$B$16*$D744+Scenarios!$B$17*(Scenarios!K$22+SUM($G744:O744))+$E744+Scenarios!$B$18*Draws!M717</f>
        <v>-3.97301787042201</v>
      </c>
      <c r="Q744" s="64" t="n">
        <f aca="false">Scenarios!$B$15+Scenarios!$B$16*$D744+Scenarios!$B$17*(Scenarios!L$22+SUM($G744:P744))+$E744+Scenarios!$B$18*Draws!N717</f>
        <v>-2.68589831196885</v>
      </c>
      <c r="R744" s="64" t="n">
        <f aca="false">Scenarios!$B$15+Scenarios!$B$16*$D744+Scenarios!$B$17*(Scenarios!M$22+SUM($G744:Q744))+$E744+Scenarios!$B$18*Draws!O717</f>
        <v>-4.58294755111837</v>
      </c>
      <c r="S744" s="79" t="n">
        <f aca="false">SUM(G744:R744)</f>
        <v>-35.3307107667678</v>
      </c>
    </row>
    <row r="745" customFormat="false" ht="15" hidden="false" customHeight="false" outlineLevel="0" collapsed="false">
      <c r="A745" s="36" t="n">
        <v>714</v>
      </c>
      <c r="B745" s="36" t="n">
        <f aca="false">MATCH(Draws!B718,$B$16:$E$16,1)</f>
        <v>4</v>
      </c>
      <c r="C745" s="65" t="n">
        <f aca="false">MAX(-0.9,INDEX(Scenarios!$B$8:$E$8,B745)+INDEX(Scenarios!$B$9:$E$9,B745)*Draws!C718)</f>
        <v>0.1244652</v>
      </c>
      <c r="D745" s="65" t="n">
        <f aca="false">(1+C745)^(1/12)-1</f>
        <v>0.00982356627536118</v>
      </c>
      <c r="E745" s="64" t="n">
        <f aca="false">INDEX(Scenarios!$B$10:$E$10,B745)/12</f>
        <v>-1.25</v>
      </c>
      <c r="G745" s="64" t="n">
        <f aca="false">Scenarios!$B$15+Scenarios!$B$16*$D745+Scenarios!$B$17*(Scenarios!B$22)+$E745+Scenarios!$B$18*Draws!D718</f>
        <v>0.215744789385853</v>
      </c>
      <c r="H745" s="64" t="n">
        <f aca="false">Scenarios!$B$15+Scenarios!$B$16*$D745+Scenarios!$B$17*(Scenarios!C$22+SUM($G745:G745))+$E745+Scenarios!$B$18*Draws!E718</f>
        <v>-3.44294484137975</v>
      </c>
      <c r="I745" s="64" t="n">
        <f aca="false">Scenarios!$B$15+Scenarios!$B$16*$D745+Scenarios!$B$17*(Scenarios!D$22+SUM($G745:H745))+$E745+Scenarios!$B$18*Draws!F718</f>
        <v>-4.91042386877132</v>
      </c>
      <c r="J745" s="64" t="n">
        <f aca="false">Scenarios!$B$15+Scenarios!$B$16*$D745+Scenarios!$B$17*(Scenarios!E$22+SUM($G745:I745))+$E745+Scenarios!$B$18*Draws!G718</f>
        <v>-0.158256497915291</v>
      </c>
      <c r="K745" s="64" t="n">
        <f aca="false">Scenarios!$B$15+Scenarios!$B$16*$D745+Scenarios!$B$17*(Scenarios!F$22+SUM($G745:J745))+$E745+Scenarios!$B$18*Draws!H718</f>
        <v>-3.3808741349851</v>
      </c>
      <c r="L745" s="64" t="n">
        <f aca="false">Scenarios!$B$15+Scenarios!$B$16*$D745+Scenarios!$B$17*(Scenarios!G$22+SUM($G745:K745))+$E745+Scenarios!$B$18*Draws!I718</f>
        <v>-1.4636301771077</v>
      </c>
      <c r="M745" s="64" t="n">
        <f aca="false">Scenarios!$B$15+Scenarios!$B$16*$D745+Scenarios!$B$17*(Scenarios!H$22+SUM($G745:L745))+$E745+Scenarios!$B$18*Draws!J718</f>
        <v>-2.33771680610825</v>
      </c>
      <c r="N745" s="64" t="n">
        <f aca="false">Scenarios!$B$15+Scenarios!$B$16*$D745+Scenarios!$B$17*(Scenarios!I$22+SUM($G745:M745))+$E745+Scenarios!$B$18*Draws!K718</f>
        <v>-1.4041894928795</v>
      </c>
      <c r="O745" s="64" t="n">
        <f aca="false">Scenarios!$B$15+Scenarios!$B$16*$D745+Scenarios!$B$17*(Scenarios!J$22+SUM($G745:N745))+$E745+Scenarios!$B$18*Draws!L718</f>
        <v>-2.60315829039439</v>
      </c>
      <c r="P745" s="64" t="n">
        <f aca="false">Scenarios!$B$15+Scenarios!$B$16*$D745+Scenarios!$B$17*(Scenarios!K$22+SUM($G745:O745))+$E745+Scenarios!$B$18*Draws!M718</f>
        <v>-2.13135897361256</v>
      </c>
      <c r="Q745" s="64" t="n">
        <f aca="false">Scenarios!$B$15+Scenarios!$B$16*$D745+Scenarios!$B$17*(Scenarios!L$22+SUM($G745:P745))+$E745+Scenarios!$B$18*Draws!N718</f>
        <v>-1.53404610195002</v>
      </c>
      <c r="R745" s="64" t="n">
        <f aca="false">Scenarios!$B$15+Scenarios!$B$16*$D745+Scenarios!$B$17*(Scenarios!M$22+SUM($G745:Q745))+$E745+Scenarios!$B$18*Draws!O718</f>
        <v>-4.1126894923716</v>
      </c>
      <c r="S745" s="79" t="n">
        <f aca="false">SUM(G745:R745)</f>
        <v>-27.2635438880896</v>
      </c>
    </row>
    <row r="746" customFormat="false" ht="15" hidden="false" customHeight="false" outlineLevel="0" collapsed="false">
      <c r="A746" s="36" t="n">
        <v>715</v>
      </c>
      <c r="B746" s="36" t="n">
        <f aca="false">MATCH(Draws!B719,$B$16:$E$16,1)</f>
        <v>1</v>
      </c>
      <c r="C746" s="65" t="n">
        <f aca="false">MAX(-0.9,INDEX(Scenarios!$B$8:$E$8,B746)+INDEX(Scenarios!$B$9:$E$9,B746)*Draws!C719)</f>
        <v>0.4196627</v>
      </c>
      <c r="D746" s="65" t="n">
        <f aca="false">(1+C746)^(1/12)-1</f>
        <v>0.0296321566766522</v>
      </c>
      <c r="E746" s="64" t="n">
        <f aca="false">INDEX(Scenarios!$B$10:$E$10,B746)/12</f>
        <v>-1.25</v>
      </c>
      <c r="G746" s="64" t="n">
        <f aca="false">Scenarios!$B$15+Scenarios!$B$16*$D746+Scenarios!$B$17*(Scenarios!B$22)+$E746+Scenarios!$B$18*Draws!D719</f>
        <v>-4.38386096944868</v>
      </c>
      <c r="H746" s="64" t="n">
        <f aca="false">Scenarios!$B$15+Scenarios!$B$16*$D746+Scenarios!$B$17*(Scenarios!C$22+SUM($G746:G746))+$E746+Scenarios!$B$18*Draws!E719</f>
        <v>-0.358444870690621</v>
      </c>
      <c r="I746" s="64" t="n">
        <f aca="false">Scenarios!$B$15+Scenarios!$B$16*$D746+Scenarios!$B$17*(Scenarios!D$22+SUM($G746:H746))+$E746+Scenarios!$B$18*Draws!F719</f>
        <v>-1.51934403771125</v>
      </c>
      <c r="J746" s="64" t="n">
        <f aca="false">Scenarios!$B$15+Scenarios!$B$16*$D746+Scenarios!$B$17*(Scenarios!E$22+SUM($G746:I746))+$E746+Scenarios!$B$18*Draws!G719</f>
        <v>-2.70707602231117</v>
      </c>
      <c r="K746" s="64" t="n">
        <f aca="false">Scenarios!$B$15+Scenarios!$B$16*$D746+Scenarios!$B$17*(Scenarios!F$22+SUM($G746:J746))+$E746+Scenarios!$B$18*Draws!H719</f>
        <v>-2.8413902519591</v>
      </c>
      <c r="L746" s="64" t="n">
        <f aca="false">Scenarios!$B$15+Scenarios!$B$16*$D746+Scenarios!$B$17*(Scenarios!G$22+SUM($G746:K746))+$E746+Scenarios!$B$18*Draws!I719</f>
        <v>0.591235917870033</v>
      </c>
      <c r="M746" s="64" t="n">
        <f aca="false">Scenarios!$B$15+Scenarios!$B$16*$D746+Scenarios!$B$17*(Scenarios!H$22+SUM($G746:L746))+$E746+Scenarios!$B$18*Draws!J719</f>
        <v>2.65189963443661</v>
      </c>
      <c r="N746" s="64" t="n">
        <f aca="false">Scenarios!$B$15+Scenarios!$B$16*$D746+Scenarios!$B$17*(Scenarios!I$22+SUM($G746:M746))+$E746+Scenarios!$B$18*Draws!K719</f>
        <v>-4.95104057583463</v>
      </c>
      <c r="O746" s="64" t="n">
        <f aca="false">Scenarios!$B$15+Scenarios!$B$16*$D746+Scenarios!$B$17*(Scenarios!J$22+SUM($G746:N746))+$E746+Scenarios!$B$18*Draws!L719</f>
        <v>5.05892594153444</v>
      </c>
      <c r="P746" s="64" t="n">
        <f aca="false">Scenarios!$B$15+Scenarios!$B$16*$D746+Scenarios!$B$17*(Scenarios!K$22+SUM($G746:O746))+$E746+Scenarios!$B$18*Draws!M719</f>
        <v>0.440344641118611</v>
      </c>
      <c r="Q746" s="64" t="n">
        <f aca="false">Scenarios!$B$15+Scenarios!$B$16*$D746+Scenarios!$B$17*(Scenarios!L$22+SUM($G746:P746))+$E746+Scenarios!$B$18*Draws!N719</f>
        <v>-3.5636052787161</v>
      </c>
      <c r="R746" s="64" t="n">
        <f aca="false">Scenarios!$B$15+Scenarios!$B$16*$D746+Scenarios!$B$17*(Scenarios!M$22+SUM($G746:Q746))+$E746+Scenarios!$B$18*Draws!O719</f>
        <v>2.59183636690304</v>
      </c>
      <c r="S746" s="79" t="n">
        <f aca="false">SUM(G746:R746)</f>
        <v>-8.99051950480883</v>
      </c>
    </row>
    <row r="747" customFormat="false" ht="15" hidden="false" customHeight="false" outlineLevel="0" collapsed="false">
      <c r="A747" s="36" t="n">
        <v>716</v>
      </c>
      <c r="B747" s="36" t="n">
        <f aca="false">MATCH(Draws!B720,$B$16:$E$16,1)</f>
        <v>2</v>
      </c>
      <c r="C747" s="65" t="n">
        <f aca="false">MAX(-0.9,INDEX(Scenarios!$B$8:$E$8,B747)+INDEX(Scenarios!$B$9:$E$9,B747)*Draws!C720)</f>
        <v>-0.14302468</v>
      </c>
      <c r="D747" s="65" t="n">
        <f aca="false">(1+C747)^(1/12)-1</f>
        <v>-0.012779815581423</v>
      </c>
      <c r="E747" s="64" t="n">
        <f aca="false">INDEX(Scenarios!$B$10:$E$10,B747)/12</f>
        <v>0.416666666666667</v>
      </c>
      <c r="G747" s="64" t="n">
        <f aca="false">Scenarios!$B$15+Scenarios!$B$16*$D747+Scenarios!$B$17*(Scenarios!B$22)+$E747+Scenarios!$B$18*Draws!D720</f>
        <v>-2.44765846716464</v>
      </c>
      <c r="H747" s="64" t="n">
        <f aca="false">Scenarios!$B$15+Scenarios!$B$16*$D747+Scenarios!$B$17*(Scenarios!C$22+SUM($G747:G747))+$E747+Scenarios!$B$18*Draws!E720</f>
        <v>5.21721137778777</v>
      </c>
      <c r="I747" s="64" t="n">
        <f aca="false">Scenarios!$B$15+Scenarios!$B$16*$D747+Scenarios!$B$17*(Scenarios!D$22+SUM($G747:H747))+$E747+Scenarios!$B$18*Draws!F720</f>
        <v>-1.07247301702892</v>
      </c>
      <c r="J747" s="64" t="n">
        <f aca="false">Scenarios!$B$15+Scenarios!$B$16*$D747+Scenarios!$B$17*(Scenarios!E$22+SUM($G747:I747))+$E747+Scenarios!$B$18*Draws!G720</f>
        <v>1.58496369845482</v>
      </c>
      <c r="K747" s="64" t="n">
        <f aca="false">Scenarios!$B$15+Scenarios!$B$16*$D747+Scenarios!$B$17*(Scenarios!F$22+SUM($G747:J747))+$E747+Scenarios!$B$18*Draws!H720</f>
        <v>-1.68744052718495</v>
      </c>
      <c r="L747" s="64" t="n">
        <f aca="false">Scenarios!$B$15+Scenarios!$B$16*$D747+Scenarios!$B$17*(Scenarios!G$22+SUM($G747:K747))+$E747+Scenarios!$B$18*Draws!I720</f>
        <v>-2.71754408000578</v>
      </c>
      <c r="M747" s="64" t="n">
        <f aca="false">Scenarios!$B$15+Scenarios!$B$16*$D747+Scenarios!$B$17*(Scenarios!H$22+SUM($G747:L747))+$E747+Scenarios!$B$18*Draws!J720</f>
        <v>2.60619114443989</v>
      </c>
      <c r="N747" s="64" t="n">
        <f aca="false">Scenarios!$B$15+Scenarios!$B$16*$D747+Scenarios!$B$17*(Scenarios!I$22+SUM($G747:M747))+$E747+Scenarios!$B$18*Draws!K720</f>
        <v>1.79557913426734</v>
      </c>
      <c r="O747" s="64" t="n">
        <f aca="false">Scenarios!$B$15+Scenarios!$B$16*$D747+Scenarios!$B$17*(Scenarios!J$22+SUM($G747:N747))+$E747+Scenarios!$B$18*Draws!L720</f>
        <v>7.80437411151653</v>
      </c>
      <c r="P747" s="64" t="n">
        <f aca="false">Scenarios!$B$15+Scenarios!$B$16*$D747+Scenarios!$B$17*(Scenarios!K$22+SUM($G747:O747))+$E747+Scenarios!$B$18*Draws!M720</f>
        <v>5.02005921653722</v>
      </c>
      <c r="Q747" s="64" t="n">
        <f aca="false">Scenarios!$B$15+Scenarios!$B$16*$D747+Scenarios!$B$17*(Scenarios!L$22+SUM($G747:P747))+$E747+Scenarios!$B$18*Draws!N720</f>
        <v>2.11522475546516</v>
      </c>
      <c r="R747" s="64" t="n">
        <f aca="false">Scenarios!$B$15+Scenarios!$B$16*$D747+Scenarios!$B$17*(Scenarios!M$22+SUM($G747:Q747))+$E747+Scenarios!$B$18*Draws!O720</f>
        <v>3.77624430367382</v>
      </c>
      <c r="S747" s="79" t="n">
        <f aca="false">SUM(G747:R747)</f>
        <v>21.9947316507583</v>
      </c>
    </row>
    <row r="748" customFormat="false" ht="15" hidden="false" customHeight="false" outlineLevel="0" collapsed="false">
      <c r="A748" s="36" t="n">
        <v>717</v>
      </c>
      <c r="B748" s="36" t="n">
        <f aca="false">MATCH(Draws!B721,$B$16:$E$16,1)</f>
        <v>4</v>
      </c>
      <c r="C748" s="65" t="n">
        <f aca="false">MAX(-0.9,INDEX(Scenarios!$B$8:$E$8,B748)+INDEX(Scenarios!$B$9:$E$9,B748)*Draws!C721)</f>
        <v>0.32410308</v>
      </c>
      <c r="D748" s="65" t="n">
        <f aca="false">(1+C748)^(1/12)-1</f>
        <v>0.0236704095385516</v>
      </c>
      <c r="E748" s="64" t="n">
        <f aca="false">INDEX(Scenarios!$B$10:$E$10,B748)/12</f>
        <v>-1.25</v>
      </c>
      <c r="G748" s="64" t="n">
        <f aca="false">Scenarios!$B$15+Scenarios!$B$16*$D748+Scenarios!$B$17*(Scenarios!B$22)+$E748+Scenarios!$B$18*Draws!D721</f>
        <v>-0.658303776674447</v>
      </c>
      <c r="H748" s="64" t="n">
        <f aca="false">Scenarios!$B$15+Scenarios!$B$16*$D748+Scenarios!$B$17*(Scenarios!C$22+SUM($G748:G748))+$E748+Scenarios!$B$18*Draws!E721</f>
        <v>-0.550140615317121</v>
      </c>
      <c r="I748" s="64" t="n">
        <f aca="false">Scenarios!$B$15+Scenarios!$B$16*$D748+Scenarios!$B$17*(Scenarios!D$22+SUM($G748:H748))+$E748+Scenarios!$B$18*Draws!F721</f>
        <v>-4.6484807717806</v>
      </c>
      <c r="J748" s="64" t="n">
        <f aca="false">Scenarios!$B$15+Scenarios!$B$16*$D748+Scenarios!$B$17*(Scenarios!E$22+SUM($G748:I748))+$E748+Scenarios!$B$18*Draws!G721</f>
        <v>-3.00329418245021</v>
      </c>
      <c r="K748" s="64" t="n">
        <f aca="false">Scenarios!$B$15+Scenarios!$B$16*$D748+Scenarios!$B$17*(Scenarios!F$22+SUM($G748:J748))+$E748+Scenarios!$B$18*Draws!H721</f>
        <v>-3.65341500684303</v>
      </c>
      <c r="L748" s="64" t="n">
        <f aca="false">Scenarios!$B$15+Scenarios!$B$16*$D748+Scenarios!$B$17*(Scenarios!G$22+SUM($G748:K748))+$E748+Scenarios!$B$18*Draws!I721</f>
        <v>0.0126207190524066</v>
      </c>
      <c r="M748" s="64" t="n">
        <f aca="false">Scenarios!$B$15+Scenarios!$B$16*$D748+Scenarios!$B$17*(Scenarios!H$22+SUM($G748:L748))+$E748+Scenarios!$B$18*Draws!J721</f>
        <v>-4.20661605955025</v>
      </c>
      <c r="N748" s="64" t="n">
        <f aca="false">Scenarios!$B$15+Scenarios!$B$16*$D748+Scenarios!$B$17*(Scenarios!I$22+SUM($G748:M748))+$E748+Scenarios!$B$18*Draws!K721</f>
        <v>-3.57664570728767</v>
      </c>
      <c r="O748" s="64" t="n">
        <f aca="false">Scenarios!$B$15+Scenarios!$B$16*$D748+Scenarios!$B$17*(Scenarios!J$22+SUM($G748:N748))+$E748+Scenarios!$B$18*Draws!L721</f>
        <v>0.982387371071047</v>
      </c>
      <c r="P748" s="64" t="n">
        <f aca="false">Scenarios!$B$15+Scenarios!$B$16*$D748+Scenarios!$B$17*(Scenarios!K$22+SUM($G748:O748))+$E748+Scenarios!$B$18*Draws!M721</f>
        <v>2.75410181038664</v>
      </c>
      <c r="Q748" s="64" t="n">
        <f aca="false">Scenarios!$B$15+Scenarios!$B$16*$D748+Scenarios!$B$17*(Scenarios!L$22+SUM($G748:P748))+$E748+Scenarios!$B$18*Draws!N721</f>
        <v>-3.30573627583757</v>
      </c>
      <c r="R748" s="64" t="n">
        <f aca="false">Scenarios!$B$15+Scenarios!$B$16*$D748+Scenarios!$B$17*(Scenarios!M$22+SUM($G748:Q748))+$E748+Scenarios!$B$18*Draws!O721</f>
        <v>-1.88200940790806</v>
      </c>
      <c r="S748" s="79" t="n">
        <f aca="false">SUM(G748:R748)</f>
        <v>-21.7355319031389</v>
      </c>
    </row>
    <row r="749" customFormat="false" ht="15" hidden="false" customHeight="false" outlineLevel="0" collapsed="false">
      <c r="A749" s="36" t="n">
        <v>718</v>
      </c>
      <c r="B749" s="36" t="n">
        <f aca="false">MATCH(Draws!B722,$B$16:$E$16,1)</f>
        <v>3</v>
      </c>
      <c r="C749" s="65" t="n">
        <f aca="false">MAX(-0.9,INDEX(Scenarios!$B$8:$E$8,B749)+INDEX(Scenarios!$B$9:$E$9,B749)*Draws!C722)</f>
        <v>0.27404324</v>
      </c>
      <c r="D749" s="65" t="n">
        <f aca="false">(1+C749)^(1/12)-1</f>
        <v>0.0203880111776638</v>
      </c>
      <c r="E749" s="64" t="n">
        <f aca="false">INDEX(Scenarios!$B$10:$E$10,B749)/12</f>
        <v>0.416666666666667</v>
      </c>
      <c r="G749" s="64" t="n">
        <f aca="false">Scenarios!$B$15+Scenarios!$B$16*$D749+Scenarios!$B$17*(Scenarios!B$22)+$E749+Scenarios!$B$18*Draws!D722</f>
        <v>-0.179700317528763</v>
      </c>
      <c r="H749" s="64" t="n">
        <f aca="false">Scenarios!$B$15+Scenarios!$B$16*$D749+Scenarios!$B$17*(Scenarios!C$22+SUM($G749:G749))+$E749+Scenarios!$B$18*Draws!E722</f>
        <v>2.07413334132953</v>
      </c>
      <c r="I749" s="64" t="n">
        <f aca="false">Scenarios!$B$15+Scenarios!$B$16*$D749+Scenarios!$B$17*(Scenarios!D$22+SUM($G749:H749))+$E749+Scenarios!$B$18*Draws!F722</f>
        <v>2.16912607678248</v>
      </c>
      <c r="J749" s="64" t="n">
        <f aca="false">Scenarios!$B$15+Scenarios!$B$16*$D749+Scenarios!$B$17*(Scenarios!E$22+SUM($G749:I749))+$E749+Scenarios!$B$18*Draws!G722</f>
        <v>-3.49883845603566</v>
      </c>
      <c r="K749" s="64" t="n">
        <f aca="false">Scenarios!$B$15+Scenarios!$B$16*$D749+Scenarios!$B$17*(Scenarios!F$22+SUM($G749:J749))+$E749+Scenarios!$B$18*Draws!H722</f>
        <v>-3.82340572596477</v>
      </c>
      <c r="L749" s="64" t="n">
        <f aca="false">Scenarios!$B$15+Scenarios!$B$16*$D749+Scenarios!$B$17*(Scenarios!G$22+SUM($G749:K749))+$E749+Scenarios!$B$18*Draws!I722</f>
        <v>1.65889041262013</v>
      </c>
      <c r="M749" s="64" t="n">
        <f aca="false">Scenarios!$B$15+Scenarios!$B$16*$D749+Scenarios!$B$17*(Scenarios!H$22+SUM($G749:L749))+$E749+Scenarios!$B$18*Draws!J722</f>
        <v>5.44824779994087</v>
      </c>
      <c r="N749" s="64" t="n">
        <f aca="false">Scenarios!$B$15+Scenarios!$B$16*$D749+Scenarios!$B$17*(Scenarios!I$22+SUM($G749:M749))+$E749+Scenarios!$B$18*Draws!K722</f>
        <v>1.87905899641143</v>
      </c>
      <c r="O749" s="64" t="n">
        <f aca="false">Scenarios!$B$15+Scenarios!$B$16*$D749+Scenarios!$B$17*(Scenarios!J$22+SUM($G749:N749))+$E749+Scenarios!$B$18*Draws!L722</f>
        <v>-2.70145761994289</v>
      </c>
      <c r="P749" s="64" t="n">
        <f aca="false">Scenarios!$B$15+Scenarios!$B$16*$D749+Scenarios!$B$17*(Scenarios!K$22+SUM($G749:O749))+$E749+Scenarios!$B$18*Draws!M722</f>
        <v>-1.51850418795311</v>
      </c>
      <c r="Q749" s="64" t="n">
        <f aca="false">Scenarios!$B$15+Scenarios!$B$16*$D749+Scenarios!$B$17*(Scenarios!L$22+SUM($G749:P749))+$E749+Scenarios!$B$18*Draws!N722</f>
        <v>1.01194518996675</v>
      </c>
      <c r="R749" s="64" t="n">
        <f aca="false">Scenarios!$B$15+Scenarios!$B$16*$D749+Scenarios!$B$17*(Scenarios!M$22+SUM($G749:Q749))+$E749+Scenarios!$B$18*Draws!O722</f>
        <v>1.9852793975885</v>
      </c>
      <c r="S749" s="79" t="n">
        <f aca="false">SUM(G749:R749)</f>
        <v>4.50477490721451</v>
      </c>
    </row>
    <row r="750" customFormat="false" ht="15" hidden="false" customHeight="false" outlineLevel="0" collapsed="false">
      <c r="A750" s="36" t="n">
        <v>719</v>
      </c>
      <c r="B750" s="36" t="n">
        <f aca="false">MATCH(Draws!B723,$B$16:$E$16,1)</f>
        <v>4</v>
      </c>
      <c r="C750" s="65" t="n">
        <f aca="false">MAX(-0.9,INDEX(Scenarios!$B$8:$E$8,B750)+INDEX(Scenarios!$B$9:$E$9,B750)*Draws!C723)</f>
        <v>0.1821276</v>
      </c>
      <c r="D750" s="65" t="n">
        <f aca="false">(1+C750)^(1/12)-1</f>
        <v>0.0140406456316695</v>
      </c>
      <c r="E750" s="64" t="n">
        <f aca="false">INDEX(Scenarios!$B$10:$E$10,B750)/12</f>
        <v>-1.25</v>
      </c>
      <c r="G750" s="64" t="n">
        <f aca="false">Scenarios!$B$15+Scenarios!$B$16*$D750+Scenarios!$B$17*(Scenarios!B$22)+$E750+Scenarios!$B$18*Draws!D723</f>
        <v>0.959334065537022</v>
      </c>
      <c r="H750" s="64" t="n">
        <f aca="false">Scenarios!$B$15+Scenarios!$B$16*$D750+Scenarios!$B$17*(Scenarios!C$22+SUM($G750:G750))+$E750+Scenarios!$B$18*Draws!E723</f>
        <v>-1.84231332882127</v>
      </c>
      <c r="I750" s="64" t="n">
        <f aca="false">Scenarios!$B$15+Scenarios!$B$16*$D750+Scenarios!$B$17*(Scenarios!D$22+SUM($G750:H750))+$E750+Scenarios!$B$18*Draws!F723</f>
        <v>-5.46040035136913</v>
      </c>
      <c r="J750" s="64" t="n">
        <f aca="false">Scenarios!$B$15+Scenarios!$B$16*$D750+Scenarios!$B$17*(Scenarios!E$22+SUM($G750:I750))+$E750+Scenarios!$B$18*Draws!G723</f>
        <v>-0.457894485894325</v>
      </c>
      <c r="K750" s="64" t="n">
        <f aca="false">Scenarios!$B$15+Scenarios!$B$16*$D750+Scenarios!$B$17*(Scenarios!F$22+SUM($G750:J750))+$E750+Scenarios!$B$18*Draws!H723</f>
        <v>-8.19096399623214</v>
      </c>
      <c r="L750" s="64" t="n">
        <f aca="false">Scenarios!$B$15+Scenarios!$B$16*$D750+Scenarios!$B$17*(Scenarios!G$22+SUM($G750:K750))+$E750+Scenarios!$B$18*Draws!I723</f>
        <v>-5.66397301965214</v>
      </c>
      <c r="M750" s="64" t="n">
        <f aca="false">Scenarios!$B$15+Scenarios!$B$16*$D750+Scenarios!$B$17*(Scenarios!H$22+SUM($G750:L750))+$E750+Scenarios!$B$18*Draws!J723</f>
        <v>-6.7121570272222</v>
      </c>
      <c r="N750" s="64" t="n">
        <f aca="false">Scenarios!$B$15+Scenarios!$B$16*$D750+Scenarios!$B$17*(Scenarios!I$22+SUM($G750:M750))+$E750+Scenarios!$B$18*Draws!K723</f>
        <v>-6.58955519021021</v>
      </c>
      <c r="O750" s="64" t="n">
        <f aca="false">Scenarios!$B$15+Scenarios!$B$16*$D750+Scenarios!$B$17*(Scenarios!J$22+SUM($G750:N750))+$E750+Scenarios!$B$18*Draws!L723</f>
        <v>4.90936929264858</v>
      </c>
      <c r="P750" s="64" t="n">
        <f aca="false">Scenarios!$B$15+Scenarios!$B$16*$D750+Scenarios!$B$17*(Scenarios!K$22+SUM($G750:O750))+$E750+Scenarios!$B$18*Draws!M723</f>
        <v>-1.8555712928635</v>
      </c>
      <c r="Q750" s="64" t="n">
        <f aca="false">Scenarios!$B$15+Scenarios!$B$16*$D750+Scenarios!$B$17*(Scenarios!L$22+SUM($G750:P750))+$E750+Scenarios!$B$18*Draws!N723</f>
        <v>-7.2690029537466</v>
      </c>
      <c r="R750" s="64" t="n">
        <f aca="false">Scenarios!$B$15+Scenarios!$B$16*$D750+Scenarios!$B$17*(Scenarios!M$22+SUM($G750:Q750))+$E750+Scenarios!$B$18*Draws!O723</f>
        <v>0.332247303012344</v>
      </c>
      <c r="S750" s="79" t="n">
        <f aca="false">SUM(G750:R750)</f>
        <v>-37.8408809848136</v>
      </c>
    </row>
    <row r="751" customFormat="false" ht="15" hidden="false" customHeight="false" outlineLevel="0" collapsed="false">
      <c r="A751" s="36" t="n">
        <v>720</v>
      </c>
      <c r="B751" s="36" t="n">
        <f aca="false">MATCH(Draws!B724,$B$16:$E$16,1)</f>
        <v>1</v>
      </c>
      <c r="C751" s="65" t="n">
        <f aca="false">MAX(-0.9,INDEX(Scenarios!$B$8:$E$8,B751)+INDEX(Scenarios!$B$9:$E$9,B751)*Draws!C724)</f>
        <v>0.02637095</v>
      </c>
      <c r="D751" s="65" t="n">
        <f aca="false">(1+C751)^(1/12)-1</f>
        <v>0.00217145679762809</v>
      </c>
      <c r="E751" s="64" t="n">
        <f aca="false">INDEX(Scenarios!$B$10:$E$10,B751)/12</f>
        <v>-1.25</v>
      </c>
      <c r="G751" s="64" t="n">
        <f aca="false">Scenarios!$B$15+Scenarios!$B$16*$D751+Scenarios!$B$17*(Scenarios!B$22)+$E751+Scenarios!$B$18*Draws!D724</f>
        <v>-2.31089986349478</v>
      </c>
      <c r="H751" s="64" t="n">
        <f aca="false">Scenarios!$B$15+Scenarios!$B$16*$D751+Scenarios!$B$17*(Scenarios!C$22+SUM($G751:G751))+$E751+Scenarios!$B$18*Draws!E724</f>
        <v>0.666021196695375</v>
      </c>
      <c r="I751" s="64" t="n">
        <f aca="false">Scenarios!$B$15+Scenarios!$B$16*$D751+Scenarios!$B$17*(Scenarios!D$22+SUM($G751:H751))+$E751+Scenarios!$B$18*Draws!F724</f>
        <v>-4.92876481891594</v>
      </c>
      <c r="J751" s="64" t="n">
        <f aca="false">Scenarios!$B$15+Scenarios!$B$16*$D751+Scenarios!$B$17*(Scenarios!E$22+SUM($G751:I751))+$E751+Scenarios!$B$18*Draws!G724</f>
        <v>-2.77796648629134</v>
      </c>
      <c r="K751" s="64" t="n">
        <f aca="false">Scenarios!$B$15+Scenarios!$B$16*$D751+Scenarios!$B$17*(Scenarios!F$22+SUM($G751:J751))+$E751+Scenarios!$B$18*Draws!H724</f>
        <v>-5.41786536805767</v>
      </c>
      <c r="L751" s="64" t="n">
        <f aca="false">Scenarios!$B$15+Scenarios!$B$16*$D751+Scenarios!$B$17*(Scenarios!G$22+SUM($G751:K751))+$E751+Scenarios!$B$18*Draws!I724</f>
        <v>-2.87750988087977</v>
      </c>
      <c r="M751" s="64" t="n">
        <f aca="false">Scenarios!$B$15+Scenarios!$B$16*$D751+Scenarios!$B$17*(Scenarios!H$22+SUM($G751:L751))+$E751+Scenarios!$B$18*Draws!J724</f>
        <v>-1.18169162178605</v>
      </c>
      <c r="N751" s="64" t="n">
        <f aca="false">Scenarios!$B$15+Scenarios!$B$16*$D751+Scenarios!$B$17*(Scenarios!I$22+SUM($G751:M751))+$E751+Scenarios!$B$18*Draws!K724</f>
        <v>-2.58615780494627</v>
      </c>
      <c r="O751" s="64" t="n">
        <f aca="false">Scenarios!$B$15+Scenarios!$B$16*$D751+Scenarios!$B$17*(Scenarios!J$22+SUM($G751:N751))+$E751+Scenarios!$B$18*Draws!L724</f>
        <v>-2.56477114048033</v>
      </c>
      <c r="P751" s="64" t="n">
        <f aca="false">Scenarios!$B$15+Scenarios!$B$16*$D751+Scenarios!$B$17*(Scenarios!K$22+SUM($G751:O751))+$E751+Scenarios!$B$18*Draws!M724</f>
        <v>-2.80263326288913</v>
      </c>
      <c r="Q751" s="64" t="n">
        <f aca="false">Scenarios!$B$15+Scenarios!$B$16*$D751+Scenarios!$B$17*(Scenarios!L$22+SUM($G751:P751))+$E751+Scenarios!$B$18*Draws!N724</f>
        <v>-4.42512508033898</v>
      </c>
      <c r="R751" s="64" t="n">
        <f aca="false">Scenarios!$B$15+Scenarios!$B$16*$D751+Scenarios!$B$17*(Scenarios!M$22+SUM($G751:Q751))+$E751+Scenarios!$B$18*Draws!O724</f>
        <v>-3.96574286948362</v>
      </c>
      <c r="S751" s="79" t="n">
        <f aca="false">SUM(G751:R751)</f>
        <v>-35.1731070008685</v>
      </c>
    </row>
    <row r="752" customFormat="false" ht="15" hidden="false" customHeight="false" outlineLevel="0" collapsed="false">
      <c r="A752" s="36" t="n">
        <v>721</v>
      </c>
      <c r="B752" s="36" t="n">
        <f aca="false">MATCH(Draws!B725,$B$16:$E$16,1)</f>
        <v>4</v>
      </c>
      <c r="C752" s="65" t="n">
        <f aca="false">MAX(-0.9,INDEX(Scenarios!$B$8:$E$8,B752)+INDEX(Scenarios!$B$9:$E$9,B752)*Draws!C725)</f>
        <v>0.1319988</v>
      </c>
      <c r="D752" s="65" t="n">
        <f aca="false">(1+C752)^(1/12)-1</f>
        <v>0.0103856368501436</v>
      </c>
      <c r="E752" s="64" t="n">
        <f aca="false">INDEX(Scenarios!$B$10:$E$10,B752)/12</f>
        <v>-1.25</v>
      </c>
      <c r="G752" s="64" t="n">
        <f aca="false">Scenarios!$B$15+Scenarios!$B$16*$D752+Scenarios!$B$17*(Scenarios!B$22)+$E752+Scenarios!$B$18*Draws!D725</f>
        <v>-3.83971985293331</v>
      </c>
      <c r="H752" s="64" t="n">
        <f aca="false">Scenarios!$B$15+Scenarios!$B$16*$D752+Scenarios!$B$17*(Scenarios!C$22+SUM($G752:G752))+$E752+Scenarios!$B$18*Draws!E725</f>
        <v>-3.57207680697651</v>
      </c>
      <c r="I752" s="64" t="n">
        <f aca="false">Scenarios!$B$15+Scenarios!$B$16*$D752+Scenarios!$B$17*(Scenarios!D$22+SUM($G752:H752))+$E752+Scenarios!$B$18*Draws!F725</f>
        <v>-3.89606989647712</v>
      </c>
      <c r="J752" s="64" t="n">
        <f aca="false">Scenarios!$B$15+Scenarios!$B$16*$D752+Scenarios!$B$17*(Scenarios!E$22+SUM($G752:I752))+$E752+Scenarios!$B$18*Draws!G725</f>
        <v>-0.321834792497975</v>
      </c>
      <c r="K752" s="64" t="n">
        <f aca="false">Scenarios!$B$15+Scenarios!$B$16*$D752+Scenarios!$B$17*(Scenarios!F$22+SUM($G752:J752))+$E752+Scenarios!$B$18*Draws!H725</f>
        <v>-1.10015496154085</v>
      </c>
      <c r="L752" s="64" t="n">
        <f aca="false">Scenarios!$B$15+Scenarios!$B$16*$D752+Scenarios!$B$17*(Scenarios!G$22+SUM($G752:K752))+$E752+Scenarios!$B$18*Draws!I725</f>
        <v>-4.18822897600274</v>
      </c>
      <c r="M752" s="64" t="n">
        <f aca="false">Scenarios!$B$15+Scenarios!$B$16*$D752+Scenarios!$B$17*(Scenarios!H$22+SUM($G752:L752))+$E752+Scenarios!$B$18*Draws!J725</f>
        <v>0.167456236699466</v>
      </c>
      <c r="N752" s="64" t="n">
        <f aca="false">Scenarios!$B$15+Scenarios!$B$16*$D752+Scenarios!$B$17*(Scenarios!I$22+SUM($G752:M752))+$E752+Scenarios!$B$18*Draws!K725</f>
        <v>0.536516036511458</v>
      </c>
      <c r="O752" s="64" t="n">
        <f aca="false">Scenarios!$B$15+Scenarios!$B$16*$D752+Scenarios!$B$17*(Scenarios!J$22+SUM($G752:N752))+$E752+Scenarios!$B$18*Draws!L725</f>
        <v>-1.56424944467268</v>
      </c>
      <c r="P752" s="64" t="n">
        <f aca="false">Scenarios!$B$15+Scenarios!$B$16*$D752+Scenarios!$B$17*(Scenarios!K$22+SUM($G752:O752))+$E752+Scenarios!$B$18*Draws!M725</f>
        <v>-0.204178552996434</v>
      </c>
      <c r="Q752" s="64" t="n">
        <f aca="false">Scenarios!$B$15+Scenarios!$B$16*$D752+Scenarios!$B$17*(Scenarios!L$22+SUM($G752:P752))+$E752+Scenarios!$B$18*Draws!N725</f>
        <v>-5.25978527116895</v>
      </c>
      <c r="R752" s="64" t="n">
        <f aca="false">Scenarios!$B$15+Scenarios!$B$16*$D752+Scenarios!$B$17*(Scenarios!M$22+SUM($G752:Q752))+$E752+Scenarios!$B$18*Draws!O725</f>
        <v>-6.28094043587727</v>
      </c>
      <c r="S752" s="79" t="n">
        <f aca="false">SUM(G752:R752)</f>
        <v>-29.5232667179329</v>
      </c>
    </row>
    <row r="753" customFormat="false" ht="15" hidden="false" customHeight="false" outlineLevel="0" collapsed="false">
      <c r="A753" s="36" t="n">
        <v>722</v>
      </c>
      <c r="B753" s="36" t="n">
        <f aca="false">MATCH(Draws!B726,$B$16:$E$16,1)</f>
        <v>3</v>
      </c>
      <c r="C753" s="65" t="n">
        <f aca="false">MAX(-0.9,INDEX(Scenarios!$B$8:$E$8,B753)+INDEX(Scenarios!$B$9:$E$9,B753)*Draws!C726)</f>
        <v>0.18831788</v>
      </c>
      <c r="D753" s="65" t="n">
        <f aca="false">(1+C753)^(1/12)-1</f>
        <v>0.0144820940217725</v>
      </c>
      <c r="E753" s="64" t="n">
        <f aca="false">INDEX(Scenarios!$B$10:$E$10,B753)/12</f>
        <v>0.416666666666667</v>
      </c>
      <c r="G753" s="64" t="n">
        <f aca="false">Scenarios!$B$15+Scenarios!$B$16*$D753+Scenarios!$B$17*(Scenarios!B$22)+$E753+Scenarios!$B$18*Draws!D726</f>
        <v>1.60514976109474</v>
      </c>
      <c r="H753" s="64" t="n">
        <f aca="false">Scenarios!$B$15+Scenarios!$B$16*$D753+Scenarios!$B$17*(Scenarios!C$22+SUM($G753:G753))+$E753+Scenarios!$B$18*Draws!E726</f>
        <v>3.14065721299651</v>
      </c>
      <c r="I753" s="64" t="n">
        <f aca="false">Scenarios!$B$15+Scenarios!$B$16*$D753+Scenarios!$B$17*(Scenarios!D$22+SUM($G753:H753))+$E753+Scenarios!$B$18*Draws!F726</f>
        <v>0.785593858103315</v>
      </c>
      <c r="J753" s="64" t="n">
        <f aca="false">Scenarios!$B$15+Scenarios!$B$16*$D753+Scenarios!$B$17*(Scenarios!E$22+SUM($G753:I753))+$E753+Scenarios!$B$18*Draws!G726</f>
        <v>-2.04844112751701</v>
      </c>
      <c r="K753" s="64" t="n">
        <f aca="false">Scenarios!$B$15+Scenarios!$B$16*$D753+Scenarios!$B$17*(Scenarios!F$22+SUM($G753:J753))+$E753+Scenarios!$B$18*Draws!H726</f>
        <v>-3.95081339984869</v>
      </c>
      <c r="L753" s="64" t="n">
        <f aca="false">Scenarios!$B$15+Scenarios!$B$16*$D753+Scenarios!$B$17*(Scenarios!G$22+SUM($G753:K753))+$E753+Scenarios!$B$18*Draws!I726</f>
        <v>1.55021870932337</v>
      </c>
      <c r="M753" s="64" t="n">
        <f aca="false">Scenarios!$B$15+Scenarios!$B$16*$D753+Scenarios!$B$17*(Scenarios!H$22+SUM($G753:L753))+$E753+Scenarios!$B$18*Draws!J726</f>
        <v>-0.016954251761985</v>
      </c>
      <c r="N753" s="64" t="n">
        <f aca="false">Scenarios!$B$15+Scenarios!$B$16*$D753+Scenarios!$B$17*(Scenarios!I$22+SUM($G753:M753))+$E753+Scenarios!$B$18*Draws!K726</f>
        <v>1.85295592712544</v>
      </c>
      <c r="O753" s="64" t="n">
        <f aca="false">Scenarios!$B$15+Scenarios!$B$16*$D753+Scenarios!$B$17*(Scenarios!J$22+SUM($G753:N753))+$E753+Scenarios!$B$18*Draws!L726</f>
        <v>1.13933806422608</v>
      </c>
      <c r="P753" s="64" t="n">
        <f aca="false">Scenarios!$B$15+Scenarios!$B$16*$D753+Scenarios!$B$17*(Scenarios!K$22+SUM($G753:O753))+$E753+Scenarios!$B$18*Draws!M726</f>
        <v>-0.52290401995682</v>
      </c>
      <c r="Q753" s="64" t="n">
        <f aca="false">Scenarios!$B$15+Scenarios!$B$16*$D753+Scenarios!$B$17*(Scenarios!L$22+SUM($G753:P753))+$E753+Scenarios!$B$18*Draws!N726</f>
        <v>-4.63993792199856</v>
      </c>
      <c r="R753" s="64" t="n">
        <f aca="false">Scenarios!$B$15+Scenarios!$B$16*$D753+Scenarios!$B$17*(Scenarios!M$22+SUM($G753:Q753))+$E753+Scenarios!$B$18*Draws!O726</f>
        <v>-4.14961158379271</v>
      </c>
      <c r="S753" s="79" t="n">
        <f aca="false">SUM(G753:R753)</f>
        <v>-5.25474877200633</v>
      </c>
    </row>
    <row r="754" customFormat="false" ht="15" hidden="false" customHeight="false" outlineLevel="0" collapsed="false">
      <c r="A754" s="36" t="n">
        <v>723</v>
      </c>
      <c r="B754" s="36" t="n">
        <f aca="false">MATCH(Draws!B727,$B$16:$E$16,1)</f>
        <v>4</v>
      </c>
      <c r="C754" s="65" t="n">
        <f aca="false">MAX(-0.9,INDEX(Scenarios!$B$8:$E$8,B754)+INDEX(Scenarios!$B$9:$E$9,B754)*Draws!C727)</f>
        <v>0.11702388</v>
      </c>
      <c r="D754" s="65" t="n">
        <f aca="false">(1+C754)^(1/12)-1</f>
        <v>0.00926498154775723</v>
      </c>
      <c r="E754" s="64" t="n">
        <f aca="false">INDEX(Scenarios!$B$10:$E$10,B754)/12</f>
        <v>-1.25</v>
      </c>
      <c r="G754" s="64" t="n">
        <f aca="false">Scenarios!$B$15+Scenarios!$B$16*$D754+Scenarios!$B$17*(Scenarios!B$22)+$E754+Scenarios!$B$18*Draws!D727</f>
        <v>-5.2834592844438</v>
      </c>
      <c r="H754" s="64" t="n">
        <f aca="false">Scenarios!$B$15+Scenarios!$B$16*$D754+Scenarios!$B$17*(Scenarios!C$22+SUM($G754:G754))+$E754+Scenarios!$B$18*Draws!E727</f>
        <v>-3.40598274914248</v>
      </c>
      <c r="I754" s="64" t="n">
        <f aca="false">Scenarios!$B$15+Scenarios!$B$16*$D754+Scenarios!$B$17*(Scenarios!D$22+SUM($G754:H754))+$E754+Scenarios!$B$18*Draws!F727</f>
        <v>-1.97359166755998</v>
      </c>
      <c r="J754" s="64" t="n">
        <f aca="false">Scenarios!$B$15+Scenarios!$B$16*$D754+Scenarios!$B$17*(Scenarios!E$22+SUM($G754:I754))+$E754+Scenarios!$B$18*Draws!G727</f>
        <v>-1.15273702457039</v>
      </c>
      <c r="K754" s="64" t="n">
        <f aca="false">Scenarios!$B$15+Scenarios!$B$16*$D754+Scenarios!$B$17*(Scenarios!F$22+SUM($G754:J754))+$E754+Scenarios!$B$18*Draws!H727</f>
        <v>-7.2607584540309</v>
      </c>
      <c r="L754" s="64" t="n">
        <f aca="false">Scenarios!$B$15+Scenarios!$B$16*$D754+Scenarios!$B$17*(Scenarios!G$22+SUM($G754:K754))+$E754+Scenarios!$B$18*Draws!I727</f>
        <v>-3.36135103155754</v>
      </c>
      <c r="M754" s="64" t="n">
        <f aca="false">Scenarios!$B$15+Scenarios!$B$16*$D754+Scenarios!$B$17*(Scenarios!H$22+SUM($G754:L754))+$E754+Scenarios!$B$18*Draws!J727</f>
        <v>-2.13414245671761</v>
      </c>
      <c r="N754" s="64" t="n">
        <f aca="false">Scenarios!$B$15+Scenarios!$B$16*$D754+Scenarios!$B$17*(Scenarios!I$22+SUM($G754:M754))+$E754+Scenarios!$B$18*Draws!K727</f>
        <v>2.43170347686784</v>
      </c>
      <c r="O754" s="64" t="n">
        <f aca="false">Scenarios!$B$15+Scenarios!$B$16*$D754+Scenarios!$B$17*(Scenarios!J$22+SUM($G754:N754))+$E754+Scenarios!$B$18*Draws!L727</f>
        <v>-3.0238436137569</v>
      </c>
      <c r="P754" s="64" t="n">
        <f aca="false">Scenarios!$B$15+Scenarios!$B$16*$D754+Scenarios!$B$17*(Scenarios!K$22+SUM($G754:O754))+$E754+Scenarios!$B$18*Draws!M727</f>
        <v>-8.36618918510713</v>
      </c>
      <c r="Q754" s="64" t="n">
        <f aca="false">Scenarios!$B$15+Scenarios!$B$16*$D754+Scenarios!$B$17*(Scenarios!L$22+SUM($G754:P754))+$E754+Scenarios!$B$18*Draws!N727</f>
        <v>-6.97267003698798</v>
      </c>
      <c r="R754" s="64" t="n">
        <f aca="false">Scenarios!$B$15+Scenarios!$B$16*$D754+Scenarios!$B$17*(Scenarios!M$22+SUM($G754:Q754))+$E754+Scenarios!$B$18*Draws!O727</f>
        <v>0.790134060327503</v>
      </c>
      <c r="S754" s="79" t="n">
        <f aca="false">SUM(G754:R754)</f>
        <v>-39.7128879666794</v>
      </c>
    </row>
    <row r="755" customFormat="false" ht="15" hidden="false" customHeight="false" outlineLevel="0" collapsed="false">
      <c r="A755" s="36" t="n">
        <v>724</v>
      </c>
      <c r="B755" s="36" t="n">
        <f aca="false">MATCH(Draws!B728,$B$16:$E$16,1)</f>
        <v>4</v>
      </c>
      <c r="C755" s="65" t="n">
        <f aca="false">MAX(-0.9,INDEX(Scenarios!$B$8:$E$8,B755)+INDEX(Scenarios!$B$9:$E$9,B755)*Draws!C728)</f>
        <v>-0.01800408</v>
      </c>
      <c r="D755" s="65" t="n">
        <f aca="false">(1+C755)^(1/12)-1</f>
        <v>-0.00151286491623748</v>
      </c>
      <c r="E755" s="64" t="n">
        <f aca="false">INDEX(Scenarios!$B$10:$E$10,B755)/12</f>
        <v>-1.25</v>
      </c>
      <c r="G755" s="64" t="n">
        <f aca="false">Scenarios!$B$15+Scenarios!$B$16*$D755+Scenarios!$B$17*(Scenarios!B$22)+$E755+Scenarios!$B$18*Draws!D728</f>
        <v>-1.93610055463863</v>
      </c>
      <c r="H755" s="64" t="n">
        <f aca="false">Scenarios!$B$15+Scenarios!$B$16*$D755+Scenarios!$B$17*(Scenarios!C$22+SUM($G755:G755))+$E755+Scenarios!$B$18*Draws!E728</f>
        <v>-4.03596603023652</v>
      </c>
      <c r="I755" s="64" t="n">
        <f aca="false">Scenarios!$B$15+Scenarios!$B$16*$D755+Scenarios!$B$17*(Scenarios!D$22+SUM($G755:H755))+$E755+Scenarios!$B$18*Draws!F728</f>
        <v>-5.34431625782197</v>
      </c>
      <c r="J755" s="64" t="n">
        <f aca="false">Scenarios!$B$15+Scenarios!$B$16*$D755+Scenarios!$B$17*(Scenarios!E$22+SUM($G755:I755))+$E755+Scenarios!$B$18*Draws!G728</f>
        <v>-5.30689975992208</v>
      </c>
      <c r="K755" s="64" t="n">
        <f aca="false">Scenarios!$B$15+Scenarios!$B$16*$D755+Scenarios!$B$17*(Scenarios!F$22+SUM($G755:J755))+$E755+Scenarios!$B$18*Draws!H728</f>
        <v>-0.933711238597712</v>
      </c>
      <c r="L755" s="64" t="n">
        <f aca="false">Scenarios!$B$15+Scenarios!$B$16*$D755+Scenarios!$B$17*(Scenarios!G$22+SUM($G755:K755))+$E755+Scenarios!$B$18*Draws!I728</f>
        <v>-5.91172974999067</v>
      </c>
      <c r="M755" s="64" t="n">
        <f aca="false">Scenarios!$B$15+Scenarios!$B$16*$D755+Scenarios!$B$17*(Scenarios!H$22+SUM($G755:L755))+$E755+Scenarios!$B$18*Draws!J728</f>
        <v>2.78290473124833</v>
      </c>
      <c r="N755" s="64" t="n">
        <f aca="false">Scenarios!$B$15+Scenarios!$B$16*$D755+Scenarios!$B$17*(Scenarios!I$22+SUM($G755:M755))+$E755+Scenarios!$B$18*Draws!K728</f>
        <v>-6.52538174282455</v>
      </c>
      <c r="O755" s="64" t="n">
        <f aca="false">Scenarios!$B$15+Scenarios!$B$16*$D755+Scenarios!$B$17*(Scenarios!J$22+SUM($G755:N755))+$E755+Scenarios!$B$18*Draws!L728</f>
        <v>-1.15741809013746</v>
      </c>
      <c r="P755" s="64" t="n">
        <f aca="false">Scenarios!$B$15+Scenarios!$B$16*$D755+Scenarios!$B$17*(Scenarios!K$22+SUM($G755:O755))+$E755+Scenarios!$B$18*Draws!M728</f>
        <v>-1.38437726007207</v>
      </c>
      <c r="Q755" s="64" t="n">
        <f aca="false">Scenarios!$B$15+Scenarios!$B$16*$D755+Scenarios!$B$17*(Scenarios!L$22+SUM($G755:P755))+$E755+Scenarios!$B$18*Draws!N728</f>
        <v>-4.35549142904142</v>
      </c>
      <c r="R755" s="64" t="n">
        <f aca="false">Scenarios!$B$15+Scenarios!$B$16*$D755+Scenarios!$B$17*(Scenarios!M$22+SUM($G755:Q755))+$E755+Scenarios!$B$18*Draws!O728</f>
        <v>-6.61455597416646</v>
      </c>
      <c r="S755" s="79" t="n">
        <f aca="false">SUM(G755:R755)</f>
        <v>-40.7230433562012</v>
      </c>
    </row>
    <row r="756" customFormat="false" ht="15" hidden="false" customHeight="false" outlineLevel="0" collapsed="false">
      <c r="A756" s="36" t="n">
        <v>725</v>
      </c>
      <c r="B756" s="36" t="n">
        <f aca="false">MATCH(Draws!B729,$B$16:$E$16,1)</f>
        <v>4</v>
      </c>
      <c r="C756" s="65" t="n">
        <f aca="false">MAX(-0.9,INDEX(Scenarios!$B$8:$E$8,B756)+INDEX(Scenarios!$B$9:$E$9,B756)*Draws!C729)</f>
        <v>0.29761692</v>
      </c>
      <c r="D756" s="65" t="n">
        <f aca="false">(1+C756)^(1/12)-1</f>
        <v>0.0219481810058735</v>
      </c>
      <c r="E756" s="64" t="n">
        <f aca="false">INDEX(Scenarios!$B$10:$E$10,B756)/12</f>
        <v>-1.25</v>
      </c>
      <c r="G756" s="64" t="n">
        <f aca="false">Scenarios!$B$15+Scenarios!$B$16*$D756+Scenarios!$B$17*(Scenarios!B$22)+$E756+Scenarios!$B$18*Draws!D729</f>
        <v>-2.18159550185324</v>
      </c>
      <c r="H756" s="64" t="n">
        <f aca="false">Scenarios!$B$15+Scenarios!$B$16*$D756+Scenarios!$B$17*(Scenarios!C$22+SUM($G756:G756))+$E756+Scenarios!$B$18*Draws!E729</f>
        <v>-5.26184563909281</v>
      </c>
      <c r="I756" s="64" t="n">
        <f aca="false">Scenarios!$B$15+Scenarios!$B$16*$D756+Scenarios!$B$17*(Scenarios!D$22+SUM($G756:H756))+$E756+Scenarios!$B$18*Draws!F729</f>
        <v>0.04363132359904</v>
      </c>
      <c r="J756" s="64" t="n">
        <f aca="false">Scenarios!$B$15+Scenarios!$B$16*$D756+Scenarios!$B$17*(Scenarios!E$22+SUM($G756:I756))+$E756+Scenarios!$B$18*Draws!G729</f>
        <v>-4.80144109653189</v>
      </c>
      <c r="K756" s="64" t="n">
        <f aca="false">Scenarios!$B$15+Scenarios!$B$16*$D756+Scenarios!$B$17*(Scenarios!F$22+SUM($G756:J756))+$E756+Scenarios!$B$18*Draws!H729</f>
        <v>-2.18340735395586</v>
      </c>
      <c r="L756" s="64" t="n">
        <f aca="false">Scenarios!$B$15+Scenarios!$B$16*$D756+Scenarios!$B$17*(Scenarios!G$22+SUM($G756:K756))+$E756+Scenarios!$B$18*Draws!I729</f>
        <v>-5.30193669326346</v>
      </c>
      <c r="M756" s="64" t="n">
        <f aca="false">Scenarios!$B$15+Scenarios!$B$16*$D756+Scenarios!$B$17*(Scenarios!H$22+SUM($G756:L756))+$E756+Scenarios!$B$18*Draws!J729</f>
        <v>2.09923394491537</v>
      </c>
      <c r="N756" s="64" t="n">
        <f aca="false">Scenarios!$B$15+Scenarios!$B$16*$D756+Scenarios!$B$17*(Scenarios!I$22+SUM($G756:M756))+$E756+Scenarios!$B$18*Draws!K729</f>
        <v>-4.10040141770484</v>
      </c>
      <c r="O756" s="64" t="n">
        <f aca="false">Scenarios!$B$15+Scenarios!$B$16*$D756+Scenarios!$B$17*(Scenarios!J$22+SUM($G756:N756))+$E756+Scenarios!$B$18*Draws!L729</f>
        <v>3.70394329111041</v>
      </c>
      <c r="P756" s="64" t="n">
        <f aca="false">Scenarios!$B$15+Scenarios!$B$16*$D756+Scenarios!$B$17*(Scenarios!K$22+SUM($G756:O756))+$E756+Scenarios!$B$18*Draws!M729</f>
        <v>-2.20797446407345</v>
      </c>
      <c r="Q756" s="64" t="n">
        <f aca="false">Scenarios!$B$15+Scenarios!$B$16*$D756+Scenarios!$B$17*(Scenarios!L$22+SUM($G756:P756))+$E756+Scenarios!$B$18*Draws!N729</f>
        <v>-3.7297830369653</v>
      </c>
      <c r="R756" s="64" t="n">
        <f aca="false">Scenarios!$B$15+Scenarios!$B$16*$D756+Scenarios!$B$17*(Scenarios!M$22+SUM($G756:Q756))+$E756+Scenarios!$B$18*Draws!O729</f>
        <v>-6.27969170567724</v>
      </c>
      <c r="S756" s="79" t="n">
        <f aca="false">SUM(G756:R756)</f>
        <v>-30.2012683494933</v>
      </c>
    </row>
    <row r="757" customFormat="false" ht="15" hidden="false" customHeight="false" outlineLevel="0" collapsed="false">
      <c r="A757" s="36" t="n">
        <v>726</v>
      </c>
      <c r="B757" s="36" t="n">
        <f aca="false">MATCH(Draws!B730,$B$16:$E$16,1)</f>
        <v>4</v>
      </c>
      <c r="C757" s="65" t="n">
        <f aca="false">MAX(-0.9,INDEX(Scenarios!$B$8:$E$8,B757)+INDEX(Scenarios!$B$9:$E$9,B757)*Draws!C730)</f>
        <v>0.20032416</v>
      </c>
      <c r="D757" s="65" t="n">
        <f aca="false">(1+C757)^(1/12)-1</f>
        <v>0.0153323234147269</v>
      </c>
      <c r="E757" s="64" t="n">
        <f aca="false">INDEX(Scenarios!$B$10:$E$10,B757)/12</f>
        <v>-1.25</v>
      </c>
      <c r="G757" s="64" t="n">
        <f aca="false">Scenarios!$B$15+Scenarios!$B$16*$D757+Scenarios!$B$17*(Scenarios!B$22)+$E757+Scenarios!$B$18*Draws!D730</f>
        <v>-1.51415824412493</v>
      </c>
      <c r="H757" s="64" t="n">
        <f aca="false">Scenarios!$B$15+Scenarios!$B$16*$D757+Scenarios!$B$17*(Scenarios!C$22+SUM($G757:G757))+$E757+Scenarios!$B$18*Draws!E730</f>
        <v>-0.635833718667299</v>
      </c>
      <c r="I757" s="64" t="n">
        <f aca="false">Scenarios!$B$15+Scenarios!$B$16*$D757+Scenarios!$B$17*(Scenarios!D$22+SUM($G757:H757))+$E757+Scenarios!$B$18*Draws!F730</f>
        <v>-1.7522670160405</v>
      </c>
      <c r="J757" s="64" t="n">
        <f aca="false">Scenarios!$B$15+Scenarios!$B$16*$D757+Scenarios!$B$17*(Scenarios!E$22+SUM($G757:I757))+$E757+Scenarios!$B$18*Draws!G730</f>
        <v>-2.6685601737525</v>
      </c>
      <c r="K757" s="64" t="n">
        <f aca="false">Scenarios!$B$15+Scenarios!$B$16*$D757+Scenarios!$B$17*(Scenarios!F$22+SUM($G757:J757))+$E757+Scenarios!$B$18*Draws!H730</f>
        <v>-8.04613290312787</v>
      </c>
      <c r="L757" s="64" t="n">
        <f aca="false">Scenarios!$B$15+Scenarios!$B$16*$D757+Scenarios!$B$17*(Scenarios!G$22+SUM($G757:K757))+$E757+Scenarios!$B$18*Draws!I730</f>
        <v>-3.05481342123729</v>
      </c>
      <c r="M757" s="64" t="n">
        <f aca="false">Scenarios!$B$15+Scenarios!$B$16*$D757+Scenarios!$B$17*(Scenarios!H$22+SUM($G757:L757))+$E757+Scenarios!$B$18*Draws!J730</f>
        <v>-0.133459298046094</v>
      </c>
      <c r="N757" s="64" t="n">
        <f aca="false">Scenarios!$B$15+Scenarios!$B$16*$D757+Scenarios!$B$17*(Scenarios!I$22+SUM($G757:M757))+$E757+Scenarios!$B$18*Draws!K730</f>
        <v>2.3766076149572</v>
      </c>
      <c r="O757" s="64" t="n">
        <f aca="false">Scenarios!$B$15+Scenarios!$B$16*$D757+Scenarios!$B$17*(Scenarios!J$22+SUM($G757:N757))+$E757+Scenarios!$B$18*Draws!L730</f>
        <v>0.436220791477934</v>
      </c>
      <c r="P757" s="64" t="n">
        <f aca="false">Scenarios!$B$15+Scenarios!$B$16*$D757+Scenarios!$B$17*(Scenarios!K$22+SUM($G757:O757))+$E757+Scenarios!$B$18*Draws!M730</f>
        <v>-0.264570072052875</v>
      </c>
      <c r="Q757" s="64" t="n">
        <f aca="false">Scenarios!$B$15+Scenarios!$B$16*$D757+Scenarios!$B$17*(Scenarios!L$22+SUM($G757:P757))+$E757+Scenarios!$B$18*Draws!N730</f>
        <v>-2.32076466729651</v>
      </c>
      <c r="R757" s="64" t="n">
        <f aca="false">Scenarios!$B$15+Scenarios!$B$16*$D757+Scenarios!$B$17*(Scenarios!M$22+SUM($G757:Q757))+$E757+Scenarios!$B$18*Draws!O730</f>
        <v>-3.01266240268744</v>
      </c>
      <c r="S757" s="79" t="n">
        <f aca="false">SUM(G757:R757)</f>
        <v>-20.5903935105982</v>
      </c>
    </row>
    <row r="758" customFormat="false" ht="15" hidden="false" customHeight="false" outlineLevel="0" collapsed="false">
      <c r="A758" s="36" t="n">
        <v>727</v>
      </c>
      <c r="B758" s="36" t="n">
        <f aca="false">MATCH(Draws!B731,$B$16:$E$16,1)</f>
        <v>4</v>
      </c>
      <c r="C758" s="65" t="n">
        <f aca="false">MAX(-0.9,INDEX(Scenarios!$B$8:$E$8,B758)+INDEX(Scenarios!$B$9:$E$9,B758)*Draws!C731)</f>
        <v>-0.19675812</v>
      </c>
      <c r="D758" s="65" t="n">
        <f aca="false">(1+C758)^(1/12)-1</f>
        <v>-0.018092609888975</v>
      </c>
      <c r="E758" s="64" t="n">
        <f aca="false">INDEX(Scenarios!$B$10:$E$10,B758)/12</f>
        <v>-1.25</v>
      </c>
      <c r="G758" s="64" t="n">
        <f aca="false">Scenarios!$B$15+Scenarios!$B$16*$D758+Scenarios!$B$17*(Scenarios!B$22)+$E758+Scenarios!$B$18*Draws!D731</f>
        <v>-0.742027679161752</v>
      </c>
      <c r="H758" s="64" t="n">
        <f aca="false">Scenarios!$B$15+Scenarios!$B$16*$D758+Scenarios!$B$17*(Scenarios!C$22+SUM($G758:G758))+$E758+Scenarios!$B$18*Draws!E731</f>
        <v>-1.39523965985295</v>
      </c>
      <c r="I758" s="64" t="n">
        <f aca="false">Scenarios!$B$15+Scenarios!$B$16*$D758+Scenarios!$B$17*(Scenarios!D$22+SUM($G758:H758))+$E758+Scenarios!$B$18*Draws!F731</f>
        <v>-2.32037557713938</v>
      </c>
      <c r="J758" s="64" t="n">
        <f aca="false">Scenarios!$B$15+Scenarios!$B$16*$D758+Scenarios!$B$17*(Scenarios!E$22+SUM($G758:I758))+$E758+Scenarios!$B$18*Draws!G731</f>
        <v>-3.86804223320151</v>
      </c>
      <c r="K758" s="64" t="n">
        <f aca="false">Scenarios!$B$15+Scenarios!$B$16*$D758+Scenarios!$B$17*(Scenarios!F$22+SUM($G758:J758))+$E758+Scenarios!$B$18*Draws!H731</f>
        <v>-1.05283283585406</v>
      </c>
      <c r="L758" s="64" t="n">
        <f aca="false">Scenarios!$B$15+Scenarios!$B$16*$D758+Scenarios!$B$17*(Scenarios!G$22+SUM($G758:K758))+$E758+Scenarios!$B$18*Draws!I731</f>
        <v>-1.93963354141441</v>
      </c>
      <c r="M758" s="64" t="n">
        <f aca="false">Scenarios!$B$15+Scenarios!$B$16*$D758+Scenarios!$B$17*(Scenarios!H$22+SUM($G758:L758))+$E758+Scenarios!$B$18*Draws!J731</f>
        <v>-4.20992231744904</v>
      </c>
      <c r="N758" s="64" t="n">
        <f aca="false">Scenarios!$B$15+Scenarios!$B$16*$D758+Scenarios!$B$17*(Scenarios!I$22+SUM($G758:M758))+$E758+Scenarios!$B$18*Draws!K731</f>
        <v>-3.59291374703887</v>
      </c>
      <c r="O758" s="64" t="n">
        <f aca="false">Scenarios!$B$15+Scenarios!$B$16*$D758+Scenarios!$B$17*(Scenarios!J$22+SUM($G758:N758))+$E758+Scenarios!$B$18*Draws!L731</f>
        <v>-2.62722396495104</v>
      </c>
      <c r="P758" s="64" t="n">
        <f aca="false">Scenarios!$B$15+Scenarios!$B$16*$D758+Scenarios!$B$17*(Scenarios!K$22+SUM($G758:O758))+$E758+Scenarios!$B$18*Draws!M731</f>
        <v>-3.03410235018104</v>
      </c>
      <c r="Q758" s="64" t="n">
        <f aca="false">Scenarios!$B$15+Scenarios!$B$16*$D758+Scenarios!$B$17*(Scenarios!L$22+SUM($G758:P758))+$E758+Scenarios!$B$18*Draws!N731</f>
        <v>-8.20246652322527</v>
      </c>
      <c r="R758" s="64" t="n">
        <f aca="false">Scenarios!$B$15+Scenarios!$B$16*$D758+Scenarios!$B$17*(Scenarios!M$22+SUM($G758:Q758))+$E758+Scenarios!$B$18*Draws!O731</f>
        <v>-2.66758872623775</v>
      </c>
      <c r="S758" s="79" t="n">
        <f aca="false">SUM(G758:R758)</f>
        <v>-35.6523691557071</v>
      </c>
    </row>
    <row r="759" customFormat="false" ht="15" hidden="false" customHeight="false" outlineLevel="0" collapsed="false">
      <c r="A759" s="36" t="n">
        <v>728</v>
      </c>
      <c r="B759" s="36" t="n">
        <f aca="false">MATCH(Draws!B732,$B$16:$E$16,1)</f>
        <v>4</v>
      </c>
      <c r="C759" s="65" t="n">
        <f aca="false">MAX(-0.9,INDEX(Scenarios!$B$8:$E$8,B759)+INDEX(Scenarios!$B$9:$E$9,B759)*Draws!C732)</f>
        <v>0.09456708</v>
      </c>
      <c r="D759" s="65" t="n">
        <f aca="false">(1+C759)^(1/12)-1</f>
        <v>0.00755833142980089</v>
      </c>
      <c r="E759" s="64" t="n">
        <f aca="false">INDEX(Scenarios!$B$10:$E$10,B759)/12</f>
        <v>-1.25</v>
      </c>
      <c r="G759" s="64" t="n">
        <f aca="false">Scenarios!$B$15+Scenarios!$B$16*$D759+Scenarios!$B$17*(Scenarios!B$22)+$E759+Scenarios!$B$18*Draws!D732</f>
        <v>0.0192334077224117</v>
      </c>
      <c r="H759" s="64" t="n">
        <f aca="false">Scenarios!$B$15+Scenarios!$B$16*$D759+Scenarios!$B$17*(Scenarios!C$22+SUM($G759:G759))+$E759+Scenarios!$B$18*Draws!E732</f>
        <v>3.52363313811495</v>
      </c>
      <c r="I759" s="64" t="n">
        <f aca="false">Scenarios!$B$15+Scenarios!$B$16*$D759+Scenarios!$B$17*(Scenarios!D$22+SUM($G759:H759))+$E759+Scenarios!$B$18*Draws!F732</f>
        <v>-8.73861807569967</v>
      </c>
      <c r="J759" s="64" t="n">
        <f aca="false">Scenarios!$B$15+Scenarios!$B$16*$D759+Scenarios!$B$17*(Scenarios!E$22+SUM($G759:I759))+$E759+Scenarios!$B$18*Draws!G732</f>
        <v>0.305128687475891</v>
      </c>
      <c r="K759" s="64" t="n">
        <f aca="false">Scenarios!$B$15+Scenarios!$B$16*$D759+Scenarios!$B$17*(Scenarios!F$22+SUM($G759:J759))+$E759+Scenarios!$B$18*Draws!H732</f>
        <v>-3.97433619471117</v>
      </c>
      <c r="L759" s="64" t="n">
        <f aca="false">Scenarios!$B$15+Scenarios!$B$16*$D759+Scenarios!$B$17*(Scenarios!G$22+SUM($G759:K759))+$E759+Scenarios!$B$18*Draws!I732</f>
        <v>-4.32485840309717</v>
      </c>
      <c r="M759" s="64" t="n">
        <f aca="false">Scenarios!$B$15+Scenarios!$B$16*$D759+Scenarios!$B$17*(Scenarios!H$22+SUM($G759:L759))+$E759+Scenarios!$B$18*Draws!J732</f>
        <v>-4.27601402526254</v>
      </c>
      <c r="N759" s="64" t="n">
        <f aca="false">Scenarios!$B$15+Scenarios!$B$16*$D759+Scenarios!$B$17*(Scenarios!I$22+SUM($G759:M759))+$E759+Scenarios!$B$18*Draws!K732</f>
        <v>-1.55031830015674</v>
      </c>
      <c r="O759" s="64" t="n">
        <f aca="false">Scenarios!$B$15+Scenarios!$B$16*$D759+Scenarios!$B$17*(Scenarios!J$22+SUM($G759:N759))+$E759+Scenarios!$B$18*Draws!L732</f>
        <v>-0.803643792391454</v>
      </c>
      <c r="P759" s="64" t="n">
        <f aca="false">Scenarios!$B$15+Scenarios!$B$16*$D759+Scenarios!$B$17*(Scenarios!K$22+SUM($G759:O759))+$E759+Scenarios!$B$18*Draws!M732</f>
        <v>4.70143261150483</v>
      </c>
      <c r="Q759" s="64" t="n">
        <f aca="false">Scenarios!$B$15+Scenarios!$B$16*$D759+Scenarios!$B$17*(Scenarios!L$22+SUM($G759:P759))+$E759+Scenarios!$B$18*Draws!N732</f>
        <v>-3.67617154036252</v>
      </c>
      <c r="R759" s="64" t="n">
        <f aca="false">Scenarios!$B$15+Scenarios!$B$16*$D759+Scenarios!$B$17*(Scenarios!M$22+SUM($G759:Q759))+$E759+Scenarios!$B$18*Draws!O732</f>
        <v>-4.61501512933918</v>
      </c>
      <c r="S759" s="79" t="n">
        <f aca="false">SUM(G759:R759)</f>
        <v>-23.4095476162024</v>
      </c>
    </row>
    <row r="760" customFormat="false" ht="15" hidden="false" customHeight="false" outlineLevel="0" collapsed="false">
      <c r="A760" s="36" t="n">
        <v>729</v>
      </c>
      <c r="B760" s="36" t="n">
        <f aca="false">MATCH(Draws!B733,$B$16:$E$16,1)</f>
        <v>3</v>
      </c>
      <c r="C760" s="65" t="n">
        <f aca="false">MAX(-0.9,INDEX(Scenarios!$B$8:$E$8,B760)+INDEX(Scenarios!$B$9:$E$9,B760)*Draws!C733)</f>
        <v>-0.02912812</v>
      </c>
      <c r="D760" s="65" t="n">
        <f aca="false">(1+C760)^(1/12)-1</f>
        <v>-0.00246036548077011</v>
      </c>
      <c r="E760" s="64" t="n">
        <f aca="false">INDEX(Scenarios!$B$10:$E$10,B760)/12</f>
        <v>0.416666666666667</v>
      </c>
      <c r="G760" s="64" t="n">
        <f aca="false">Scenarios!$B$15+Scenarios!$B$16*$D760+Scenarios!$B$17*(Scenarios!B$22)+$E760+Scenarios!$B$18*Draws!D733</f>
        <v>-3.39569869930524</v>
      </c>
      <c r="H760" s="64" t="n">
        <f aca="false">Scenarios!$B$15+Scenarios!$B$16*$D760+Scenarios!$B$17*(Scenarios!C$22+SUM($G760:G760))+$E760+Scenarios!$B$18*Draws!E733</f>
        <v>-0.86823990150094</v>
      </c>
      <c r="I760" s="64" t="n">
        <f aca="false">Scenarios!$B$15+Scenarios!$B$16*$D760+Scenarios!$B$17*(Scenarios!D$22+SUM($G760:H760))+$E760+Scenarios!$B$18*Draws!F733</f>
        <v>-7.21857011585854</v>
      </c>
      <c r="J760" s="64" t="n">
        <f aca="false">Scenarios!$B$15+Scenarios!$B$16*$D760+Scenarios!$B$17*(Scenarios!E$22+SUM($G760:I760))+$E760+Scenarios!$B$18*Draws!G733</f>
        <v>-4.32241578245739</v>
      </c>
      <c r="K760" s="64" t="n">
        <f aca="false">Scenarios!$B$15+Scenarios!$B$16*$D760+Scenarios!$B$17*(Scenarios!F$22+SUM($G760:J760))+$E760+Scenarios!$B$18*Draws!H733</f>
        <v>-2.06904195185099</v>
      </c>
      <c r="L760" s="64" t="n">
        <f aca="false">Scenarios!$B$15+Scenarios!$B$16*$D760+Scenarios!$B$17*(Scenarios!G$22+SUM($G760:K760))+$E760+Scenarios!$B$18*Draws!I733</f>
        <v>-4.18303445556244</v>
      </c>
      <c r="M760" s="64" t="n">
        <f aca="false">Scenarios!$B$15+Scenarios!$B$16*$D760+Scenarios!$B$17*(Scenarios!H$22+SUM($G760:L760))+$E760+Scenarios!$B$18*Draws!J733</f>
        <v>1.7637565184542</v>
      </c>
      <c r="N760" s="64" t="n">
        <f aca="false">Scenarios!$B$15+Scenarios!$B$16*$D760+Scenarios!$B$17*(Scenarios!I$22+SUM($G760:M760))+$E760+Scenarios!$B$18*Draws!K733</f>
        <v>-1.1776324126373</v>
      </c>
      <c r="O760" s="64" t="n">
        <f aca="false">Scenarios!$B$15+Scenarios!$B$16*$D760+Scenarios!$B$17*(Scenarios!J$22+SUM($G760:N760))+$E760+Scenarios!$B$18*Draws!L733</f>
        <v>-0.618779877981696</v>
      </c>
      <c r="P760" s="64" t="n">
        <f aca="false">Scenarios!$B$15+Scenarios!$B$16*$D760+Scenarios!$B$17*(Scenarios!K$22+SUM($G760:O760))+$E760+Scenarios!$B$18*Draws!M733</f>
        <v>-2.44434945365748</v>
      </c>
      <c r="Q760" s="64" t="n">
        <f aca="false">Scenarios!$B$15+Scenarios!$B$16*$D760+Scenarios!$B$17*(Scenarios!L$22+SUM($G760:P760))+$E760+Scenarios!$B$18*Draws!N733</f>
        <v>-3.28012868424237</v>
      </c>
      <c r="R760" s="64" t="n">
        <f aca="false">Scenarios!$B$15+Scenarios!$B$16*$D760+Scenarios!$B$17*(Scenarios!M$22+SUM($G760:Q760))+$E760+Scenarios!$B$18*Draws!O733</f>
        <v>2.90775018464999</v>
      </c>
      <c r="S760" s="79" t="n">
        <f aca="false">SUM(G760:R760)</f>
        <v>-24.9063846319502</v>
      </c>
    </row>
    <row r="761" customFormat="false" ht="15" hidden="false" customHeight="false" outlineLevel="0" collapsed="false">
      <c r="A761" s="36" t="n">
        <v>730</v>
      </c>
      <c r="B761" s="36" t="n">
        <f aca="false">MATCH(Draws!B734,$B$16:$E$16,1)</f>
        <v>2</v>
      </c>
      <c r="C761" s="65" t="n">
        <f aca="false">MAX(-0.9,INDEX(Scenarios!$B$8:$E$8,B761)+INDEX(Scenarios!$B$9:$E$9,B761)*Draws!C734)</f>
        <v>-0.29428576</v>
      </c>
      <c r="D761" s="65" t="n">
        <f aca="false">(1+C761)^(1/12)-1</f>
        <v>-0.0286276435287105</v>
      </c>
      <c r="E761" s="64" t="n">
        <f aca="false">INDEX(Scenarios!$B$10:$E$10,B761)/12</f>
        <v>0.416666666666667</v>
      </c>
      <c r="G761" s="64" t="n">
        <f aca="false">Scenarios!$B$15+Scenarios!$B$16*$D761+Scenarios!$B$17*(Scenarios!B$22)+$E761+Scenarios!$B$18*Draws!D734</f>
        <v>-5.60029548474367</v>
      </c>
      <c r="H761" s="64" t="n">
        <f aca="false">Scenarios!$B$15+Scenarios!$B$16*$D761+Scenarios!$B$17*(Scenarios!C$22+SUM($G761:G761))+$E761+Scenarios!$B$18*Draws!E734</f>
        <v>-2.48302517998687</v>
      </c>
      <c r="I761" s="64" t="n">
        <f aca="false">Scenarios!$B$15+Scenarios!$B$16*$D761+Scenarios!$B$17*(Scenarios!D$22+SUM($G761:H761))+$E761+Scenarios!$B$18*Draws!F734</f>
        <v>-0.824934750710575</v>
      </c>
      <c r="J761" s="64" t="n">
        <f aca="false">Scenarios!$B$15+Scenarios!$B$16*$D761+Scenarios!$B$17*(Scenarios!E$22+SUM($G761:I761))+$E761+Scenarios!$B$18*Draws!G734</f>
        <v>1.76854556982552</v>
      </c>
      <c r="K761" s="64" t="n">
        <f aca="false">Scenarios!$B$15+Scenarios!$B$16*$D761+Scenarios!$B$17*(Scenarios!F$22+SUM($G761:J761))+$E761+Scenarios!$B$18*Draws!H734</f>
        <v>1.82628764198689</v>
      </c>
      <c r="L761" s="64" t="n">
        <f aca="false">Scenarios!$B$15+Scenarios!$B$16*$D761+Scenarios!$B$17*(Scenarios!G$22+SUM($G761:K761))+$E761+Scenarios!$B$18*Draws!I734</f>
        <v>1.50998639172337</v>
      </c>
      <c r="M761" s="64" t="n">
        <f aca="false">Scenarios!$B$15+Scenarios!$B$16*$D761+Scenarios!$B$17*(Scenarios!H$22+SUM($G761:L761))+$E761+Scenarios!$B$18*Draws!J734</f>
        <v>0.598098976754875</v>
      </c>
      <c r="N761" s="64" t="n">
        <f aca="false">Scenarios!$B$15+Scenarios!$B$16*$D761+Scenarios!$B$17*(Scenarios!I$22+SUM($G761:M761))+$E761+Scenarios!$B$18*Draws!K734</f>
        <v>-0.716490727790927</v>
      </c>
      <c r="O761" s="64" t="n">
        <f aca="false">Scenarios!$B$15+Scenarios!$B$16*$D761+Scenarios!$B$17*(Scenarios!J$22+SUM($G761:N761))+$E761+Scenarios!$B$18*Draws!L734</f>
        <v>-2.43625760571981</v>
      </c>
      <c r="P761" s="64" t="n">
        <f aca="false">Scenarios!$B$15+Scenarios!$B$16*$D761+Scenarios!$B$17*(Scenarios!K$22+SUM($G761:O761))+$E761+Scenarios!$B$18*Draws!M734</f>
        <v>4.03966037178937</v>
      </c>
      <c r="Q761" s="64" t="n">
        <f aca="false">Scenarios!$B$15+Scenarios!$B$16*$D761+Scenarios!$B$17*(Scenarios!L$22+SUM($G761:P761))+$E761+Scenarios!$B$18*Draws!N734</f>
        <v>-1.06801799583573</v>
      </c>
      <c r="R761" s="64" t="n">
        <f aca="false">Scenarios!$B$15+Scenarios!$B$16*$D761+Scenarios!$B$17*(Scenarios!M$22+SUM($G761:Q761))+$E761+Scenarios!$B$18*Draws!O734</f>
        <v>1.89183666313327</v>
      </c>
      <c r="S761" s="79" t="n">
        <f aca="false">SUM(G761:R761)</f>
        <v>-1.49460612957429</v>
      </c>
    </row>
    <row r="762" customFormat="false" ht="15" hidden="false" customHeight="false" outlineLevel="0" collapsed="false">
      <c r="A762" s="36" t="n">
        <v>731</v>
      </c>
      <c r="B762" s="36" t="n">
        <f aca="false">MATCH(Draws!B735,$B$16:$E$16,1)</f>
        <v>2</v>
      </c>
      <c r="C762" s="65" t="n">
        <f aca="false">MAX(-0.9,INDEX(Scenarios!$B$8:$E$8,B762)+INDEX(Scenarios!$B$9:$E$9,B762)*Draws!C735)</f>
        <v>-0.13369756</v>
      </c>
      <c r="D762" s="65" t="n">
        <f aca="false">(1+C762)^(1/12)-1</f>
        <v>-0.0118888617561124</v>
      </c>
      <c r="E762" s="64" t="n">
        <f aca="false">INDEX(Scenarios!$B$10:$E$10,B762)/12</f>
        <v>0.416666666666667</v>
      </c>
      <c r="G762" s="64" t="n">
        <f aca="false">Scenarios!$B$15+Scenarios!$B$16*$D762+Scenarios!$B$17*(Scenarios!B$22)+$E762+Scenarios!$B$18*Draws!D735</f>
        <v>-4.85244326388427</v>
      </c>
      <c r="H762" s="64" t="n">
        <f aca="false">Scenarios!$B$15+Scenarios!$B$16*$D762+Scenarios!$B$17*(Scenarios!C$22+SUM($G762:G762))+$E762+Scenarios!$B$18*Draws!E735</f>
        <v>-0.122170199591461</v>
      </c>
      <c r="I762" s="64" t="n">
        <f aca="false">Scenarios!$B$15+Scenarios!$B$16*$D762+Scenarios!$B$17*(Scenarios!D$22+SUM($G762:H762))+$E762+Scenarios!$B$18*Draws!F735</f>
        <v>-3.19048005969509</v>
      </c>
      <c r="J762" s="64" t="n">
        <f aca="false">Scenarios!$B$15+Scenarios!$B$16*$D762+Scenarios!$B$17*(Scenarios!E$22+SUM($G762:I762))+$E762+Scenarios!$B$18*Draws!G735</f>
        <v>-5.1190664082625</v>
      </c>
      <c r="K762" s="64" t="n">
        <f aca="false">Scenarios!$B$15+Scenarios!$B$16*$D762+Scenarios!$B$17*(Scenarios!F$22+SUM($G762:J762))+$E762+Scenarios!$B$18*Draws!H735</f>
        <v>-3.94564706673926</v>
      </c>
      <c r="L762" s="64" t="n">
        <f aca="false">Scenarios!$B$15+Scenarios!$B$16*$D762+Scenarios!$B$17*(Scenarios!G$22+SUM($G762:K762))+$E762+Scenarios!$B$18*Draws!I735</f>
        <v>-0.696504575270835</v>
      </c>
      <c r="M762" s="64" t="n">
        <f aca="false">Scenarios!$B$15+Scenarios!$B$16*$D762+Scenarios!$B$17*(Scenarios!H$22+SUM($G762:L762))+$E762+Scenarios!$B$18*Draws!J735</f>
        <v>3.15422428864719</v>
      </c>
      <c r="N762" s="64" t="n">
        <f aca="false">Scenarios!$B$15+Scenarios!$B$16*$D762+Scenarios!$B$17*(Scenarios!I$22+SUM($G762:M762))+$E762+Scenarios!$B$18*Draws!K735</f>
        <v>0.362395555407867</v>
      </c>
      <c r="O762" s="64" t="n">
        <f aca="false">Scenarios!$B$15+Scenarios!$B$16*$D762+Scenarios!$B$17*(Scenarios!J$22+SUM($G762:N762))+$E762+Scenarios!$B$18*Draws!L735</f>
        <v>1.50575201200923</v>
      </c>
      <c r="P762" s="64" t="n">
        <f aca="false">Scenarios!$B$15+Scenarios!$B$16*$D762+Scenarios!$B$17*(Scenarios!K$22+SUM($G762:O762))+$E762+Scenarios!$B$18*Draws!M735</f>
        <v>-1.02942094859182</v>
      </c>
      <c r="Q762" s="64" t="n">
        <f aca="false">Scenarios!$B$15+Scenarios!$B$16*$D762+Scenarios!$B$17*(Scenarios!L$22+SUM($G762:P762))+$E762+Scenarios!$B$18*Draws!N735</f>
        <v>-1.5539727916494</v>
      </c>
      <c r="R762" s="64" t="n">
        <f aca="false">Scenarios!$B$15+Scenarios!$B$16*$D762+Scenarios!$B$17*(Scenarios!M$22+SUM($G762:Q762))+$E762+Scenarios!$B$18*Draws!O735</f>
        <v>-3.56468680837288</v>
      </c>
      <c r="S762" s="79" t="n">
        <f aca="false">SUM(G762:R762)</f>
        <v>-19.0520202659932</v>
      </c>
    </row>
    <row r="763" customFormat="false" ht="15" hidden="false" customHeight="false" outlineLevel="0" collapsed="false">
      <c r="A763" s="36" t="n">
        <v>732</v>
      </c>
      <c r="B763" s="36" t="n">
        <f aca="false">MATCH(Draws!B736,$B$16:$E$16,1)</f>
        <v>3</v>
      </c>
      <c r="C763" s="65" t="n">
        <f aca="false">MAX(-0.9,INDEX(Scenarios!$B$8:$E$8,B763)+INDEX(Scenarios!$B$9:$E$9,B763)*Draws!C736)</f>
        <v>0.07209716</v>
      </c>
      <c r="D763" s="65" t="n">
        <f aca="false">(1+C763)^(1/12)-1</f>
        <v>0.00581825173100414</v>
      </c>
      <c r="E763" s="64" t="n">
        <f aca="false">INDEX(Scenarios!$B$10:$E$10,B763)/12</f>
        <v>0.416666666666667</v>
      </c>
      <c r="G763" s="64" t="n">
        <f aca="false">Scenarios!$B$15+Scenarios!$B$16*$D763+Scenarios!$B$17*(Scenarios!B$22)+$E763+Scenarios!$B$18*Draws!D736</f>
        <v>-2.16674909072165</v>
      </c>
      <c r="H763" s="64" t="n">
        <f aca="false">Scenarios!$B$15+Scenarios!$B$16*$D763+Scenarios!$B$17*(Scenarios!C$22+SUM($G763:G763))+$E763+Scenarios!$B$18*Draws!E736</f>
        <v>-1.65266587830474</v>
      </c>
      <c r="I763" s="64" t="n">
        <f aca="false">Scenarios!$B$15+Scenarios!$B$16*$D763+Scenarios!$B$17*(Scenarios!D$22+SUM($G763:H763))+$E763+Scenarios!$B$18*Draws!F736</f>
        <v>-6.87293433751553</v>
      </c>
      <c r="J763" s="64" t="n">
        <f aca="false">Scenarios!$B$15+Scenarios!$B$16*$D763+Scenarios!$B$17*(Scenarios!E$22+SUM($G763:I763))+$E763+Scenarios!$B$18*Draws!G736</f>
        <v>-3.45953262821433</v>
      </c>
      <c r="K763" s="64" t="n">
        <f aca="false">Scenarios!$B$15+Scenarios!$B$16*$D763+Scenarios!$B$17*(Scenarios!F$22+SUM($G763:J763))+$E763+Scenarios!$B$18*Draws!H736</f>
        <v>-4.50633523600442</v>
      </c>
      <c r="L763" s="64" t="n">
        <f aca="false">Scenarios!$B$15+Scenarios!$B$16*$D763+Scenarios!$B$17*(Scenarios!G$22+SUM($G763:K763))+$E763+Scenarios!$B$18*Draws!I736</f>
        <v>2.76432095071874</v>
      </c>
      <c r="M763" s="64" t="n">
        <f aca="false">Scenarios!$B$15+Scenarios!$B$16*$D763+Scenarios!$B$17*(Scenarios!H$22+SUM($G763:L763))+$E763+Scenarios!$B$18*Draws!J736</f>
        <v>-1.32628301648146</v>
      </c>
      <c r="N763" s="64" t="n">
        <f aca="false">Scenarios!$B$15+Scenarios!$B$16*$D763+Scenarios!$B$17*(Scenarios!I$22+SUM($G763:M763))+$E763+Scenarios!$B$18*Draws!K736</f>
        <v>2.54676028801288</v>
      </c>
      <c r="O763" s="64" t="n">
        <f aca="false">Scenarios!$B$15+Scenarios!$B$16*$D763+Scenarios!$B$17*(Scenarios!J$22+SUM($G763:N763))+$E763+Scenarios!$B$18*Draws!L736</f>
        <v>0.267113071575115</v>
      </c>
      <c r="P763" s="64" t="n">
        <f aca="false">Scenarios!$B$15+Scenarios!$B$16*$D763+Scenarios!$B$17*(Scenarios!K$22+SUM($G763:O763))+$E763+Scenarios!$B$18*Draws!M736</f>
        <v>-3.14592203299851</v>
      </c>
      <c r="Q763" s="64" t="n">
        <f aca="false">Scenarios!$B$15+Scenarios!$B$16*$D763+Scenarios!$B$17*(Scenarios!L$22+SUM($G763:P763))+$E763+Scenarios!$B$18*Draws!N736</f>
        <v>1.7542894533045</v>
      </c>
      <c r="R763" s="64" t="n">
        <f aca="false">Scenarios!$B$15+Scenarios!$B$16*$D763+Scenarios!$B$17*(Scenarios!M$22+SUM($G763:Q763))+$E763+Scenarios!$B$18*Draws!O736</f>
        <v>-6.74370566996383</v>
      </c>
      <c r="S763" s="79" t="n">
        <f aca="false">SUM(G763:R763)</f>
        <v>-22.5416441265932</v>
      </c>
    </row>
    <row r="764" customFormat="false" ht="15" hidden="false" customHeight="false" outlineLevel="0" collapsed="false">
      <c r="A764" s="36" t="n">
        <v>733</v>
      </c>
      <c r="B764" s="36" t="n">
        <f aca="false">MATCH(Draws!B737,$B$16:$E$16,1)</f>
        <v>3</v>
      </c>
      <c r="C764" s="65" t="n">
        <f aca="false">MAX(-0.9,INDEX(Scenarios!$B$8:$E$8,B764)+INDEX(Scenarios!$B$9:$E$9,B764)*Draws!C737)</f>
        <v>0.25491788</v>
      </c>
      <c r="D764" s="65" t="n">
        <f aca="false">(1+C764)^(1/12)-1</f>
        <v>0.0191026766653979</v>
      </c>
      <c r="E764" s="64" t="n">
        <f aca="false">INDEX(Scenarios!$B$10:$E$10,B764)/12</f>
        <v>0.416666666666667</v>
      </c>
      <c r="G764" s="64" t="n">
        <f aca="false">Scenarios!$B$15+Scenarios!$B$16*$D764+Scenarios!$B$17*(Scenarios!B$22)+$E764+Scenarios!$B$18*Draws!D737</f>
        <v>-0.257626313112369</v>
      </c>
      <c r="H764" s="64" t="n">
        <f aca="false">Scenarios!$B$15+Scenarios!$B$16*$D764+Scenarios!$B$17*(Scenarios!C$22+SUM($G764:G764))+$E764+Scenarios!$B$18*Draws!E737</f>
        <v>2.51951418612796</v>
      </c>
      <c r="I764" s="64" t="n">
        <f aca="false">Scenarios!$B$15+Scenarios!$B$16*$D764+Scenarios!$B$17*(Scenarios!D$22+SUM($G764:H764))+$E764+Scenarios!$B$18*Draws!F737</f>
        <v>3.26989913463977</v>
      </c>
      <c r="J764" s="64" t="n">
        <f aca="false">Scenarios!$B$15+Scenarios!$B$16*$D764+Scenarios!$B$17*(Scenarios!E$22+SUM($G764:I764))+$E764+Scenarios!$B$18*Draws!G737</f>
        <v>-4.21316882027277</v>
      </c>
      <c r="K764" s="64" t="n">
        <f aca="false">Scenarios!$B$15+Scenarios!$B$16*$D764+Scenarios!$B$17*(Scenarios!F$22+SUM($G764:J764))+$E764+Scenarios!$B$18*Draws!H737</f>
        <v>-3.92458167945288</v>
      </c>
      <c r="L764" s="64" t="n">
        <f aca="false">Scenarios!$B$15+Scenarios!$B$16*$D764+Scenarios!$B$17*(Scenarios!G$22+SUM($G764:K764))+$E764+Scenarios!$B$18*Draws!I737</f>
        <v>-4.35618409593993</v>
      </c>
      <c r="M764" s="64" t="n">
        <f aca="false">Scenarios!$B$15+Scenarios!$B$16*$D764+Scenarios!$B$17*(Scenarios!H$22+SUM($G764:L764))+$E764+Scenarios!$B$18*Draws!J737</f>
        <v>-1.30658957397762</v>
      </c>
      <c r="N764" s="64" t="n">
        <f aca="false">Scenarios!$B$15+Scenarios!$B$16*$D764+Scenarios!$B$17*(Scenarios!I$22+SUM($G764:M764))+$E764+Scenarios!$B$18*Draws!K737</f>
        <v>-1.46688309167404</v>
      </c>
      <c r="O764" s="64" t="n">
        <f aca="false">Scenarios!$B$15+Scenarios!$B$16*$D764+Scenarios!$B$17*(Scenarios!J$22+SUM($G764:N764))+$E764+Scenarios!$B$18*Draws!L737</f>
        <v>0.400607653576568</v>
      </c>
      <c r="P764" s="64" t="n">
        <f aca="false">Scenarios!$B$15+Scenarios!$B$16*$D764+Scenarios!$B$17*(Scenarios!K$22+SUM($G764:O764))+$E764+Scenarios!$B$18*Draws!M737</f>
        <v>2.9432252044602</v>
      </c>
      <c r="Q764" s="64" t="n">
        <f aca="false">Scenarios!$B$15+Scenarios!$B$16*$D764+Scenarios!$B$17*(Scenarios!L$22+SUM($G764:P764))+$E764+Scenarios!$B$18*Draws!N737</f>
        <v>-0.808785005437966</v>
      </c>
      <c r="R764" s="64" t="n">
        <f aca="false">Scenarios!$B$15+Scenarios!$B$16*$D764+Scenarios!$B$17*(Scenarios!M$22+SUM($G764:Q764))+$E764+Scenarios!$B$18*Draws!O737</f>
        <v>0.147578681610137</v>
      </c>
      <c r="S764" s="79" t="n">
        <f aca="false">SUM(G764:R764)</f>
        <v>-7.05299371945293</v>
      </c>
    </row>
    <row r="765" customFormat="false" ht="15" hidden="false" customHeight="false" outlineLevel="0" collapsed="false">
      <c r="A765" s="36" t="n">
        <v>734</v>
      </c>
      <c r="B765" s="36" t="n">
        <f aca="false">MATCH(Draws!B738,$B$16:$E$16,1)</f>
        <v>1</v>
      </c>
      <c r="C765" s="65" t="n">
        <f aca="false">MAX(-0.9,INDEX(Scenarios!$B$8:$E$8,B765)+INDEX(Scenarios!$B$9:$E$9,B765)*Draws!C738)</f>
        <v>-0.19352755</v>
      </c>
      <c r="D765" s="65" t="n">
        <f aca="false">(1+C765)^(1/12)-1</f>
        <v>-0.0177641193680261</v>
      </c>
      <c r="E765" s="64" t="n">
        <f aca="false">INDEX(Scenarios!$B$10:$E$10,B765)/12</f>
        <v>-1.25</v>
      </c>
      <c r="G765" s="64" t="n">
        <f aca="false">Scenarios!$B$15+Scenarios!$B$16*$D765+Scenarios!$B$17*(Scenarios!B$22)+$E765+Scenarios!$B$18*Draws!D738</f>
        <v>-0.384968435924487</v>
      </c>
      <c r="H765" s="64" t="n">
        <f aca="false">Scenarios!$B$15+Scenarios!$B$16*$D765+Scenarios!$B$17*(Scenarios!C$22+SUM($G765:G765))+$E765+Scenarios!$B$18*Draws!E738</f>
        <v>-2.81068459837559</v>
      </c>
      <c r="I765" s="64" t="n">
        <f aca="false">Scenarios!$B$15+Scenarios!$B$16*$D765+Scenarios!$B$17*(Scenarios!D$22+SUM($G765:H765))+$E765+Scenarios!$B$18*Draws!F738</f>
        <v>-3.11305159091185</v>
      </c>
      <c r="J765" s="64" t="n">
        <f aca="false">Scenarios!$B$15+Scenarios!$B$16*$D765+Scenarios!$B$17*(Scenarios!E$22+SUM($G765:I765))+$E765+Scenarios!$B$18*Draws!G738</f>
        <v>-0.462393634243653</v>
      </c>
      <c r="K765" s="64" t="n">
        <f aca="false">Scenarios!$B$15+Scenarios!$B$16*$D765+Scenarios!$B$17*(Scenarios!F$22+SUM($G765:J765))+$E765+Scenarios!$B$18*Draws!H738</f>
        <v>-3.28561681424483</v>
      </c>
      <c r="L765" s="64" t="n">
        <f aca="false">Scenarios!$B$15+Scenarios!$B$16*$D765+Scenarios!$B$17*(Scenarios!G$22+SUM($G765:K765))+$E765+Scenarios!$B$18*Draws!I738</f>
        <v>-0.235255745472275</v>
      </c>
      <c r="M765" s="64" t="n">
        <f aca="false">Scenarios!$B$15+Scenarios!$B$16*$D765+Scenarios!$B$17*(Scenarios!H$22+SUM($G765:L765))+$E765+Scenarios!$B$18*Draws!J738</f>
        <v>-2.22994301124075</v>
      </c>
      <c r="N765" s="64" t="n">
        <f aca="false">Scenarios!$B$15+Scenarios!$B$16*$D765+Scenarios!$B$17*(Scenarios!I$22+SUM($G765:M765))+$E765+Scenarios!$B$18*Draws!K738</f>
        <v>1.54632705641577</v>
      </c>
      <c r="O765" s="64" t="n">
        <f aca="false">Scenarios!$B$15+Scenarios!$B$16*$D765+Scenarios!$B$17*(Scenarios!J$22+SUM($G765:N765))+$E765+Scenarios!$B$18*Draws!L738</f>
        <v>-4.71662681078384</v>
      </c>
      <c r="P765" s="64" t="n">
        <f aca="false">Scenarios!$B$15+Scenarios!$B$16*$D765+Scenarios!$B$17*(Scenarios!K$22+SUM($G765:O765))+$E765+Scenarios!$B$18*Draws!M738</f>
        <v>-0.566348704138986</v>
      </c>
      <c r="Q765" s="64" t="n">
        <f aca="false">Scenarios!$B$15+Scenarios!$B$16*$D765+Scenarios!$B$17*(Scenarios!L$22+SUM($G765:P765))+$E765+Scenarios!$B$18*Draws!N738</f>
        <v>-5.20937101378723</v>
      </c>
      <c r="R765" s="64" t="n">
        <f aca="false">Scenarios!$B$15+Scenarios!$B$16*$D765+Scenarios!$B$17*(Scenarios!M$22+SUM($G765:Q765))+$E765+Scenarios!$B$18*Draws!O738</f>
        <v>-2.31376878486553</v>
      </c>
      <c r="S765" s="79" t="n">
        <f aca="false">SUM(G765:R765)</f>
        <v>-23.7817020875733</v>
      </c>
    </row>
    <row r="766" customFormat="false" ht="15" hidden="false" customHeight="false" outlineLevel="0" collapsed="false">
      <c r="A766" s="36" t="n">
        <v>735</v>
      </c>
      <c r="B766" s="36" t="n">
        <f aca="false">MATCH(Draws!B739,$B$16:$E$16,1)</f>
        <v>1</v>
      </c>
      <c r="C766" s="65" t="n">
        <f aca="false">MAX(-0.9,INDEX(Scenarios!$B$8:$E$8,B766)+INDEX(Scenarios!$B$9:$E$9,B766)*Draws!C739)</f>
        <v>-0.0338221</v>
      </c>
      <c r="D766" s="65" t="n">
        <f aca="false">(1+C766)^(1/12)-1</f>
        <v>-0.00286316831248679</v>
      </c>
      <c r="E766" s="64" t="n">
        <f aca="false">INDEX(Scenarios!$B$10:$E$10,B766)/12</f>
        <v>-1.25</v>
      </c>
      <c r="G766" s="64" t="n">
        <f aca="false">Scenarios!$B$15+Scenarios!$B$16*$D766+Scenarios!$B$17*(Scenarios!B$22)+$E766+Scenarios!$B$18*Draws!D739</f>
        <v>-2.9703993973713</v>
      </c>
      <c r="H766" s="64" t="n">
        <f aca="false">Scenarios!$B$15+Scenarios!$B$16*$D766+Scenarios!$B$17*(Scenarios!C$22+SUM($G766:G766))+$E766+Scenarios!$B$18*Draws!E739</f>
        <v>-4.11519409728074</v>
      </c>
      <c r="I766" s="64" t="n">
        <f aca="false">Scenarios!$B$15+Scenarios!$B$16*$D766+Scenarios!$B$17*(Scenarios!D$22+SUM($G766:H766))+$E766+Scenarios!$B$18*Draws!F739</f>
        <v>-1.1376319798125</v>
      </c>
      <c r="J766" s="64" t="n">
        <f aca="false">Scenarios!$B$15+Scenarios!$B$16*$D766+Scenarios!$B$17*(Scenarios!E$22+SUM($G766:I766))+$E766+Scenarios!$B$18*Draws!G739</f>
        <v>0.596231114048086</v>
      </c>
      <c r="K766" s="64" t="n">
        <f aca="false">Scenarios!$B$15+Scenarios!$B$16*$D766+Scenarios!$B$17*(Scenarios!F$22+SUM($G766:J766))+$E766+Scenarios!$B$18*Draws!H739</f>
        <v>0.572995480132559</v>
      </c>
      <c r="L766" s="64" t="n">
        <f aca="false">Scenarios!$B$15+Scenarios!$B$16*$D766+Scenarios!$B$17*(Scenarios!G$22+SUM($G766:K766))+$E766+Scenarios!$B$18*Draws!I739</f>
        <v>1.31415193219161</v>
      </c>
      <c r="M766" s="64" t="n">
        <f aca="false">Scenarios!$B$15+Scenarios!$B$16*$D766+Scenarios!$B$17*(Scenarios!H$22+SUM($G766:L766))+$E766+Scenarios!$B$18*Draws!J739</f>
        <v>-3.70590031720083</v>
      </c>
      <c r="N766" s="64" t="n">
        <f aca="false">Scenarios!$B$15+Scenarios!$B$16*$D766+Scenarios!$B$17*(Scenarios!I$22+SUM($G766:M766))+$E766+Scenarios!$B$18*Draws!K739</f>
        <v>-2.04288657956369</v>
      </c>
      <c r="O766" s="64" t="n">
        <f aca="false">Scenarios!$B$15+Scenarios!$B$16*$D766+Scenarios!$B$17*(Scenarios!J$22+SUM($G766:N766))+$E766+Scenarios!$B$18*Draws!L739</f>
        <v>-6.21600841043554</v>
      </c>
      <c r="P766" s="64" t="n">
        <f aca="false">Scenarios!$B$15+Scenarios!$B$16*$D766+Scenarios!$B$17*(Scenarios!K$22+SUM($G766:O766))+$E766+Scenarios!$B$18*Draws!M739</f>
        <v>-3.1733224878756</v>
      </c>
      <c r="Q766" s="64" t="n">
        <f aca="false">Scenarios!$B$15+Scenarios!$B$16*$D766+Scenarios!$B$17*(Scenarios!L$22+SUM($G766:P766))+$E766+Scenarios!$B$18*Draws!N739</f>
        <v>-6.54900813895988</v>
      </c>
      <c r="R766" s="64" t="n">
        <f aca="false">Scenarios!$B$15+Scenarios!$B$16*$D766+Scenarios!$B$17*(Scenarios!M$22+SUM($G766:Q766))+$E766+Scenarios!$B$18*Draws!O739</f>
        <v>-2.39136527504448</v>
      </c>
      <c r="S766" s="79" t="n">
        <f aca="false">SUM(G766:R766)</f>
        <v>-29.8183381571723</v>
      </c>
    </row>
    <row r="767" customFormat="false" ht="15" hidden="false" customHeight="false" outlineLevel="0" collapsed="false">
      <c r="A767" s="36" t="n">
        <v>736</v>
      </c>
      <c r="B767" s="36" t="n">
        <f aca="false">MATCH(Draws!B740,$B$16:$E$16,1)</f>
        <v>2</v>
      </c>
      <c r="C767" s="65" t="n">
        <f aca="false">MAX(-0.9,INDEX(Scenarios!$B$8:$E$8,B767)+INDEX(Scenarios!$B$9:$E$9,B767)*Draws!C740)</f>
        <v>-0.22779844</v>
      </c>
      <c r="D767" s="65" t="n">
        <f aca="false">(1+C767)^(1/12)-1</f>
        <v>-0.0213120911396988</v>
      </c>
      <c r="E767" s="64" t="n">
        <f aca="false">INDEX(Scenarios!$B$10:$E$10,B767)/12</f>
        <v>0.416666666666667</v>
      </c>
      <c r="G767" s="64" t="n">
        <f aca="false">Scenarios!$B$15+Scenarios!$B$16*$D767+Scenarios!$B$17*(Scenarios!B$22)+$E767+Scenarios!$B$18*Draws!D740</f>
        <v>-2.43282574810986</v>
      </c>
      <c r="H767" s="64" t="n">
        <f aca="false">Scenarios!$B$15+Scenarios!$B$16*$D767+Scenarios!$B$17*(Scenarios!C$22+SUM($G767:G767))+$E767+Scenarios!$B$18*Draws!E740</f>
        <v>-0.173008441236142</v>
      </c>
      <c r="I767" s="64" t="n">
        <f aca="false">Scenarios!$B$15+Scenarios!$B$16*$D767+Scenarios!$B$17*(Scenarios!D$22+SUM($G767:H767))+$E767+Scenarios!$B$18*Draws!F740</f>
        <v>-1.01190738882399</v>
      </c>
      <c r="J767" s="64" t="n">
        <f aca="false">Scenarios!$B$15+Scenarios!$B$16*$D767+Scenarios!$B$17*(Scenarios!E$22+SUM($G767:I767))+$E767+Scenarios!$B$18*Draws!G740</f>
        <v>-2.51039569876575</v>
      </c>
      <c r="K767" s="64" t="n">
        <f aca="false">Scenarios!$B$15+Scenarios!$B$16*$D767+Scenarios!$B$17*(Scenarios!F$22+SUM($G767:J767))+$E767+Scenarios!$B$18*Draws!H740</f>
        <v>-6.7467716367189</v>
      </c>
      <c r="L767" s="64" t="n">
        <f aca="false">Scenarios!$B$15+Scenarios!$B$16*$D767+Scenarios!$B$17*(Scenarios!G$22+SUM($G767:K767))+$E767+Scenarios!$B$18*Draws!I740</f>
        <v>-1.27941331213431</v>
      </c>
      <c r="M767" s="64" t="n">
        <f aca="false">Scenarios!$B$15+Scenarios!$B$16*$D767+Scenarios!$B$17*(Scenarios!H$22+SUM($G767:L767))+$E767+Scenarios!$B$18*Draws!J740</f>
        <v>0.222545470304386</v>
      </c>
      <c r="N767" s="64" t="n">
        <f aca="false">Scenarios!$B$15+Scenarios!$B$16*$D767+Scenarios!$B$17*(Scenarios!I$22+SUM($G767:M767))+$E767+Scenarios!$B$18*Draws!K740</f>
        <v>-2.75319348957455</v>
      </c>
      <c r="O767" s="64" t="n">
        <f aca="false">Scenarios!$B$15+Scenarios!$B$16*$D767+Scenarios!$B$17*(Scenarios!J$22+SUM($G767:N767))+$E767+Scenarios!$B$18*Draws!L740</f>
        <v>2.0426352846087</v>
      </c>
      <c r="P767" s="64" t="n">
        <f aca="false">Scenarios!$B$15+Scenarios!$B$16*$D767+Scenarios!$B$17*(Scenarios!K$22+SUM($G767:O767))+$E767+Scenarios!$B$18*Draws!M740</f>
        <v>-4.67771113677714</v>
      </c>
      <c r="Q767" s="64" t="n">
        <f aca="false">Scenarios!$B$15+Scenarios!$B$16*$D767+Scenarios!$B$17*(Scenarios!L$22+SUM($G767:P767))+$E767+Scenarios!$B$18*Draws!N740</f>
        <v>0.361863708940059</v>
      </c>
      <c r="R767" s="64" t="n">
        <f aca="false">Scenarios!$B$15+Scenarios!$B$16*$D767+Scenarios!$B$17*(Scenarios!M$22+SUM($G767:Q767))+$E767+Scenarios!$B$18*Draws!O740</f>
        <v>-0.014132723195468</v>
      </c>
      <c r="S767" s="79" t="n">
        <f aca="false">SUM(G767:R767)</f>
        <v>-18.972315111483</v>
      </c>
    </row>
    <row r="768" customFormat="false" ht="15" hidden="false" customHeight="false" outlineLevel="0" collapsed="false">
      <c r="A768" s="36" t="n">
        <v>737</v>
      </c>
      <c r="B768" s="36" t="n">
        <f aca="false">MATCH(Draws!B741,$B$16:$E$16,1)</f>
        <v>1</v>
      </c>
      <c r="C768" s="65" t="n">
        <f aca="false">MAX(-0.9,INDEX(Scenarios!$B$8:$E$8,B768)+INDEX(Scenarios!$B$9:$E$9,B768)*Draws!C741)</f>
        <v>-0.1261501</v>
      </c>
      <c r="D768" s="65" t="n">
        <f aca="false">(1+C768)^(1/12)-1</f>
        <v>-0.011174319695108</v>
      </c>
      <c r="E768" s="64" t="n">
        <f aca="false">INDEX(Scenarios!$B$10:$E$10,B768)/12</f>
        <v>-1.25</v>
      </c>
      <c r="G768" s="64" t="n">
        <f aca="false">Scenarios!$B$15+Scenarios!$B$16*$D768+Scenarios!$B$17*(Scenarios!B$22)+$E768+Scenarios!$B$18*Draws!D741</f>
        <v>-0.771433315039113</v>
      </c>
      <c r="H768" s="64" t="n">
        <f aca="false">Scenarios!$B$15+Scenarios!$B$16*$D768+Scenarios!$B$17*(Scenarios!C$22+SUM($G768:G768))+$E768+Scenarios!$B$18*Draws!E741</f>
        <v>0.383529832276044</v>
      </c>
      <c r="I768" s="64" t="n">
        <f aca="false">Scenarios!$B$15+Scenarios!$B$16*$D768+Scenarios!$B$17*(Scenarios!D$22+SUM($G768:H768))+$E768+Scenarios!$B$18*Draws!F741</f>
        <v>3.2733602431071</v>
      </c>
      <c r="J768" s="64" t="n">
        <f aca="false">Scenarios!$B$15+Scenarios!$B$16*$D768+Scenarios!$B$17*(Scenarios!E$22+SUM($G768:I768))+$E768+Scenarios!$B$18*Draws!G741</f>
        <v>-2.88225589437448</v>
      </c>
      <c r="K768" s="64" t="n">
        <f aca="false">Scenarios!$B$15+Scenarios!$B$16*$D768+Scenarios!$B$17*(Scenarios!F$22+SUM($G768:J768))+$E768+Scenarios!$B$18*Draws!H741</f>
        <v>-2.39537106311704</v>
      </c>
      <c r="L768" s="64" t="n">
        <f aca="false">Scenarios!$B$15+Scenarios!$B$16*$D768+Scenarios!$B$17*(Scenarios!G$22+SUM($G768:K768))+$E768+Scenarios!$B$18*Draws!I741</f>
        <v>-6.09329155984995</v>
      </c>
      <c r="M768" s="64" t="n">
        <f aca="false">Scenarios!$B$15+Scenarios!$B$16*$D768+Scenarios!$B$17*(Scenarios!H$22+SUM($G768:L768))+$E768+Scenarios!$B$18*Draws!J741</f>
        <v>-3.21321645301933</v>
      </c>
      <c r="N768" s="64" t="n">
        <f aca="false">Scenarios!$B$15+Scenarios!$B$16*$D768+Scenarios!$B$17*(Scenarios!I$22+SUM($G768:M768))+$E768+Scenarios!$B$18*Draws!K741</f>
        <v>-1.04211563011216</v>
      </c>
      <c r="O768" s="64" t="n">
        <f aca="false">Scenarios!$B$15+Scenarios!$B$16*$D768+Scenarios!$B$17*(Scenarios!J$22+SUM($G768:N768))+$E768+Scenarios!$B$18*Draws!L741</f>
        <v>-0.969931135976463</v>
      </c>
      <c r="P768" s="64" t="n">
        <f aca="false">Scenarios!$B$15+Scenarios!$B$16*$D768+Scenarios!$B$17*(Scenarios!K$22+SUM($G768:O768))+$E768+Scenarios!$B$18*Draws!M741</f>
        <v>-10.4847400334036</v>
      </c>
      <c r="Q768" s="64" t="n">
        <f aca="false">Scenarios!$B$15+Scenarios!$B$16*$D768+Scenarios!$B$17*(Scenarios!L$22+SUM($G768:P768))+$E768+Scenarios!$B$18*Draws!N741</f>
        <v>-8.22742551618057</v>
      </c>
      <c r="R768" s="64" t="n">
        <f aca="false">Scenarios!$B$15+Scenarios!$B$16*$D768+Scenarios!$B$17*(Scenarios!M$22+SUM($G768:Q768))+$E768+Scenarios!$B$18*Draws!O741</f>
        <v>3.76278094230408</v>
      </c>
      <c r="S768" s="79" t="n">
        <f aca="false">SUM(G768:R768)</f>
        <v>-28.6601095833855</v>
      </c>
    </row>
    <row r="769" customFormat="false" ht="15" hidden="false" customHeight="false" outlineLevel="0" collapsed="false">
      <c r="A769" s="36" t="n">
        <v>738</v>
      </c>
      <c r="B769" s="36" t="n">
        <f aca="false">MATCH(Draws!B742,$B$16:$E$16,1)</f>
        <v>3</v>
      </c>
      <c r="C769" s="65" t="n">
        <f aca="false">MAX(-0.9,INDEX(Scenarios!$B$8:$E$8,B769)+INDEX(Scenarios!$B$9:$E$9,B769)*Draws!C742)</f>
        <v>0.32311292</v>
      </c>
      <c r="D769" s="65" t="n">
        <f aca="false">(1+C769)^(1/12)-1</f>
        <v>0.023606596212467</v>
      </c>
      <c r="E769" s="64" t="n">
        <f aca="false">INDEX(Scenarios!$B$10:$E$10,B769)/12</f>
        <v>0.416666666666667</v>
      </c>
      <c r="G769" s="64" t="n">
        <f aca="false">Scenarios!$B$15+Scenarios!$B$16*$D769+Scenarios!$B$17*(Scenarios!B$22)+$E769+Scenarios!$B$18*Draws!D742</f>
        <v>-0.124325356444808</v>
      </c>
      <c r="H769" s="64" t="n">
        <f aca="false">Scenarios!$B$15+Scenarios!$B$16*$D769+Scenarios!$B$17*(Scenarios!C$22+SUM($G769:G769))+$E769+Scenarios!$B$18*Draws!E742</f>
        <v>0.508938292373081</v>
      </c>
      <c r="I769" s="64" t="n">
        <f aca="false">Scenarios!$B$15+Scenarios!$B$16*$D769+Scenarios!$B$17*(Scenarios!D$22+SUM($G769:H769))+$E769+Scenarios!$B$18*Draws!F742</f>
        <v>-2.76600607039353</v>
      </c>
      <c r="J769" s="64" t="n">
        <f aca="false">Scenarios!$B$15+Scenarios!$B$16*$D769+Scenarios!$B$17*(Scenarios!E$22+SUM($G769:I769))+$E769+Scenarios!$B$18*Draws!G742</f>
        <v>0.88913847745737</v>
      </c>
      <c r="K769" s="64" t="n">
        <f aca="false">Scenarios!$B$15+Scenarios!$B$16*$D769+Scenarios!$B$17*(Scenarios!F$22+SUM($G769:J769))+$E769+Scenarios!$B$18*Draws!H742</f>
        <v>-4.57128238275544</v>
      </c>
      <c r="L769" s="64" t="n">
        <f aca="false">Scenarios!$B$15+Scenarios!$B$16*$D769+Scenarios!$B$17*(Scenarios!G$22+SUM($G769:K769))+$E769+Scenarios!$B$18*Draws!I742</f>
        <v>-3.01050586785754</v>
      </c>
      <c r="M769" s="64" t="n">
        <f aca="false">Scenarios!$B$15+Scenarios!$B$16*$D769+Scenarios!$B$17*(Scenarios!H$22+SUM($G769:L769))+$E769+Scenarios!$B$18*Draws!J742</f>
        <v>2.12541754346563</v>
      </c>
      <c r="N769" s="64" t="n">
        <f aca="false">Scenarios!$B$15+Scenarios!$B$16*$D769+Scenarios!$B$17*(Scenarios!I$22+SUM($G769:M769))+$E769+Scenarios!$B$18*Draws!K742</f>
        <v>-1.01281702300332</v>
      </c>
      <c r="O769" s="64" t="n">
        <f aca="false">Scenarios!$B$15+Scenarios!$B$16*$D769+Scenarios!$B$17*(Scenarios!J$22+SUM($G769:N769))+$E769+Scenarios!$B$18*Draws!L742</f>
        <v>4.83020156684487</v>
      </c>
      <c r="P769" s="64" t="n">
        <f aca="false">Scenarios!$B$15+Scenarios!$B$16*$D769+Scenarios!$B$17*(Scenarios!K$22+SUM($G769:O769))+$E769+Scenarios!$B$18*Draws!M742</f>
        <v>-3.1334422315123</v>
      </c>
      <c r="Q769" s="64" t="n">
        <f aca="false">Scenarios!$B$15+Scenarios!$B$16*$D769+Scenarios!$B$17*(Scenarios!L$22+SUM($G769:P769))+$E769+Scenarios!$B$18*Draws!N742</f>
        <v>-0.98863704118101</v>
      </c>
      <c r="R769" s="64" t="n">
        <f aca="false">Scenarios!$B$15+Scenarios!$B$16*$D769+Scenarios!$B$17*(Scenarios!M$22+SUM($G769:Q769))+$E769+Scenarios!$B$18*Draws!O742</f>
        <v>-3.05229246868434</v>
      </c>
      <c r="S769" s="79" t="n">
        <f aca="false">SUM(G769:R769)</f>
        <v>-10.3056125616913</v>
      </c>
    </row>
    <row r="770" customFormat="false" ht="15" hidden="false" customHeight="false" outlineLevel="0" collapsed="false">
      <c r="A770" s="36" t="n">
        <v>739</v>
      </c>
      <c r="B770" s="36" t="n">
        <f aca="false">MATCH(Draws!B743,$B$16:$E$16,1)</f>
        <v>4</v>
      </c>
      <c r="C770" s="65" t="n">
        <f aca="false">MAX(-0.9,INDEX(Scenarios!$B$8:$E$8,B770)+INDEX(Scenarios!$B$9:$E$9,B770)*Draws!C743)</f>
        <v>0.3012582</v>
      </c>
      <c r="D770" s="65" t="n">
        <f aca="false">(1+C770)^(1/12)-1</f>
        <v>0.0221868507027401</v>
      </c>
      <c r="E770" s="64" t="n">
        <f aca="false">INDEX(Scenarios!$B$10:$E$10,B770)/12</f>
        <v>-1.25</v>
      </c>
      <c r="G770" s="64" t="n">
        <f aca="false">Scenarios!$B$15+Scenarios!$B$16*$D770+Scenarios!$B$17*(Scenarios!B$22)+$E770+Scenarios!$B$18*Draws!D743</f>
        <v>-0.974189556765845</v>
      </c>
      <c r="H770" s="64" t="n">
        <f aca="false">Scenarios!$B$15+Scenarios!$B$16*$D770+Scenarios!$B$17*(Scenarios!C$22+SUM($G770:G770))+$E770+Scenarios!$B$18*Draws!E743</f>
        <v>1.56500444132976</v>
      </c>
      <c r="I770" s="64" t="n">
        <f aca="false">Scenarios!$B$15+Scenarios!$B$16*$D770+Scenarios!$B$17*(Scenarios!D$22+SUM($G770:H770))+$E770+Scenarios!$B$18*Draws!F743</f>
        <v>-6.66918851630477</v>
      </c>
      <c r="J770" s="64" t="n">
        <f aca="false">Scenarios!$B$15+Scenarios!$B$16*$D770+Scenarios!$B$17*(Scenarios!E$22+SUM($G770:I770))+$E770+Scenarios!$B$18*Draws!G743</f>
        <v>-2.09009988777194</v>
      </c>
      <c r="K770" s="64" t="n">
        <f aca="false">Scenarios!$B$15+Scenarios!$B$16*$D770+Scenarios!$B$17*(Scenarios!F$22+SUM($G770:J770))+$E770+Scenarios!$B$18*Draws!H743</f>
        <v>-3.50814745129615</v>
      </c>
      <c r="L770" s="64" t="n">
        <f aca="false">Scenarios!$B$15+Scenarios!$B$16*$D770+Scenarios!$B$17*(Scenarios!G$22+SUM($G770:K770))+$E770+Scenarios!$B$18*Draws!I743</f>
        <v>-3.44281973123459</v>
      </c>
      <c r="M770" s="64" t="n">
        <f aca="false">Scenarios!$B$15+Scenarios!$B$16*$D770+Scenarios!$B$17*(Scenarios!H$22+SUM($G770:L770))+$E770+Scenarios!$B$18*Draws!J743</f>
        <v>0.757821077725384</v>
      </c>
      <c r="N770" s="64" t="n">
        <f aca="false">Scenarios!$B$15+Scenarios!$B$16*$D770+Scenarios!$B$17*(Scenarios!I$22+SUM($G770:M770))+$E770+Scenarios!$B$18*Draws!K743</f>
        <v>-3.46732565660496</v>
      </c>
      <c r="O770" s="64" t="n">
        <f aca="false">Scenarios!$B$15+Scenarios!$B$16*$D770+Scenarios!$B$17*(Scenarios!J$22+SUM($G770:N770))+$E770+Scenarios!$B$18*Draws!L743</f>
        <v>-0.590522280263734</v>
      </c>
      <c r="P770" s="64" t="n">
        <f aca="false">Scenarios!$B$15+Scenarios!$B$16*$D770+Scenarios!$B$17*(Scenarios!K$22+SUM($G770:O770))+$E770+Scenarios!$B$18*Draws!M743</f>
        <v>0.303422334151375</v>
      </c>
      <c r="Q770" s="64" t="n">
        <f aca="false">Scenarios!$B$15+Scenarios!$B$16*$D770+Scenarios!$B$17*(Scenarios!L$22+SUM($G770:P770))+$E770+Scenarios!$B$18*Draws!N743</f>
        <v>1.62449187289087</v>
      </c>
      <c r="R770" s="64" t="n">
        <f aca="false">Scenarios!$B$15+Scenarios!$B$16*$D770+Scenarios!$B$17*(Scenarios!M$22+SUM($G770:Q770))+$E770+Scenarios!$B$18*Draws!O743</f>
        <v>-7.19080782398863</v>
      </c>
      <c r="S770" s="79" t="n">
        <f aca="false">SUM(G770:R770)</f>
        <v>-23.6823611781332</v>
      </c>
    </row>
    <row r="771" customFormat="false" ht="15" hidden="false" customHeight="false" outlineLevel="0" collapsed="false">
      <c r="A771" s="36" t="n">
        <v>740</v>
      </c>
      <c r="B771" s="36" t="n">
        <f aca="false">MATCH(Draws!B744,$B$16:$E$16,1)</f>
        <v>1</v>
      </c>
      <c r="C771" s="65" t="n">
        <f aca="false">MAX(-0.9,INDEX(Scenarios!$B$8:$E$8,B771)+INDEX(Scenarios!$B$9:$E$9,B771)*Draws!C744)</f>
        <v>-0.0352633</v>
      </c>
      <c r="D771" s="65" t="n">
        <f aca="false">(1+C771)^(1/12)-1</f>
        <v>-0.00298720145965714</v>
      </c>
      <c r="E771" s="64" t="n">
        <f aca="false">INDEX(Scenarios!$B$10:$E$10,B771)/12</f>
        <v>-1.25</v>
      </c>
      <c r="G771" s="64" t="n">
        <f aca="false">Scenarios!$B$15+Scenarios!$B$16*$D771+Scenarios!$B$17*(Scenarios!B$22)+$E771+Scenarios!$B$18*Draws!D744</f>
        <v>-4.31020470695878</v>
      </c>
      <c r="H771" s="64" t="n">
        <f aca="false">Scenarios!$B$15+Scenarios!$B$16*$D771+Scenarios!$B$17*(Scenarios!C$22+SUM($G771:G771))+$E771+Scenarios!$B$18*Draws!E744</f>
        <v>-3.43875029914482</v>
      </c>
      <c r="I771" s="64" t="n">
        <f aca="false">Scenarios!$B$15+Scenarios!$B$16*$D771+Scenarios!$B$17*(Scenarios!D$22+SUM($G771:H771))+$E771+Scenarios!$B$18*Draws!F744</f>
        <v>-2.069983256474</v>
      </c>
      <c r="J771" s="64" t="n">
        <f aca="false">Scenarios!$B$15+Scenarios!$B$16*$D771+Scenarios!$B$17*(Scenarios!E$22+SUM($G771:I771))+$E771+Scenarios!$B$18*Draws!G744</f>
        <v>-3.57702427471265</v>
      </c>
      <c r="K771" s="64" t="n">
        <f aca="false">Scenarios!$B$15+Scenarios!$B$16*$D771+Scenarios!$B$17*(Scenarios!F$22+SUM($G771:J771))+$E771+Scenarios!$B$18*Draws!H744</f>
        <v>-0.295052710497968</v>
      </c>
      <c r="L771" s="64" t="n">
        <f aca="false">Scenarios!$B$15+Scenarios!$B$16*$D771+Scenarios!$B$17*(Scenarios!G$22+SUM($G771:K771))+$E771+Scenarios!$B$18*Draws!I744</f>
        <v>0.755218070386458</v>
      </c>
      <c r="M771" s="64" t="n">
        <f aca="false">Scenarios!$B$15+Scenarios!$B$16*$D771+Scenarios!$B$17*(Scenarios!H$22+SUM($G771:L771))+$E771+Scenarios!$B$18*Draws!J744</f>
        <v>-5.18312056321832</v>
      </c>
      <c r="N771" s="64" t="n">
        <f aca="false">Scenarios!$B$15+Scenarios!$B$16*$D771+Scenarios!$B$17*(Scenarios!I$22+SUM($G771:M771))+$E771+Scenarios!$B$18*Draws!K744</f>
        <v>-1.98486556101583</v>
      </c>
      <c r="O771" s="64" t="n">
        <f aca="false">Scenarios!$B$15+Scenarios!$B$16*$D771+Scenarios!$B$17*(Scenarios!J$22+SUM($G771:N771))+$E771+Scenarios!$B$18*Draws!L744</f>
        <v>1.58712542481232</v>
      </c>
      <c r="P771" s="64" t="n">
        <f aca="false">Scenarios!$B$15+Scenarios!$B$16*$D771+Scenarios!$B$17*(Scenarios!K$22+SUM($G771:O771))+$E771+Scenarios!$B$18*Draws!M744</f>
        <v>-7.18500240628504</v>
      </c>
      <c r="Q771" s="64" t="n">
        <f aca="false">Scenarios!$B$15+Scenarios!$B$16*$D771+Scenarios!$B$17*(Scenarios!L$22+SUM($G771:P771))+$E771+Scenarios!$B$18*Draws!N744</f>
        <v>-7.27870289741443</v>
      </c>
      <c r="R771" s="64" t="n">
        <f aca="false">Scenarios!$B$15+Scenarios!$B$16*$D771+Scenarios!$B$17*(Scenarios!M$22+SUM($G771:Q771))+$E771+Scenarios!$B$18*Draws!O744</f>
        <v>-6.11093629758035</v>
      </c>
      <c r="S771" s="79" t="n">
        <f aca="false">SUM(G771:R771)</f>
        <v>-39.0912994781034</v>
      </c>
    </row>
    <row r="772" customFormat="false" ht="15" hidden="false" customHeight="false" outlineLevel="0" collapsed="false">
      <c r="A772" s="36" t="n">
        <v>741</v>
      </c>
      <c r="B772" s="36" t="n">
        <f aca="false">MATCH(Draws!B745,$B$16:$E$16,1)</f>
        <v>4</v>
      </c>
      <c r="C772" s="65" t="n">
        <f aca="false">MAX(-0.9,INDEX(Scenarios!$B$8:$E$8,B772)+INDEX(Scenarios!$B$9:$E$9,B772)*Draws!C745)</f>
        <v>0.15465864</v>
      </c>
      <c r="D772" s="65" t="n">
        <f aca="false">(1+C772)^(1/12)-1</f>
        <v>0.0120558217832509</v>
      </c>
      <c r="E772" s="64" t="n">
        <f aca="false">INDEX(Scenarios!$B$10:$E$10,B772)/12</f>
        <v>-1.25</v>
      </c>
      <c r="G772" s="64" t="n">
        <f aca="false">Scenarios!$B$15+Scenarios!$B$16*$D772+Scenarios!$B$17*(Scenarios!B$22)+$E772+Scenarios!$B$18*Draws!D745</f>
        <v>-6.91622920367484</v>
      </c>
      <c r="H772" s="64" t="n">
        <f aca="false">Scenarios!$B$15+Scenarios!$B$16*$D772+Scenarios!$B$17*(Scenarios!C$22+SUM($G772:G772))+$E772+Scenarios!$B$18*Draws!E745</f>
        <v>-5.09710412079507</v>
      </c>
      <c r="I772" s="64" t="n">
        <f aca="false">Scenarios!$B$15+Scenarios!$B$16*$D772+Scenarios!$B$17*(Scenarios!D$22+SUM($G772:H772))+$E772+Scenarios!$B$18*Draws!F745</f>
        <v>-1.17993792474379</v>
      </c>
      <c r="J772" s="64" t="n">
        <f aca="false">Scenarios!$B$15+Scenarios!$B$16*$D772+Scenarios!$B$17*(Scenarios!E$22+SUM($G772:I772))+$E772+Scenarios!$B$18*Draws!G745</f>
        <v>-3.7559180193178</v>
      </c>
      <c r="K772" s="64" t="n">
        <f aca="false">Scenarios!$B$15+Scenarios!$B$16*$D772+Scenarios!$B$17*(Scenarios!F$22+SUM($G772:J772))+$E772+Scenarios!$B$18*Draws!H745</f>
        <v>-4.66630654847209</v>
      </c>
      <c r="L772" s="64" t="n">
        <f aca="false">Scenarios!$B$15+Scenarios!$B$16*$D772+Scenarios!$B$17*(Scenarios!G$22+SUM($G772:K772))+$E772+Scenarios!$B$18*Draws!I745</f>
        <v>0.166653618938509</v>
      </c>
      <c r="M772" s="64" t="n">
        <f aca="false">Scenarios!$B$15+Scenarios!$B$16*$D772+Scenarios!$B$17*(Scenarios!H$22+SUM($G772:L772))+$E772+Scenarios!$B$18*Draws!J745</f>
        <v>-6.67995340927602</v>
      </c>
      <c r="N772" s="64" t="n">
        <f aca="false">Scenarios!$B$15+Scenarios!$B$16*$D772+Scenarios!$B$17*(Scenarios!I$22+SUM($G772:M772))+$E772+Scenarios!$B$18*Draws!K745</f>
        <v>-3.40003821175524</v>
      </c>
      <c r="O772" s="64" t="n">
        <f aca="false">Scenarios!$B$15+Scenarios!$B$16*$D772+Scenarios!$B$17*(Scenarios!J$22+SUM($G772:N772))+$E772+Scenarios!$B$18*Draws!L745</f>
        <v>0.0885592664711412</v>
      </c>
      <c r="P772" s="64" t="n">
        <f aca="false">Scenarios!$B$15+Scenarios!$B$16*$D772+Scenarios!$B$17*(Scenarios!K$22+SUM($G772:O772))+$E772+Scenarios!$B$18*Draws!M745</f>
        <v>-4.69075321448483</v>
      </c>
      <c r="Q772" s="64" t="n">
        <f aca="false">Scenarios!$B$15+Scenarios!$B$16*$D772+Scenarios!$B$17*(Scenarios!L$22+SUM($G772:P772))+$E772+Scenarios!$B$18*Draws!N745</f>
        <v>0.602182671413638</v>
      </c>
      <c r="R772" s="64" t="n">
        <f aca="false">Scenarios!$B$15+Scenarios!$B$16*$D772+Scenarios!$B$17*(Scenarios!M$22+SUM($G772:Q772))+$E772+Scenarios!$B$18*Draws!O745</f>
        <v>-8.31142827239517</v>
      </c>
      <c r="S772" s="79" t="n">
        <f aca="false">SUM(G772:R772)</f>
        <v>-43.8402733680916</v>
      </c>
    </row>
    <row r="773" customFormat="false" ht="15" hidden="false" customHeight="false" outlineLevel="0" collapsed="false">
      <c r="A773" s="36" t="n">
        <v>742</v>
      </c>
      <c r="B773" s="36" t="n">
        <f aca="false">MATCH(Draws!B746,$B$16:$E$16,1)</f>
        <v>2</v>
      </c>
      <c r="C773" s="65" t="n">
        <f aca="false">MAX(-0.9,INDEX(Scenarios!$B$8:$E$8,B773)+INDEX(Scenarios!$B$9:$E$9,B773)*Draws!C746)</f>
        <v>-0.14645368</v>
      </c>
      <c r="D773" s="65" t="n">
        <f aca="false">(1+C773)^(1/12)-1</f>
        <v>-0.0131095996875044</v>
      </c>
      <c r="E773" s="64" t="n">
        <f aca="false">INDEX(Scenarios!$B$10:$E$10,B773)/12</f>
        <v>0.416666666666667</v>
      </c>
      <c r="G773" s="64" t="n">
        <f aca="false">Scenarios!$B$15+Scenarios!$B$16*$D773+Scenarios!$B$17*(Scenarios!B$22)+$E773+Scenarios!$B$18*Draws!D746</f>
        <v>-3.3363716276877</v>
      </c>
      <c r="H773" s="64" t="n">
        <f aca="false">Scenarios!$B$15+Scenarios!$B$16*$D773+Scenarios!$B$17*(Scenarios!C$22+SUM($G773:G773))+$E773+Scenarios!$B$18*Draws!E746</f>
        <v>-0.663899505171958</v>
      </c>
      <c r="I773" s="64" t="n">
        <f aca="false">Scenarios!$B$15+Scenarios!$B$16*$D773+Scenarios!$B$17*(Scenarios!D$22+SUM($G773:H773))+$E773+Scenarios!$B$18*Draws!F746</f>
        <v>2.14417607744434</v>
      </c>
      <c r="J773" s="64" t="n">
        <f aca="false">Scenarios!$B$15+Scenarios!$B$16*$D773+Scenarios!$B$17*(Scenarios!E$22+SUM($G773:I773))+$E773+Scenarios!$B$18*Draws!G746</f>
        <v>1.70215933822848</v>
      </c>
      <c r="K773" s="64" t="n">
        <f aca="false">Scenarios!$B$15+Scenarios!$B$16*$D773+Scenarios!$B$17*(Scenarios!F$22+SUM($G773:J773))+$E773+Scenarios!$B$18*Draws!H746</f>
        <v>-2.03516744317632</v>
      </c>
      <c r="L773" s="64" t="n">
        <f aca="false">Scenarios!$B$15+Scenarios!$B$16*$D773+Scenarios!$B$17*(Scenarios!G$22+SUM($G773:K773))+$E773+Scenarios!$B$18*Draws!I746</f>
        <v>-0.163424421386253</v>
      </c>
      <c r="M773" s="64" t="n">
        <f aca="false">Scenarios!$B$15+Scenarios!$B$16*$D773+Scenarios!$B$17*(Scenarios!H$22+SUM($G773:L773))+$E773+Scenarios!$B$18*Draws!J746</f>
        <v>-0.347074064085593</v>
      </c>
      <c r="N773" s="64" t="n">
        <f aca="false">Scenarios!$B$15+Scenarios!$B$16*$D773+Scenarios!$B$17*(Scenarios!I$22+SUM($G773:M773))+$E773+Scenarios!$B$18*Draws!K746</f>
        <v>-3.58473765911019</v>
      </c>
      <c r="O773" s="64" t="n">
        <f aca="false">Scenarios!$B$15+Scenarios!$B$16*$D773+Scenarios!$B$17*(Scenarios!J$22+SUM($G773:N773))+$E773+Scenarios!$B$18*Draws!L746</f>
        <v>4.05322829598755</v>
      </c>
      <c r="P773" s="64" t="n">
        <f aca="false">Scenarios!$B$15+Scenarios!$B$16*$D773+Scenarios!$B$17*(Scenarios!K$22+SUM($G773:O773))+$E773+Scenarios!$B$18*Draws!M746</f>
        <v>-6.17794527820545</v>
      </c>
      <c r="Q773" s="64" t="n">
        <f aca="false">Scenarios!$B$15+Scenarios!$B$16*$D773+Scenarios!$B$17*(Scenarios!L$22+SUM($G773:P773))+$E773+Scenarios!$B$18*Draws!N746</f>
        <v>-0.747321192112462</v>
      </c>
      <c r="R773" s="64" t="n">
        <f aca="false">Scenarios!$B$15+Scenarios!$B$16*$D773+Scenarios!$B$17*(Scenarios!M$22+SUM($G773:Q773))+$E773+Scenarios!$B$18*Draws!O746</f>
        <v>1.77841932676815</v>
      </c>
      <c r="S773" s="79" t="n">
        <f aca="false">SUM(G773:R773)</f>
        <v>-7.37795815250739</v>
      </c>
    </row>
    <row r="774" customFormat="false" ht="15" hidden="false" customHeight="false" outlineLevel="0" collapsed="false">
      <c r="A774" s="36" t="n">
        <v>743</v>
      </c>
      <c r="B774" s="36" t="n">
        <f aca="false">MATCH(Draws!B747,$B$16:$E$16,1)</f>
        <v>4</v>
      </c>
      <c r="C774" s="65" t="n">
        <f aca="false">MAX(-0.9,INDEX(Scenarios!$B$8:$E$8,B774)+INDEX(Scenarios!$B$9:$E$9,B774)*Draws!C747)</f>
        <v>0.05999424</v>
      </c>
      <c r="D774" s="65" t="n">
        <f aca="false">(1+C774)^(1/12)-1</f>
        <v>0.00486709552984732</v>
      </c>
      <c r="E774" s="64" t="n">
        <f aca="false">INDEX(Scenarios!$B$10:$E$10,B774)/12</f>
        <v>-1.25</v>
      </c>
      <c r="G774" s="64" t="n">
        <f aca="false">Scenarios!$B$15+Scenarios!$B$16*$D774+Scenarios!$B$17*(Scenarios!B$22)+$E774+Scenarios!$B$18*Draws!D747</f>
        <v>-2.09717273499043</v>
      </c>
      <c r="H774" s="64" t="n">
        <f aca="false">Scenarios!$B$15+Scenarios!$B$16*$D774+Scenarios!$B$17*(Scenarios!C$22+SUM($G774:G774))+$E774+Scenarios!$B$18*Draws!E747</f>
        <v>-3.91056271782292</v>
      </c>
      <c r="I774" s="64" t="n">
        <f aca="false">Scenarios!$B$15+Scenarios!$B$16*$D774+Scenarios!$B$17*(Scenarios!D$22+SUM($G774:H774))+$E774+Scenarios!$B$18*Draws!F747</f>
        <v>-3.05127323941328</v>
      </c>
      <c r="J774" s="64" t="n">
        <f aca="false">Scenarios!$B$15+Scenarios!$B$16*$D774+Scenarios!$B$17*(Scenarios!E$22+SUM($G774:I774))+$E774+Scenarios!$B$18*Draws!G747</f>
        <v>-2.52460254057462</v>
      </c>
      <c r="K774" s="64" t="n">
        <f aca="false">Scenarios!$B$15+Scenarios!$B$16*$D774+Scenarios!$B$17*(Scenarios!F$22+SUM($G774:J774))+$E774+Scenarios!$B$18*Draws!H747</f>
        <v>-0.320658652392455</v>
      </c>
      <c r="L774" s="64" t="n">
        <f aca="false">Scenarios!$B$15+Scenarios!$B$16*$D774+Scenarios!$B$17*(Scenarios!G$22+SUM($G774:K774))+$E774+Scenarios!$B$18*Draws!I747</f>
        <v>2.77321779780761</v>
      </c>
      <c r="M774" s="64" t="n">
        <f aca="false">Scenarios!$B$15+Scenarios!$B$16*$D774+Scenarios!$B$17*(Scenarios!H$22+SUM($G774:L774))+$E774+Scenarios!$B$18*Draws!J747</f>
        <v>-5.58118762386354</v>
      </c>
      <c r="N774" s="64" t="n">
        <f aca="false">Scenarios!$B$15+Scenarios!$B$16*$D774+Scenarios!$B$17*(Scenarios!I$22+SUM($G774:M774))+$E774+Scenarios!$B$18*Draws!K747</f>
        <v>-1.1742445977421</v>
      </c>
      <c r="O774" s="64" t="n">
        <f aca="false">Scenarios!$B$15+Scenarios!$B$16*$D774+Scenarios!$B$17*(Scenarios!J$22+SUM($G774:N774))+$E774+Scenarios!$B$18*Draws!L747</f>
        <v>1.01828086846658</v>
      </c>
      <c r="P774" s="64" t="n">
        <f aca="false">Scenarios!$B$15+Scenarios!$B$16*$D774+Scenarios!$B$17*(Scenarios!K$22+SUM($G774:O774))+$E774+Scenarios!$B$18*Draws!M747</f>
        <v>-3.52707555892142</v>
      </c>
      <c r="Q774" s="64" t="n">
        <f aca="false">Scenarios!$B$15+Scenarios!$B$16*$D774+Scenarios!$B$17*(Scenarios!L$22+SUM($G774:P774))+$E774+Scenarios!$B$18*Draws!N747</f>
        <v>1.20385677064432</v>
      </c>
      <c r="R774" s="64" t="n">
        <f aca="false">Scenarios!$B$15+Scenarios!$B$16*$D774+Scenarios!$B$17*(Scenarios!M$22+SUM($G774:Q774))+$E774+Scenarios!$B$18*Draws!O747</f>
        <v>-11.7625618840099</v>
      </c>
      <c r="S774" s="79" t="n">
        <f aca="false">SUM(G774:R774)</f>
        <v>-28.9539841128122</v>
      </c>
    </row>
    <row r="775" customFormat="false" ht="15" hidden="false" customHeight="false" outlineLevel="0" collapsed="false">
      <c r="A775" s="36" t="n">
        <v>744</v>
      </c>
      <c r="B775" s="36" t="n">
        <f aca="false">MATCH(Draws!B748,$B$16:$E$16,1)</f>
        <v>1</v>
      </c>
      <c r="C775" s="65" t="n">
        <f aca="false">MAX(-0.9,INDEX(Scenarios!$B$8:$E$8,B775)+INDEX(Scenarios!$B$9:$E$9,B775)*Draws!C748)</f>
        <v>0.2239457</v>
      </c>
      <c r="D775" s="65" t="n">
        <f aca="false">(1+C775)^(1/12)-1</f>
        <v>0.0169825768682883</v>
      </c>
      <c r="E775" s="64" t="n">
        <f aca="false">INDEX(Scenarios!$B$10:$E$10,B775)/12</f>
        <v>-1.25</v>
      </c>
      <c r="G775" s="64" t="n">
        <f aca="false">Scenarios!$B$15+Scenarios!$B$16*$D775+Scenarios!$B$17*(Scenarios!B$22)+$E775+Scenarios!$B$18*Draws!D748</f>
        <v>-2.79345141267671</v>
      </c>
      <c r="H775" s="64" t="n">
        <f aca="false">Scenarios!$B$15+Scenarios!$B$16*$D775+Scenarios!$B$17*(Scenarios!C$22+SUM($G775:G775))+$E775+Scenarios!$B$18*Draws!E748</f>
        <v>-3.49192456961155</v>
      </c>
      <c r="I775" s="64" t="n">
        <f aca="false">Scenarios!$B$15+Scenarios!$B$16*$D775+Scenarios!$B$17*(Scenarios!D$22+SUM($G775:H775))+$E775+Scenarios!$B$18*Draws!F748</f>
        <v>-2.79895224558576</v>
      </c>
      <c r="J775" s="64" t="n">
        <f aca="false">Scenarios!$B$15+Scenarios!$B$16*$D775+Scenarios!$B$17*(Scenarios!E$22+SUM($G775:I775))+$E775+Scenarios!$B$18*Draws!G748</f>
        <v>0.804867033508886</v>
      </c>
      <c r="K775" s="64" t="n">
        <f aca="false">Scenarios!$B$15+Scenarios!$B$16*$D775+Scenarios!$B$17*(Scenarios!F$22+SUM($G775:J775))+$E775+Scenarios!$B$18*Draws!H748</f>
        <v>-3.76179440594503</v>
      </c>
      <c r="L775" s="64" t="n">
        <f aca="false">Scenarios!$B$15+Scenarios!$B$16*$D775+Scenarios!$B$17*(Scenarios!G$22+SUM($G775:K775))+$E775+Scenarios!$B$18*Draws!I748</f>
        <v>-5.87718687831999</v>
      </c>
      <c r="M775" s="64" t="n">
        <f aca="false">Scenarios!$B$15+Scenarios!$B$16*$D775+Scenarios!$B$17*(Scenarios!H$22+SUM($G775:L775))+$E775+Scenarios!$B$18*Draws!J748</f>
        <v>-6.64552133137977</v>
      </c>
      <c r="N775" s="64" t="n">
        <f aca="false">Scenarios!$B$15+Scenarios!$B$16*$D775+Scenarios!$B$17*(Scenarios!I$22+SUM($G775:M775))+$E775+Scenarios!$B$18*Draws!K748</f>
        <v>-4.37823676292055</v>
      </c>
      <c r="O775" s="64" t="n">
        <f aca="false">Scenarios!$B$15+Scenarios!$B$16*$D775+Scenarios!$B$17*(Scenarios!J$22+SUM($G775:N775))+$E775+Scenarios!$B$18*Draws!L748</f>
        <v>-3.45801577405493</v>
      </c>
      <c r="P775" s="64" t="n">
        <f aca="false">Scenarios!$B$15+Scenarios!$B$16*$D775+Scenarios!$B$17*(Scenarios!K$22+SUM($G775:O775))+$E775+Scenarios!$B$18*Draws!M748</f>
        <v>-5.42838208074433</v>
      </c>
      <c r="Q775" s="64" t="n">
        <f aca="false">Scenarios!$B$15+Scenarios!$B$16*$D775+Scenarios!$B$17*(Scenarios!L$22+SUM($G775:P775))+$E775+Scenarios!$B$18*Draws!N748</f>
        <v>-1.58833573798473</v>
      </c>
      <c r="R775" s="64" t="n">
        <f aca="false">Scenarios!$B$15+Scenarios!$B$16*$D775+Scenarios!$B$17*(Scenarios!M$22+SUM($G775:Q775))+$E775+Scenarios!$B$18*Draws!O748</f>
        <v>-4.71574028623982</v>
      </c>
      <c r="S775" s="79" t="n">
        <f aca="false">SUM(G775:R775)</f>
        <v>-44.1326744519543</v>
      </c>
    </row>
    <row r="776" customFormat="false" ht="15" hidden="false" customHeight="false" outlineLevel="0" collapsed="false">
      <c r="A776" s="36" t="n">
        <v>745</v>
      </c>
      <c r="B776" s="36" t="n">
        <f aca="false">MATCH(Draws!B749,$B$16:$E$16,1)</f>
        <v>3</v>
      </c>
      <c r="C776" s="65" t="n">
        <f aca="false">MAX(-0.9,INDEX(Scenarios!$B$8:$E$8,B776)+INDEX(Scenarios!$B$9:$E$9,B776)*Draws!C749)</f>
        <v>0.20813624</v>
      </c>
      <c r="D776" s="65" t="n">
        <f aca="false">(1+C776)^(1/12)-1</f>
        <v>0.0158813622347145</v>
      </c>
      <c r="E776" s="64" t="n">
        <f aca="false">INDEX(Scenarios!$B$10:$E$10,B776)/12</f>
        <v>0.416666666666667</v>
      </c>
      <c r="G776" s="64" t="n">
        <f aca="false">Scenarios!$B$15+Scenarios!$B$16*$D776+Scenarios!$B$17*(Scenarios!B$22)+$E776+Scenarios!$B$18*Draws!D749</f>
        <v>-2.86222708334372</v>
      </c>
      <c r="H776" s="64" t="n">
        <f aca="false">Scenarios!$B$15+Scenarios!$B$16*$D776+Scenarios!$B$17*(Scenarios!C$22+SUM($G776:G776))+$E776+Scenarios!$B$18*Draws!E749</f>
        <v>-1.27873545431394</v>
      </c>
      <c r="I776" s="64" t="n">
        <f aca="false">Scenarios!$B$15+Scenarios!$B$16*$D776+Scenarios!$B$17*(Scenarios!D$22+SUM($G776:H776))+$E776+Scenarios!$B$18*Draws!F749</f>
        <v>-1.87190069009824</v>
      </c>
      <c r="J776" s="64" t="n">
        <f aca="false">Scenarios!$B$15+Scenarios!$B$16*$D776+Scenarios!$B$17*(Scenarios!E$22+SUM($G776:I776))+$E776+Scenarios!$B$18*Draws!G749</f>
        <v>-0.494154152623288</v>
      </c>
      <c r="K776" s="64" t="n">
        <f aca="false">Scenarios!$B$15+Scenarios!$B$16*$D776+Scenarios!$B$17*(Scenarios!F$22+SUM($G776:J776))+$E776+Scenarios!$B$18*Draws!H749</f>
        <v>-0.744402693881218</v>
      </c>
      <c r="L776" s="64" t="n">
        <f aca="false">Scenarios!$B$15+Scenarios!$B$16*$D776+Scenarios!$B$17*(Scenarios!G$22+SUM($G776:K776))+$E776+Scenarios!$B$18*Draws!I749</f>
        <v>2.02376750339483</v>
      </c>
      <c r="M776" s="64" t="n">
        <f aca="false">Scenarios!$B$15+Scenarios!$B$16*$D776+Scenarios!$B$17*(Scenarios!H$22+SUM($G776:L776))+$E776+Scenarios!$B$18*Draws!J749</f>
        <v>-0.843644516726106</v>
      </c>
      <c r="N776" s="64" t="n">
        <f aca="false">Scenarios!$B$15+Scenarios!$B$16*$D776+Scenarios!$B$17*(Scenarios!I$22+SUM($G776:M776))+$E776+Scenarios!$B$18*Draws!K749</f>
        <v>1.34312350543163</v>
      </c>
      <c r="O776" s="64" t="n">
        <f aca="false">Scenarios!$B$15+Scenarios!$B$16*$D776+Scenarios!$B$17*(Scenarios!J$22+SUM($G776:N776))+$E776+Scenarios!$B$18*Draws!L749</f>
        <v>0.313682123387409</v>
      </c>
      <c r="P776" s="64" t="n">
        <f aca="false">Scenarios!$B$15+Scenarios!$B$16*$D776+Scenarios!$B$17*(Scenarios!K$22+SUM($G776:O776))+$E776+Scenarios!$B$18*Draws!M749</f>
        <v>2.10524654599813</v>
      </c>
      <c r="Q776" s="64" t="n">
        <f aca="false">Scenarios!$B$15+Scenarios!$B$16*$D776+Scenarios!$B$17*(Scenarios!L$22+SUM($G776:P776))+$E776+Scenarios!$B$18*Draws!N749</f>
        <v>2.45465105436701</v>
      </c>
      <c r="R776" s="64" t="n">
        <f aca="false">Scenarios!$B$15+Scenarios!$B$16*$D776+Scenarios!$B$17*(Scenarios!M$22+SUM($G776:Q776))+$E776+Scenarios!$B$18*Draws!O749</f>
        <v>5.18122635273079</v>
      </c>
      <c r="S776" s="79" t="n">
        <f aca="false">SUM(G776:R776)</f>
        <v>5.32663249432329</v>
      </c>
    </row>
    <row r="777" customFormat="false" ht="15" hidden="false" customHeight="false" outlineLevel="0" collapsed="false">
      <c r="A777" s="36" t="n">
        <v>746</v>
      </c>
      <c r="B777" s="36" t="n">
        <f aca="false">MATCH(Draws!B750,$B$16:$E$16,1)</f>
        <v>2</v>
      </c>
      <c r="C777" s="65" t="n">
        <f aca="false">MAX(-0.9,INDEX(Scenarios!$B$8:$E$8,B777)+INDEX(Scenarios!$B$9:$E$9,B777)*Draws!C750)</f>
        <v>-0.25508548</v>
      </c>
      <c r="D777" s="65" t="n">
        <f aca="false">(1+C777)^(1/12)-1</f>
        <v>-0.0242418142674806</v>
      </c>
      <c r="E777" s="64" t="n">
        <f aca="false">INDEX(Scenarios!$B$10:$E$10,B777)/12</f>
        <v>0.416666666666667</v>
      </c>
      <c r="G777" s="64" t="n">
        <f aca="false">Scenarios!$B$15+Scenarios!$B$16*$D777+Scenarios!$B$17*(Scenarios!B$22)+$E777+Scenarios!$B$18*Draws!D750</f>
        <v>0.204656710181514</v>
      </c>
      <c r="H777" s="64" t="n">
        <f aca="false">Scenarios!$B$15+Scenarios!$B$16*$D777+Scenarios!$B$17*(Scenarios!C$22+SUM($G777:G777))+$E777+Scenarios!$B$18*Draws!E750</f>
        <v>-2.57765274519137</v>
      </c>
      <c r="I777" s="64" t="n">
        <f aca="false">Scenarios!$B$15+Scenarios!$B$16*$D777+Scenarios!$B$17*(Scenarios!D$22+SUM($G777:H777))+$E777+Scenarios!$B$18*Draws!F750</f>
        <v>-5.20029861219797</v>
      </c>
      <c r="J777" s="64" t="n">
        <f aca="false">Scenarios!$B$15+Scenarios!$B$16*$D777+Scenarios!$B$17*(Scenarios!E$22+SUM($G777:I777))+$E777+Scenarios!$B$18*Draws!G750</f>
        <v>-1.65770146366594</v>
      </c>
      <c r="K777" s="64" t="n">
        <f aca="false">Scenarios!$B$15+Scenarios!$B$16*$D777+Scenarios!$B$17*(Scenarios!F$22+SUM($G777:J777))+$E777+Scenarios!$B$18*Draws!H750</f>
        <v>-0.283360640964925</v>
      </c>
      <c r="L777" s="64" t="n">
        <f aca="false">Scenarios!$B$15+Scenarios!$B$16*$D777+Scenarios!$B$17*(Scenarios!G$22+SUM($G777:K777))+$E777+Scenarios!$B$18*Draws!I750</f>
        <v>2.39205281347172</v>
      </c>
      <c r="M777" s="64" t="n">
        <f aca="false">Scenarios!$B$15+Scenarios!$B$16*$D777+Scenarios!$B$17*(Scenarios!H$22+SUM($G777:L777))+$E777+Scenarios!$B$18*Draws!J750</f>
        <v>-0.488714312657344</v>
      </c>
      <c r="N777" s="64" t="n">
        <f aca="false">Scenarios!$B$15+Scenarios!$B$16*$D777+Scenarios!$B$17*(Scenarios!I$22+SUM($G777:M777))+$E777+Scenarios!$B$18*Draws!K750</f>
        <v>-0.174889259011238</v>
      </c>
      <c r="O777" s="64" t="n">
        <f aca="false">Scenarios!$B$15+Scenarios!$B$16*$D777+Scenarios!$B$17*(Scenarios!J$22+SUM($G777:N777))+$E777+Scenarios!$B$18*Draws!L750</f>
        <v>-2.88427865290841</v>
      </c>
      <c r="P777" s="64" t="n">
        <f aca="false">Scenarios!$B$15+Scenarios!$B$16*$D777+Scenarios!$B$17*(Scenarios!K$22+SUM($G777:O777))+$E777+Scenarios!$B$18*Draws!M750</f>
        <v>4.23519805777031</v>
      </c>
      <c r="Q777" s="64" t="n">
        <f aca="false">Scenarios!$B$15+Scenarios!$B$16*$D777+Scenarios!$B$17*(Scenarios!L$22+SUM($G777:P777))+$E777+Scenarios!$B$18*Draws!N750</f>
        <v>-3.17590312365779</v>
      </c>
      <c r="R777" s="64" t="n">
        <f aca="false">Scenarios!$B$15+Scenarios!$B$16*$D777+Scenarios!$B$17*(Scenarios!M$22+SUM($G777:Q777))+$E777+Scenarios!$B$18*Draws!O750</f>
        <v>-0.637789688436339</v>
      </c>
      <c r="S777" s="79" t="n">
        <f aca="false">SUM(G777:R777)</f>
        <v>-10.2486809172678</v>
      </c>
    </row>
    <row r="778" customFormat="false" ht="15" hidden="false" customHeight="false" outlineLevel="0" collapsed="false">
      <c r="A778" s="36" t="n">
        <v>747</v>
      </c>
      <c r="B778" s="36" t="n">
        <f aca="false">MATCH(Draws!B751,$B$16:$E$16,1)</f>
        <v>4</v>
      </c>
      <c r="C778" s="65" t="n">
        <f aca="false">MAX(-0.9,INDEX(Scenarios!$B$8:$E$8,B778)+INDEX(Scenarios!$B$9:$E$9,B778)*Draws!C751)</f>
        <v>0.2409798</v>
      </c>
      <c r="D778" s="65" t="n">
        <f aca="false">(1+C778)^(1/12)-1</f>
        <v>0.0181545960006932</v>
      </c>
      <c r="E778" s="64" t="n">
        <f aca="false">INDEX(Scenarios!$B$10:$E$10,B778)/12</f>
        <v>-1.25</v>
      </c>
      <c r="G778" s="64" t="n">
        <f aca="false">Scenarios!$B$15+Scenarios!$B$16*$D778+Scenarios!$B$17*(Scenarios!B$22)+$E778+Scenarios!$B$18*Draws!D751</f>
        <v>-3.56263536032972</v>
      </c>
      <c r="H778" s="64" t="n">
        <f aca="false">Scenarios!$B$15+Scenarios!$B$16*$D778+Scenarios!$B$17*(Scenarios!C$22+SUM($G778:G778))+$E778+Scenarios!$B$18*Draws!E751</f>
        <v>-0.871422558108524</v>
      </c>
      <c r="I778" s="64" t="n">
        <f aca="false">Scenarios!$B$15+Scenarios!$B$16*$D778+Scenarios!$B$17*(Scenarios!D$22+SUM($G778:H778))+$E778+Scenarios!$B$18*Draws!F751</f>
        <v>-7.76315020921757</v>
      </c>
      <c r="J778" s="64" t="n">
        <f aca="false">Scenarios!$B$15+Scenarios!$B$16*$D778+Scenarios!$B$17*(Scenarios!E$22+SUM($G778:I778))+$E778+Scenarios!$B$18*Draws!G751</f>
        <v>-3.3438455052669</v>
      </c>
      <c r="K778" s="64" t="n">
        <f aca="false">Scenarios!$B$15+Scenarios!$B$16*$D778+Scenarios!$B$17*(Scenarios!F$22+SUM($G778:J778))+$E778+Scenarios!$B$18*Draws!H751</f>
        <v>-0.947420679236908</v>
      </c>
      <c r="L778" s="64" t="n">
        <f aca="false">Scenarios!$B$15+Scenarios!$B$16*$D778+Scenarios!$B$17*(Scenarios!G$22+SUM($G778:K778))+$E778+Scenarios!$B$18*Draws!I751</f>
        <v>-11.8412439896239</v>
      </c>
      <c r="M778" s="64" t="n">
        <f aca="false">Scenarios!$B$15+Scenarios!$B$16*$D778+Scenarios!$B$17*(Scenarios!H$22+SUM($G778:L778))+$E778+Scenarios!$B$18*Draws!J751</f>
        <v>-7.85897118914015</v>
      </c>
      <c r="N778" s="64" t="n">
        <f aca="false">Scenarios!$B$15+Scenarios!$B$16*$D778+Scenarios!$B$17*(Scenarios!I$22+SUM($G778:M778))+$E778+Scenarios!$B$18*Draws!K751</f>
        <v>-1.96355940712161</v>
      </c>
      <c r="O778" s="64" t="n">
        <f aca="false">Scenarios!$B$15+Scenarios!$B$16*$D778+Scenarios!$B$17*(Scenarios!J$22+SUM($G778:N778))+$E778+Scenarios!$B$18*Draws!L751</f>
        <v>-8.26271501742822</v>
      </c>
      <c r="P778" s="64" t="n">
        <f aca="false">Scenarios!$B$15+Scenarios!$B$16*$D778+Scenarios!$B$17*(Scenarios!K$22+SUM($G778:O778))+$E778+Scenarios!$B$18*Draws!M751</f>
        <v>-5.16070698405835</v>
      </c>
      <c r="Q778" s="64" t="n">
        <f aca="false">Scenarios!$B$15+Scenarios!$B$16*$D778+Scenarios!$B$17*(Scenarios!L$22+SUM($G778:P778))+$E778+Scenarios!$B$18*Draws!N751</f>
        <v>-0.469566284977252</v>
      </c>
      <c r="R778" s="64" t="n">
        <f aca="false">Scenarios!$B$15+Scenarios!$B$16*$D778+Scenarios!$B$17*(Scenarios!M$22+SUM($G778:Q778))+$E778+Scenarios!$B$18*Draws!O751</f>
        <v>-8.65139930860469</v>
      </c>
      <c r="S778" s="79" t="n">
        <f aca="false">SUM(G778:R778)</f>
        <v>-60.6966364931138</v>
      </c>
    </row>
    <row r="779" customFormat="false" ht="15" hidden="false" customHeight="false" outlineLevel="0" collapsed="false">
      <c r="A779" s="36" t="n">
        <v>748</v>
      </c>
      <c r="B779" s="36" t="n">
        <f aca="false">MATCH(Draws!B752,$B$16:$E$16,1)</f>
        <v>1</v>
      </c>
      <c r="C779" s="65" t="n">
        <f aca="false">MAX(-0.9,INDEX(Scenarios!$B$8:$E$8,B779)+INDEX(Scenarios!$B$9:$E$9,B779)*Draws!C752)</f>
        <v>0.19731995</v>
      </c>
      <c r="D779" s="65" t="n">
        <f aca="false">(1+C779)^(1/12)-1</f>
        <v>0.0151203128950692</v>
      </c>
      <c r="E779" s="64" t="n">
        <f aca="false">INDEX(Scenarios!$B$10:$E$10,B779)/12</f>
        <v>-1.25</v>
      </c>
      <c r="G779" s="64" t="n">
        <f aca="false">Scenarios!$B$15+Scenarios!$B$16*$D779+Scenarios!$B$17*(Scenarios!B$22)+$E779+Scenarios!$B$18*Draws!D752</f>
        <v>-2.2491895757227</v>
      </c>
      <c r="H779" s="64" t="n">
        <f aca="false">Scenarios!$B$15+Scenarios!$B$16*$D779+Scenarios!$B$17*(Scenarios!C$22+SUM($G779:G779))+$E779+Scenarios!$B$18*Draws!E752</f>
        <v>-2.73927694825281</v>
      </c>
      <c r="I779" s="64" t="n">
        <f aca="false">Scenarios!$B$15+Scenarios!$B$16*$D779+Scenarios!$B$17*(Scenarios!D$22+SUM($G779:H779))+$E779+Scenarios!$B$18*Draws!F752</f>
        <v>-8.96723467214623</v>
      </c>
      <c r="J779" s="64" t="n">
        <f aca="false">Scenarios!$B$15+Scenarios!$B$16*$D779+Scenarios!$B$17*(Scenarios!E$22+SUM($G779:I779))+$E779+Scenarios!$B$18*Draws!G752</f>
        <v>-1.13885769667555</v>
      </c>
      <c r="K779" s="64" t="n">
        <f aca="false">Scenarios!$B$15+Scenarios!$B$16*$D779+Scenarios!$B$17*(Scenarios!F$22+SUM($G779:J779))+$E779+Scenarios!$B$18*Draws!H752</f>
        <v>-7.10776694717759</v>
      </c>
      <c r="L779" s="64" t="n">
        <f aca="false">Scenarios!$B$15+Scenarios!$B$16*$D779+Scenarios!$B$17*(Scenarios!G$22+SUM($G779:K779))+$E779+Scenarios!$B$18*Draws!I752</f>
        <v>-4.0543877974294</v>
      </c>
      <c r="M779" s="64" t="n">
        <f aca="false">Scenarios!$B$15+Scenarios!$B$16*$D779+Scenarios!$B$17*(Scenarios!H$22+SUM($G779:L779))+$E779+Scenarios!$B$18*Draws!J752</f>
        <v>1.4462949501909</v>
      </c>
      <c r="N779" s="64" t="n">
        <f aca="false">Scenarios!$B$15+Scenarios!$B$16*$D779+Scenarios!$B$17*(Scenarios!I$22+SUM($G779:M779))+$E779+Scenarios!$B$18*Draws!K752</f>
        <v>-5.79724038709709</v>
      </c>
      <c r="O779" s="64" t="n">
        <f aca="false">Scenarios!$B$15+Scenarios!$B$16*$D779+Scenarios!$B$17*(Scenarios!J$22+SUM($G779:N779))+$E779+Scenarios!$B$18*Draws!L752</f>
        <v>-4.48040620202677</v>
      </c>
      <c r="P779" s="64" t="n">
        <f aca="false">Scenarios!$B$15+Scenarios!$B$16*$D779+Scenarios!$B$17*(Scenarios!K$22+SUM($G779:O779))+$E779+Scenarios!$B$18*Draws!M752</f>
        <v>-7.09928651927992</v>
      </c>
      <c r="Q779" s="64" t="n">
        <f aca="false">Scenarios!$B$15+Scenarios!$B$16*$D779+Scenarios!$B$17*(Scenarios!L$22+SUM($G779:P779))+$E779+Scenarios!$B$18*Draws!N752</f>
        <v>-7.75751490249119</v>
      </c>
      <c r="R779" s="64" t="n">
        <f aca="false">Scenarios!$B$15+Scenarios!$B$16*$D779+Scenarios!$B$17*(Scenarios!M$22+SUM($G779:Q779))+$E779+Scenarios!$B$18*Draws!O752</f>
        <v>-3.85363243539134</v>
      </c>
      <c r="S779" s="79" t="n">
        <f aca="false">SUM(G779:R779)</f>
        <v>-53.7984991334997</v>
      </c>
    </row>
    <row r="780" customFormat="false" ht="15" hidden="false" customHeight="false" outlineLevel="0" collapsed="false">
      <c r="A780" s="36" t="n">
        <v>749</v>
      </c>
      <c r="B780" s="36" t="n">
        <f aca="false">MATCH(Draws!B753,$B$16:$E$16,1)</f>
        <v>2</v>
      </c>
      <c r="C780" s="65" t="n">
        <f aca="false">MAX(-0.9,INDEX(Scenarios!$B$8:$E$8,B780)+INDEX(Scenarios!$B$9:$E$9,B780)*Draws!C753)</f>
        <v>-0.18761728</v>
      </c>
      <c r="D780" s="65" t="n">
        <f aca="false">(1+C780)^(1/12)-1</f>
        <v>-0.0171662615177897</v>
      </c>
      <c r="E780" s="64" t="n">
        <f aca="false">INDEX(Scenarios!$B$10:$E$10,B780)/12</f>
        <v>0.416666666666667</v>
      </c>
      <c r="G780" s="64" t="n">
        <f aca="false">Scenarios!$B$15+Scenarios!$B$16*$D780+Scenarios!$B$17*(Scenarios!B$22)+$E780+Scenarios!$B$18*Draws!D753</f>
        <v>-2.28934841187946</v>
      </c>
      <c r="H780" s="64" t="n">
        <f aca="false">Scenarios!$B$15+Scenarios!$B$16*$D780+Scenarios!$B$17*(Scenarios!C$22+SUM($G780:G780))+$E780+Scenarios!$B$18*Draws!E753</f>
        <v>-2.88529143317123</v>
      </c>
      <c r="I780" s="64" t="n">
        <f aca="false">Scenarios!$B$15+Scenarios!$B$16*$D780+Scenarios!$B$17*(Scenarios!D$22+SUM($G780:H780))+$E780+Scenarios!$B$18*Draws!F753</f>
        <v>-1.57978087541076</v>
      </c>
      <c r="J780" s="64" t="n">
        <f aca="false">Scenarios!$B$15+Scenarios!$B$16*$D780+Scenarios!$B$17*(Scenarios!E$22+SUM($G780:I780))+$E780+Scenarios!$B$18*Draws!G753</f>
        <v>1.16780346756982</v>
      </c>
      <c r="K780" s="64" t="n">
        <f aca="false">Scenarios!$B$15+Scenarios!$B$16*$D780+Scenarios!$B$17*(Scenarios!F$22+SUM($G780:J780))+$E780+Scenarios!$B$18*Draws!H753</f>
        <v>-4.33218301042892</v>
      </c>
      <c r="L780" s="64" t="n">
        <f aca="false">Scenarios!$B$15+Scenarios!$B$16*$D780+Scenarios!$B$17*(Scenarios!G$22+SUM($G780:K780))+$E780+Scenarios!$B$18*Draws!I753</f>
        <v>2.21874313120956</v>
      </c>
      <c r="M780" s="64" t="n">
        <f aca="false">Scenarios!$B$15+Scenarios!$B$16*$D780+Scenarios!$B$17*(Scenarios!H$22+SUM($G780:L780))+$E780+Scenarios!$B$18*Draws!J753</f>
        <v>-4.08928162076087</v>
      </c>
      <c r="N780" s="64" t="n">
        <f aca="false">Scenarios!$B$15+Scenarios!$B$16*$D780+Scenarios!$B$17*(Scenarios!I$22+SUM($G780:M780))+$E780+Scenarios!$B$18*Draws!K753</f>
        <v>-2.71182466425439</v>
      </c>
      <c r="O780" s="64" t="n">
        <f aca="false">Scenarios!$B$15+Scenarios!$B$16*$D780+Scenarios!$B$17*(Scenarios!J$22+SUM($G780:N780))+$E780+Scenarios!$B$18*Draws!L753</f>
        <v>2.14429831180361</v>
      </c>
      <c r="P780" s="64" t="n">
        <f aca="false">Scenarios!$B$15+Scenarios!$B$16*$D780+Scenarios!$B$17*(Scenarios!K$22+SUM($G780:O780))+$E780+Scenarios!$B$18*Draws!M753</f>
        <v>-0.461916607805686</v>
      </c>
      <c r="Q780" s="64" t="n">
        <f aca="false">Scenarios!$B$15+Scenarios!$B$16*$D780+Scenarios!$B$17*(Scenarios!L$22+SUM($G780:P780))+$E780+Scenarios!$B$18*Draws!N753</f>
        <v>-0.464230238838148</v>
      </c>
      <c r="R780" s="64" t="n">
        <f aca="false">Scenarios!$B$15+Scenarios!$B$16*$D780+Scenarios!$B$17*(Scenarios!M$22+SUM($G780:Q780))+$E780+Scenarios!$B$18*Draws!O753</f>
        <v>-4.67052460531307</v>
      </c>
      <c r="S780" s="79" t="n">
        <f aca="false">SUM(G780:R780)</f>
        <v>-17.9535365572796</v>
      </c>
    </row>
    <row r="781" customFormat="false" ht="15" hidden="false" customHeight="false" outlineLevel="0" collapsed="false">
      <c r="A781" s="36" t="n">
        <v>750</v>
      </c>
      <c r="B781" s="36" t="n">
        <f aca="false">MATCH(Draws!B754,$B$16:$E$16,1)</f>
        <v>4</v>
      </c>
      <c r="C781" s="65" t="n">
        <f aca="false">MAX(-0.9,INDEX(Scenarios!$B$8:$E$8,B781)+INDEX(Scenarios!$B$9:$E$9,B781)*Draws!C754)</f>
        <v>0.21022572</v>
      </c>
      <c r="D781" s="65" t="n">
        <f aca="false">(1+C781)^(1/12)-1</f>
        <v>0.0160276607894381</v>
      </c>
      <c r="E781" s="64" t="n">
        <f aca="false">INDEX(Scenarios!$B$10:$E$10,B781)/12</f>
        <v>-1.25</v>
      </c>
      <c r="G781" s="64" t="n">
        <f aca="false">Scenarios!$B$15+Scenarios!$B$16*$D781+Scenarios!$B$17*(Scenarios!B$22)+$E781+Scenarios!$B$18*Draws!D754</f>
        <v>0.757468964002352</v>
      </c>
      <c r="H781" s="64" t="n">
        <f aca="false">Scenarios!$B$15+Scenarios!$B$16*$D781+Scenarios!$B$17*(Scenarios!C$22+SUM($G781:G781))+$E781+Scenarios!$B$18*Draws!E754</f>
        <v>-2.95400287076383</v>
      </c>
      <c r="I781" s="64" t="n">
        <f aca="false">Scenarios!$B$15+Scenarios!$B$16*$D781+Scenarios!$B$17*(Scenarios!D$22+SUM($G781:H781))+$E781+Scenarios!$B$18*Draws!F754</f>
        <v>0.381077734508425</v>
      </c>
      <c r="J781" s="64" t="n">
        <f aca="false">Scenarios!$B$15+Scenarios!$B$16*$D781+Scenarios!$B$17*(Scenarios!E$22+SUM($G781:I781))+$E781+Scenarios!$B$18*Draws!G754</f>
        <v>-2.60497437740203</v>
      </c>
      <c r="K781" s="64" t="n">
        <f aca="false">Scenarios!$B$15+Scenarios!$B$16*$D781+Scenarios!$B$17*(Scenarios!F$22+SUM($G781:J781))+$E781+Scenarios!$B$18*Draws!H754</f>
        <v>-6.77067484855899</v>
      </c>
      <c r="L781" s="64" t="n">
        <f aca="false">Scenarios!$B$15+Scenarios!$B$16*$D781+Scenarios!$B$17*(Scenarios!G$22+SUM($G781:K781))+$E781+Scenarios!$B$18*Draws!I754</f>
        <v>-2.58012007291106</v>
      </c>
      <c r="M781" s="64" t="n">
        <f aca="false">Scenarios!$B$15+Scenarios!$B$16*$D781+Scenarios!$B$17*(Scenarios!H$22+SUM($G781:L781))+$E781+Scenarios!$B$18*Draws!J754</f>
        <v>-0.843523540331033</v>
      </c>
      <c r="N781" s="64" t="n">
        <f aca="false">Scenarios!$B$15+Scenarios!$B$16*$D781+Scenarios!$B$17*(Scenarios!I$22+SUM($G781:M781))+$E781+Scenarios!$B$18*Draws!K754</f>
        <v>-0.506978140592348</v>
      </c>
      <c r="O781" s="64" t="n">
        <f aca="false">Scenarios!$B$15+Scenarios!$B$16*$D781+Scenarios!$B$17*(Scenarios!J$22+SUM($G781:N781))+$E781+Scenarios!$B$18*Draws!L754</f>
        <v>-1.52883818092801</v>
      </c>
      <c r="P781" s="64" t="n">
        <f aca="false">Scenarios!$B$15+Scenarios!$B$16*$D781+Scenarios!$B$17*(Scenarios!K$22+SUM($G781:O781))+$E781+Scenarios!$B$18*Draws!M754</f>
        <v>-2.24183384501357</v>
      </c>
      <c r="Q781" s="64" t="n">
        <f aca="false">Scenarios!$B$15+Scenarios!$B$16*$D781+Scenarios!$B$17*(Scenarios!L$22+SUM($G781:P781))+$E781+Scenarios!$B$18*Draws!N754</f>
        <v>0.92142518458337</v>
      </c>
      <c r="R781" s="64" t="n">
        <f aca="false">Scenarios!$B$15+Scenarios!$B$16*$D781+Scenarios!$B$17*(Scenarios!M$22+SUM($G781:Q781))+$E781+Scenarios!$B$18*Draws!O754</f>
        <v>0.430359467822236</v>
      </c>
      <c r="S781" s="79" t="n">
        <f aca="false">SUM(G781:R781)</f>
        <v>-17.5406145255845</v>
      </c>
    </row>
    <row r="782" customFormat="false" ht="15" hidden="false" customHeight="false" outlineLevel="0" collapsed="false">
      <c r="A782" s="36" t="n">
        <v>751</v>
      </c>
      <c r="B782" s="36" t="n">
        <f aca="false">MATCH(Draws!B755,$B$16:$E$16,1)</f>
        <v>3</v>
      </c>
      <c r="C782" s="65" t="n">
        <f aca="false">MAX(-0.9,INDEX(Scenarios!$B$8:$E$8,B782)+INDEX(Scenarios!$B$9:$E$9,B782)*Draws!C755)</f>
        <v>0.08553788</v>
      </c>
      <c r="D782" s="65" t="n">
        <f aca="false">(1+C782)^(1/12)-1</f>
        <v>0.0068630775545715</v>
      </c>
      <c r="E782" s="64" t="n">
        <f aca="false">INDEX(Scenarios!$B$10:$E$10,B782)/12</f>
        <v>0.416666666666667</v>
      </c>
      <c r="G782" s="64" t="n">
        <f aca="false">Scenarios!$B$15+Scenarios!$B$16*$D782+Scenarios!$B$17*(Scenarios!B$22)+$E782+Scenarios!$B$18*Draws!D755</f>
        <v>-3.29064679365802</v>
      </c>
      <c r="H782" s="64" t="n">
        <f aca="false">Scenarios!$B$15+Scenarios!$B$16*$D782+Scenarios!$B$17*(Scenarios!C$22+SUM($G782:G782))+$E782+Scenarios!$B$18*Draws!E755</f>
        <v>0.408852583498999</v>
      </c>
      <c r="I782" s="64" t="n">
        <f aca="false">Scenarios!$B$15+Scenarios!$B$16*$D782+Scenarios!$B$17*(Scenarios!D$22+SUM($G782:H782))+$E782+Scenarios!$B$18*Draws!F755</f>
        <v>-4.99783512948362</v>
      </c>
      <c r="J782" s="64" t="n">
        <f aca="false">Scenarios!$B$15+Scenarios!$B$16*$D782+Scenarios!$B$17*(Scenarios!E$22+SUM($G782:I782))+$E782+Scenarios!$B$18*Draws!G755</f>
        <v>-2.23236449630149</v>
      </c>
      <c r="K782" s="64" t="n">
        <f aca="false">Scenarios!$B$15+Scenarios!$B$16*$D782+Scenarios!$B$17*(Scenarios!F$22+SUM($G782:J782))+$E782+Scenarios!$B$18*Draws!H755</f>
        <v>-2.49354595239223</v>
      </c>
      <c r="L782" s="64" t="n">
        <f aca="false">Scenarios!$B$15+Scenarios!$B$16*$D782+Scenarios!$B$17*(Scenarios!G$22+SUM($G782:K782))+$E782+Scenarios!$B$18*Draws!I755</f>
        <v>-3.38116365509608</v>
      </c>
      <c r="M782" s="64" t="n">
        <f aca="false">Scenarios!$B$15+Scenarios!$B$16*$D782+Scenarios!$B$17*(Scenarios!H$22+SUM($G782:L782))+$E782+Scenarios!$B$18*Draws!J755</f>
        <v>3.82781968229335</v>
      </c>
      <c r="N782" s="64" t="n">
        <f aca="false">Scenarios!$B$15+Scenarios!$B$16*$D782+Scenarios!$B$17*(Scenarios!I$22+SUM($G782:M782))+$E782+Scenarios!$B$18*Draws!K755</f>
        <v>0.292747951995728</v>
      </c>
      <c r="O782" s="64" t="n">
        <f aca="false">Scenarios!$B$15+Scenarios!$B$16*$D782+Scenarios!$B$17*(Scenarios!J$22+SUM($G782:N782))+$E782+Scenarios!$B$18*Draws!L755</f>
        <v>-2.30123898485943</v>
      </c>
      <c r="P782" s="64" t="n">
        <f aca="false">Scenarios!$B$15+Scenarios!$B$16*$D782+Scenarios!$B$17*(Scenarios!K$22+SUM($G782:O782))+$E782+Scenarios!$B$18*Draws!M755</f>
        <v>-4.76380659710988</v>
      </c>
      <c r="Q782" s="64" t="n">
        <f aca="false">Scenarios!$B$15+Scenarios!$B$16*$D782+Scenarios!$B$17*(Scenarios!L$22+SUM($G782:P782))+$E782+Scenarios!$B$18*Draws!N755</f>
        <v>-3.25092638809232</v>
      </c>
      <c r="R782" s="64" t="n">
        <f aca="false">Scenarios!$B$15+Scenarios!$B$16*$D782+Scenarios!$B$17*(Scenarios!M$22+SUM($G782:Q782))+$E782+Scenarios!$B$18*Draws!O755</f>
        <v>0.682262866759269</v>
      </c>
      <c r="S782" s="79" t="n">
        <f aca="false">SUM(G782:R782)</f>
        <v>-21.4998449124457</v>
      </c>
    </row>
    <row r="783" customFormat="false" ht="15" hidden="false" customHeight="false" outlineLevel="0" collapsed="false">
      <c r="A783" s="36" t="n">
        <v>752</v>
      </c>
      <c r="B783" s="36" t="n">
        <f aca="false">MATCH(Draws!B756,$B$16:$E$16,1)</f>
        <v>1</v>
      </c>
      <c r="C783" s="65" t="n">
        <f aca="false">MAX(-0.9,INDEX(Scenarios!$B$8:$E$8,B783)+INDEX(Scenarios!$B$9:$E$9,B783)*Draws!C756)</f>
        <v>-0.02876245</v>
      </c>
      <c r="D783" s="65" t="n">
        <f aca="false">(1+C783)^(1/12)-1</f>
        <v>-0.00242906137055132</v>
      </c>
      <c r="E783" s="64" t="n">
        <f aca="false">INDEX(Scenarios!$B$10:$E$10,B783)/12</f>
        <v>-1.25</v>
      </c>
      <c r="G783" s="64" t="n">
        <f aca="false">Scenarios!$B$15+Scenarios!$B$16*$D783+Scenarios!$B$17*(Scenarios!B$22)+$E783+Scenarios!$B$18*Draws!D756</f>
        <v>-3.44618929198091</v>
      </c>
      <c r="H783" s="64" t="n">
        <f aca="false">Scenarios!$B$15+Scenarios!$B$16*$D783+Scenarios!$B$17*(Scenarios!C$22+SUM($G783:G783))+$E783+Scenarios!$B$18*Draws!E756</f>
        <v>-3.36912059122054</v>
      </c>
      <c r="I783" s="64" t="n">
        <f aca="false">Scenarios!$B$15+Scenarios!$B$16*$D783+Scenarios!$B$17*(Scenarios!D$22+SUM($G783:H783))+$E783+Scenarios!$B$18*Draws!F756</f>
        <v>-6.93701019791281</v>
      </c>
      <c r="J783" s="64" t="n">
        <f aca="false">Scenarios!$B$15+Scenarios!$B$16*$D783+Scenarios!$B$17*(Scenarios!E$22+SUM($G783:I783))+$E783+Scenarios!$B$18*Draws!G756</f>
        <v>-1.9151238127334</v>
      </c>
      <c r="K783" s="64" t="n">
        <f aca="false">Scenarios!$B$15+Scenarios!$B$16*$D783+Scenarios!$B$17*(Scenarios!F$22+SUM($G783:J783))+$E783+Scenarios!$B$18*Draws!H756</f>
        <v>-1.74976331828115</v>
      </c>
      <c r="L783" s="64" t="n">
        <f aca="false">Scenarios!$B$15+Scenarios!$B$16*$D783+Scenarios!$B$17*(Scenarios!G$22+SUM($G783:K783))+$E783+Scenarios!$B$18*Draws!I756</f>
        <v>-0.909338027269449</v>
      </c>
      <c r="M783" s="64" t="n">
        <f aca="false">Scenarios!$B$15+Scenarios!$B$16*$D783+Scenarios!$B$17*(Scenarios!H$22+SUM($G783:L783))+$E783+Scenarios!$B$18*Draws!J756</f>
        <v>-4.94729026465033</v>
      </c>
      <c r="N783" s="64" t="n">
        <f aca="false">Scenarios!$B$15+Scenarios!$B$16*$D783+Scenarios!$B$17*(Scenarios!I$22+SUM($G783:M783))+$E783+Scenarios!$B$18*Draws!K756</f>
        <v>-4.00602666664262</v>
      </c>
      <c r="O783" s="64" t="n">
        <f aca="false">Scenarios!$B$15+Scenarios!$B$16*$D783+Scenarios!$B$17*(Scenarios!J$22+SUM($G783:N783))+$E783+Scenarios!$B$18*Draws!L756</f>
        <v>-1.2875279213673</v>
      </c>
      <c r="P783" s="64" t="n">
        <f aca="false">Scenarios!$B$15+Scenarios!$B$16*$D783+Scenarios!$B$17*(Scenarios!K$22+SUM($G783:O783))+$E783+Scenarios!$B$18*Draws!M756</f>
        <v>-1.39672033222489</v>
      </c>
      <c r="Q783" s="64" t="n">
        <f aca="false">Scenarios!$B$15+Scenarios!$B$16*$D783+Scenarios!$B$17*(Scenarios!L$22+SUM($G783:P783))+$E783+Scenarios!$B$18*Draws!N756</f>
        <v>-3.18954002338752</v>
      </c>
      <c r="R783" s="64" t="n">
        <f aca="false">Scenarios!$B$15+Scenarios!$B$16*$D783+Scenarios!$B$17*(Scenarios!M$22+SUM($G783:Q783))+$E783+Scenarios!$B$18*Draws!O756</f>
        <v>-1.21522690695046</v>
      </c>
      <c r="S783" s="79" t="n">
        <f aca="false">SUM(G783:R783)</f>
        <v>-34.3688773546214</v>
      </c>
    </row>
    <row r="784" customFormat="false" ht="15" hidden="false" customHeight="false" outlineLevel="0" collapsed="false">
      <c r="A784" s="36" t="n">
        <v>753</v>
      </c>
      <c r="B784" s="36" t="n">
        <f aca="false">MATCH(Draws!B757,$B$16:$E$16,1)</f>
        <v>4</v>
      </c>
      <c r="C784" s="65" t="n">
        <f aca="false">MAX(-0.9,INDEX(Scenarios!$B$8:$E$8,B784)+INDEX(Scenarios!$B$9:$E$9,B784)*Draws!C757)</f>
        <v>0.05980872</v>
      </c>
      <c r="D784" s="65" t="n">
        <f aca="false">(1+C784)^(1/12)-1</f>
        <v>0.00485243838262206</v>
      </c>
      <c r="E784" s="64" t="n">
        <f aca="false">INDEX(Scenarios!$B$10:$E$10,B784)/12</f>
        <v>-1.25</v>
      </c>
      <c r="G784" s="64" t="n">
        <f aca="false">Scenarios!$B$15+Scenarios!$B$16*$D784+Scenarios!$B$17*(Scenarios!B$22)+$E784+Scenarios!$B$18*Draws!D757</f>
        <v>-4.6666101048759</v>
      </c>
      <c r="H784" s="64" t="n">
        <f aca="false">Scenarios!$B$15+Scenarios!$B$16*$D784+Scenarios!$B$17*(Scenarios!C$22+SUM($G784:G784))+$E784+Scenarios!$B$18*Draws!E757</f>
        <v>-4.51301439341455</v>
      </c>
      <c r="I784" s="64" t="n">
        <f aca="false">Scenarios!$B$15+Scenarios!$B$16*$D784+Scenarios!$B$17*(Scenarios!D$22+SUM($G784:H784))+$E784+Scenarios!$B$18*Draws!F757</f>
        <v>-2.18316592750754</v>
      </c>
      <c r="J784" s="64" t="n">
        <f aca="false">Scenarios!$B$15+Scenarios!$B$16*$D784+Scenarios!$B$17*(Scenarios!E$22+SUM($G784:I784))+$E784+Scenarios!$B$18*Draws!G757</f>
        <v>-7.39452704153186</v>
      </c>
      <c r="K784" s="64" t="n">
        <f aca="false">Scenarios!$B$15+Scenarios!$B$16*$D784+Scenarios!$B$17*(Scenarios!F$22+SUM($G784:J784))+$E784+Scenarios!$B$18*Draws!H757</f>
        <v>-7.42206852196588</v>
      </c>
      <c r="L784" s="64" t="n">
        <f aca="false">Scenarios!$B$15+Scenarios!$B$16*$D784+Scenarios!$B$17*(Scenarios!G$22+SUM($G784:K784))+$E784+Scenarios!$B$18*Draws!I757</f>
        <v>-2.88412184875946</v>
      </c>
      <c r="M784" s="64" t="n">
        <f aca="false">Scenarios!$B$15+Scenarios!$B$16*$D784+Scenarios!$B$17*(Scenarios!H$22+SUM($G784:L784))+$E784+Scenarios!$B$18*Draws!J757</f>
        <v>-4.23517486088716</v>
      </c>
      <c r="N784" s="64" t="n">
        <f aca="false">Scenarios!$B$15+Scenarios!$B$16*$D784+Scenarios!$B$17*(Scenarios!I$22+SUM($G784:M784))+$E784+Scenarios!$B$18*Draws!K757</f>
        <v>-12.5777188406171</v>
      </c>
      <c r="O784" s="64" t="n">
        <f aca="false">Scenarios!$B$15+Scenarios!$B$16*$D784+Scenarios!$B$17*(Scenarios!J$22+SUM($G784:N784))+$E784+Scenarios!$B$18*Draws!L757</f>
        <v>-4.89150773514528</v>
      </c>
      <c r="P784" s="64" t="n">
        <f aca="false">Scenarios!$B$15+Scenarios!$B$16*$D784+Scenarios!$B$17*(Scenarios!K$22+SUM($G784:O784))+$E784+Scenarios!$B$18*Draws!M757</f>
        <v>-4.19142391746135</v>
      </c>
      <c r="Q784" s="64" t="n">
        <f aca="false">Scenarios!$B$15+Scenarios!$B$16*$D784+Scenarios!$B$17*(Scenarios!L$22+SUM($G784:P784))+$E784+Scenarios!$B$18*Draws!N757</f>
        <v>-1.97096698982036</v>
      </c>
      <c r="R784" s="64" t="n">
        <f aca="false">Scenarios!$B$15+Scenarios!$B$16*$D784+Scenarios!$B$17*(Scenarios!M$22+SUM($G784:Q784))+$E784+Scenarios!$B$18*Draws!O757</f>
        <v>-4.56122225825885</v>
      </c>
      <c r="S784" s="79" t="n">
        <f aca="false">SUM(G784:R784)</f>
        <v>-61.4915224402453</v>
      </c>
    </row>
    <row r="785" customFormat="false" ht="15" hidden="false" customHeight="false" outlineLevel="0" collapsed="false">
      <c r="A785" s="36" t="n">
        <v>754</v>
      </c>
      <c r="B785" s="36" t="n">
        <f aca="false">MATCH(Draws!B758,$B$16:$E$16,1)</f>
        <v>1</v>
      </c>
      <c r="C785" s="65" t="n">
        <f aca="false">MAX(-0.9,INDEX(Scenarios!$B$8:$E$8,B785)+INDEX(Scenarios!$B$9:$E$9,B785)*Draws!C758)</f>
        <v>0.07638425</v>
      </c>
      <c r="D785" s="65" t="n">
        <f aca="false">(1+C785)^(1/12)-1</f>
        <v>0.00615281022226566</v>
      </c>
      <c r="E785" s="64" t="n">
        <f aca="false">INDEX(Scenarios!$B$10:$E$10,B785)/12</f>
        <v>-1.25</v>
      </c>
      <c r="G785" s="64" t="n">
        <f aca="false">Scenarios!$B$15+Scenarios!$B$16*$D785+Scenarios!$B$17*(Scenarios!B$22)+$E785+Scenarios!$B$18*Draws!D758</f>
        <v>-3.45428863262566</v>
      </c>
      <c r="H785" s="64" t="n">
        <f aca="false">Scenarios!$B$15+Scenarios!$B$16*$D785+Scenarios!$B$17*(Scenarios!C$22+SUM($G785:G785))+$E785+Scenarios!$B$18*Draws!E758</f>
        <v>-2.02121100813207</v>
      </c>
      <c r="I785" s="64" t="n">
        <f aca="false">Scenarios!$B$15+Scenarios!$B$16*$D785+Scenarios!$B$17*(Scenarios!D$22+SUM($G785:H785))+$E785+Scenarios!$B$18*Draws!F758</f>
        <v>-2.91083678374281</v>
      </c>
      <c r="J785" s="64" t="n">
        <f aca="false">Scenarios!$B$15+Scenarios!$B$16*$D785+Scenarios!$B$17*(Scenarios!E$22+SUM($G785:I785))+$E785+Scenarios!$B$18*Draws!G758</f>
        <v>-6.01646559668029</v>
      </c>
      <c r="K785" s="64" t="n">
        <f aca="false">Scenarios!$B$15+Scenarios!$B$16*$D785+Scenarios!$B$17*(Scenarios!F$22+SUM($G785:J785))+$E785+Scenarios!$B$18*Draws!H758</f>
        <v>-5.23571186811384</v>
      </c>
      <c r="L785" s="64" t="n">
        <f aca="false">Scenarios!$B$15+Scenarios!$B$16*$D785+Scenarios!$B$17*(Scenarios!G$22+SUM($G785:K785))+$E785+Scenarios!$B$18*Draws!I758</f>
        <v>-4.25295244404523</v>
      </c>
      <c r="M785" s="64" t="n">
        <f aca="false">Scenarios!$B$15+Scenarios!$B$16*$D785+Scenarios!$B$17*(Scenarios!H$22+SUM($G785:L785))+$E785+Scenarios!$B$18*Draws!J758</f>
        <v>-7.2002851395037</v>
      </c>
      <c r="N785" s="64" t="n">
        <f aca="false">Scenarios!$B$15+Scenarios!$B$16*$D785+Scenarios!$B$17*(Scenarios!I$22+SUM($G785:M785))+$E785+Scenarios!$B$18*Draws!K758</f>
        <v>-1.87560010608231</v>
      </c>
      <c r="O785" s="64" t="n">
        <f aca="false">Scenarios!$B$15+Scenarios!$B$16*$D785+Scenarios!$B$17*(Scenarios!J$22+SUM($G785:N785))+$E785+Scenarios!$B$18*Draws!L758</f>
        <v>-2.66158110824059</v>
      </c>
      <c r="P785" s="64" t="n">
        <f aca="false">Scenarios!$B$15+Scenarios!$B$16*$D785+Scenarios!$B$17*(Scenarios!K$22+SUM($G785:O785))+$E785+Scenarios!$B$18*Draws!M758</f>
        <v>-5.98939207821742</v>
      </c>
      <c r="Q785" s="64" t="n">
        <f aca="false">Scenarios!$B$15+Scenarios!$B$16*$D785+Scenarios!$B$17*(Scenarios!L$22+SUM($G785:P785))+$E785+Scenarios!$B$18*Draws!N758</f>
        <v>-1.43594572250393</v>
      </c>
      <c r="R785" s="64" t="n">
        <f aca="false">Scenarios!$B$15+Scenarios!$B$16*$D785+Scenarios!$B$17*(Scenarios!M$22+SUM($G785:Q785))+$E785+Scenarios!$B$18*Draws!O758</f>
        <v>-3.99627933180196</v>
      </c>
      <c r="S785" s="79" t="n">
        <f aca="false">SUM(G785:R785)</f>
        <v>-47.0505498196898</v>
      </c>
    </row>
    <row r="786" customFormat="false" ht="15" hidden="false" customHeight="false" outlineLevel="0" collapsed="false">
      <c r="A786" s="36" t="n">
        <v>755</v>
      </c>
      <c r="B786" s="36" t="n">
        <f aca="false">MATCH(Draws!B759,$B$16:$E$16,1)</f>
        <v>1</v>
      </c>
      <c r="C786" s="65" t="n">
        <f aca="false">MAX(-0.9,INDEX(Scenarios!$B$8:$E$8,B786)+INDEX(Scenarios!$B$9:$E$9,B786)*Draws!C759)</f>
        <v>0.1691816</v>
      </c>
      <c r="D786" s="65" t="n">
        <f aca="false">(1+C786)^(1/12)-1</f>
        <v>0.0131105339262159</v>
      </c>
      <c r="E786" s="64" t="n">
        <f aca="false">INDEX(Scenarios!$B$10:$E$10,B786)/12</f>
        <v>-1.25</v>
      </c>
      <c r="G786" s="64" t="n">
        <f aca="false">Scenarios!$B$15+Scenarios!$B$16*$D786+Scenarios!$B$17*(Scenarios!B$22)+$E786+Scenarios!$B$18*Draws!D759</f>
        <v>-3.42345816102645</v>
      </c>
      <c r="H786" s="64" t="n">
        <f aca="false">Scenarios!$B$15+Scenarios!$B$16*$D786+Scenarios!$B$17*(Scenarios!C$22+SUM($G786:G786))+$E786+Scenarios!$B$18*Draws!E759</f>
        <v>1.33043735481253</v>
      </c>
      <c r="I786" s="64" t="n">
        <f aca="false">Scenarios!$B$15+Scenarios!$B$16*$D786+Scenarios!$B$17*(Scenarios!D$22+SUM($G786:H786))+$E786+Scenarios!$B$18*Draws!F759</f>
        <v>-4.70233745190037</v>
      </c>
      <c r="J786" s="64" t="n">
        <f aca="false">Scenarios!$B$15+Scenarios!$B$16*$D786+Scenarios!$B$17*(Scenarios!E$22+SUM($G786:I786))+$E786+Scenarios!$B$18*Draws!G759</f>
        <v>-0.642471724513059</v>
      </c>
      <c r="K786" s="64" t="n">
        <f aca="false">Scenarios!$B$15+Scenarios!$B$16*$D786+Scenarios!$B$17*(Scenarios!F$22+SUM($G786:J786))+$E786+Scenarios!$B$18*Draws!H759</f>
        <v>1.07104289137629</v>
      </c>
      <c r="L786" s="64" t="n">
        <f aca="false">Scenarios!$B$15+Scenarios!$B$16*$D786+Scenarios!$B$17*(Scenarios!G$22+SUM($G786:K786))+$E786+Scenarios!$B$18*Draws!I759</f>
        <v>-1.97852462406678</v>
      </c>
      <c r="M786" s="64" t="n">
        <f aca="false">Scenarios!$B$15+Scenarios!$B$16*$D786+Scenarios!$B$17*(Scenarios!H$22+SUM($G786:L786))+$E786+Scenarios!$B$18*Draws!J759</f>
        <v>-4.09639388044188</v>
      </c>
      <c r="N786" s="64" t="n">
        <f aca="false">Scenarios!$B$15+Scenarios!$B$16*$D786+Scenarios!$B$17*(Scenarios!I$22+SUM($G786:M786))+$E786+Scenarios!$B$18*Draws!K759</f>
        <v>-1.84037338889326</v>
      </c>
      <c r="O786" s="64" t="n">
        <f aca="false">Scenarios!$B$15+Scenarios!$B$16*$D786+Scenarios!$B$17*(Scenarios!J$22+SUM($G786:N786))+$E786+Scenarios!$B$18*Draws!L759</f>
        <v>-2.05138453818265</v>
      </c>
      <c r="P786" s="64" t="n">
        <f aca="false">Scenarios!$B$15+Scenarios!$B$16*$D786+Scenarios!$B$17*(Scenarios!K$22+SUM($G786:O786))+$E786+Scenarios!$B$18*Draws!M759</f>
        <v>-4.78505759037993</v>
      </c>
      <c r="Q786" s="64" t="n">
        <f aca="false">Scenarios!$B$15+Scenarios!$B$16*$D786+Scenarios!$B$17*(Scenarios!L$22+SUM($G786:P786))+$E786+Scenarios!$B$18*Draws!N759</f>
        <v>0.678095354877687</v>
      </c>
      <c r="R786" s="64" t="n">
        <f aca="false">Scenarios!$B$15+Scenarios!$B$16*$D786+Scenarios!$B$17*(Scenarios!M$22+SUM($G786:Q786))+$E786+Scenarios!$B$18*Draws!O759</f>
        <v>-5.16656580804868</v>
      </c>
      <c r="S786" s="79" t="n">
        <f aca="false">SUM(G786:R786)</f>
        <v>-25.6069915663865</v>
      </c>
    </row>
    <row r="787" customFormat="false" ht="15" hidden="false" customHeight="false" outlineLevel="0" collapsed="false">
      <c r="A787" s="36" t="n">
        <v>756</v>
      </c>
      <c r="B787" s="36" t="n">
        <f aca="false">MATCH(Draws!B760,$B$16:$E$16,1)</f>
        <v>1</v>
      </c>
      <c r="C787" s="65" t="n">
        <f aca="false">MAX(-0.9,INDEX(Scenarios!$B$8:$E$8,B787)+INDEX(Scenarios!$B$9:$E$9,B787)*Draws!C760)</f>
        <v>0.059396</v>
      </c>
      <c r="D787" s="65" t="n">
        <f aca="false">(1+C787)^(1/12)-1</f>
        <v>0.0048198226904328</v>
      </c>
      <c r="E787" s="64" t="n">
        <f aca="false">INDEX(Scenarios!$B$10:$E$10,B787)/12</f>
        <v>-1.25</v>
      </c>
      <c r="G787" s="64" t="n">
        <f aca="false">Scenarios!$B$15+Scenarios!$B$16*$D787+Scenarios!$B$17*(Scenarios!B$22)+$E787+Scenarios!$B$18*Draws!D760</f>
        <v>-0.566255213310763</v>
      </c>
      <c r="H787" s="64" t="n">
        <f aca="false">Scenarios!$B$15+Scenarios!$B$16*$D787+Scenarios!$B$17*(Scenarios!C$22+SUM($G787:G787))+$E787+Scenarios!$B$18*Draws!E760</f>
        <v>-0.459364209824103</v>
      </c>
      <c r="I787" s="64" t="n">
        <f aca="false">Scenarios!$B$15+Scenarios!$B$16*$D787+Scenarios!$B$17*(Scenarios!D$22+SUM($G787:H787))+$E787+Scenarios!$B$18*Draws!F760</f>
        <v>-1.42017408209383</v>
      </c>
      <c r="J787" s="64" t="n">
        <f aca="false">Scenarios!$B$15+Scenarios!$B$16*$D787+Scenarios!$B$17*(Scenarios!E$22+SUM($G787:I787))+$E787+Scenarios!$B$18*Draws!G760</f>
        <v>0.511216789111067</v>
      </c>
      <c r="K787" s="64" t="n">
        <f aca="false">Scenarios!$B$15+Scenarios!$B$16*$D787+Scenarios!$B$17*(Scenarios!F$22+SUM($G787:J787))+$E787+Scenarios!$B$18*Draws!H760</f>
        <v>-5.89652929468316</v>
      </c>
      <c r="L787" s="64" t="n">
        <f aca="false">Scenarios!$B$15+Scenarios!$B$16*$D787+Scenarios!$B$17*(Scenarios!G$22+SUM($G787:K787))+$E787+Scenarios!$B$18*Draws!I760</f>
        <v>-5.46421325324048</v>
      </c>
      <c r="M787" s="64" t="n">
        <f aca="false">Scenarios!$B$15+Scenarios!$B$16*$D787+Scenarios!$B$17*(Scenarios!H$22+SUM($G787:L787))+$E787+Scenarios!$B$18*Draws!J760</f>
        <v>-0.995045460667937</v>
      </c>
      <c r="N787" s="64" t="n">
        <f aca="false">Scenarios!$B$15+Scenarios!$B$16*$D787+Scenarios!$B$17*(Scenarios!I$22+SUM($G787:M787))+$E787+Scenarios!$B$18*Draws!K760</f>
        <v>-1.76201419924468</v>
      </c>
      <c r="O787" s="64" t="n">
        <f aca="false">Scenarios!$B$15+Scenarios!$B$16*$D787+Scenarios!$B$17*(Scenarios!J$22+SUM($G787:N787))+$E787+Scenarios!$B$18*Draws!L760</f>
        <v>-2.1245617940034</v>
      </c>
      <c r="P787" s="64" t="n">
        <f aca="false">Scenarios!$B$15+Scenarios!$B$16*$D787+Scenarios!$B$17*(Scenarios!K$22+SUM($G787:O787))+$E787+Scenarios!$B$18*Draws!M760</f>
        <v>-3.9661934965563</v>
      </c>
      <c r="Q787" s="64" t="n">
        <f aca="false">Scenarios!$B$15+Scenarios!$B$16*$D787+Scenarios!$B$17*(Scenarios!L$22+SUM($G787:P787))+$E787+Scenarios!$B$18*Draws!N760</f>
        <v>-4.60313791731323</v>
      </c>
      <c r="R787" s="64" t="n">
        <f aca="false">Scenarios!$B$15+Scenarios!$B$16*$D787+Scenarios!$B$17*(Scenarios!M$22+SUM($G787:Q787))+$E787+Scenarios!$B$18*Draws!O760</f>
        <v>0.17635681763438</v>
      </c>
      <c r="S787" s="79" t="n">
        <f aca="false">SUM(G787:R787)</f>
        <v>-26.5699153141924</v>
      </c>
    </row>
    <row r="788" customFormat="false" ht="15" hidden="false" customHeight="false" outlineLevel="0" collapsed="false">
      <c r="A788" s="36" t="n">
        <v>757</v>
      </c>
      <c r="B788" s="36" t="n">
        <f aca="false">MATCH(Draws!B761,$B$16:$E$16,1)</f>
        <v>4</v>
      </c>
      <c r="C788" s="65" t="n">
        <f aca="false">MAX(-0.9,INDEX(Scenarios!$B$8:$E$8,B788)+INDEX(Scenarios!$B$9:$E$9,B788)*Draws!C761)</f>
        <v>0.1949262</v>
      </c>
      <c r="D788" s="65" t="n">
        <f aca="false">(1+C788)^(1/12)-1</f>
        <v>0.0149510338788839</v>
      </c>
      <c r="E788" s="64" t="n">
        <f aca="false">INDEX(Scenarios!$B$10:$E$10,B788)/12</f>
        <v>-1.25</v>
      </c>
      <c r="G788" s="64" t="n">
        <f aca="false">Scenarios!$B$15+Scenarios!$B$16*$D788+Scenarios!$B$17*(Scenarios!B$22)+$E788+Scenarios!$B$18*Draws!D761</f>
        <v>2.25219228579333</v>
      </c>
      <c r="H788" s="64" t="n">
        <f aca="false">Scenarios!$B$15+Scenarios!$B$16*$D788+Scenarios!$B$17*(Scenarios!C$22+SUM($G788:G788))+$E788+Scenarios!$B$18*Draws!E761</f>
        <v>-4.2301142653923</v>
      </c>
      <c r="I788" s="64" t="n">
        <f aca="false">Scenarios!$B$15+Scenarios!$B$16*$D788+Scenarios!$B$17*(Scenarios!D$22+SUM($G788:H788))+$E788+Scenarios!$B$18*Draws!F761</f>
        <v>-1.68253423235777</v>
      </c>
      <c r="J788" s="64" t="n">
        <f aca="false">Scenarios!$B$15+Scenarios!$B$16*$D788+Scenarios!$B$17*(Scenarios!E$22+SUM($G788:I788))+$E788+Scenarios!$B$18*Draws!G761</f>
        <v>-0.0255432015383894</v>
      </c>
      <c r="K788" s="64" t="n">
        <f aca="false">Scenarios!$B$15+Scenarios!$B$16*$D788+Scenarios!$B$17*(Scenarios!F$22+SUM($G788:J788))+$E788+Scenarios!$B$18*Draws!H761</f>
        <v>-2.17959534285919</v>
      </c>
      <c r="L788" s="64" t="n">
        <f aca="false">Scenarios!$B$15+Scenarios!$B$16*$D788+Scenarios!$B$17*(Scenarios!G$22+SUM($G788:K788))+$E788+Scenarios!$B$18*Draws!I761</f>
        <v>-4.31393718471362</v>
      </c>
      <c r="M788" s="64" t="n">
        <f aca="false">Scenarios!$B$15+Scenarios!$B$16*$D788+Scenarios!$B$17*(Scenarios!H$22+SUM($G788:L788))+$E788+Scenarios!$B$18*Draws!J761</f>
        <v>-5.65786726351886</v>
      </c>
      <c r="N788" s="64" t="n">
        <f aca="false">Scenarios!$B$15+Scenarios!$B$16*$D788+Scenarios!$B$17*(Scenarios!I$22+SUM($G788:M788))+$E788+Scenarios!$B$18*Draws!K761</f>
        <v>-0.618313295827181</v>
      </c>
      <c r="O788" s="64" t="n">
        <f aca="false">Scenarios!$B$15+Scenarios!$B$16*$D788+Scenarios!$B$17*(Scenarios!J$22+SUM($G788:N788))+$E788+Scenarios!$B$18*Draws!L761</f>
        <v>-2.81327415596014</v>
      </c>
      <c r="P788" s="64" t="n">
        <f aca="false">Scenarios!$B$15+Scenarios!$B$16*$D788+Scenarios!$B$17*(Scenarios!K$22+SUM($G788:O788))+$E788+Scenarios!$B$18*Draws!M761</f>
        <v>-3.90745583746136</v>
      </c>
      <c r="Q788" s="64" t="n">
        <f aca="false">Scenarios!$B$15+Scenarios!$B$16*$D788+Scenarios!$B$17*(Scenarios!L$22+SUM($G788:P788))+$E788+Scenarios!$B$18*Draws!N761</f>
        <v>-1.41449297877329</v>
      </c>
      <c r="R788" s="64" t="n">
        <f aca="false">Scenarios!$B$15+Scenarios!$B$16*$D788+Scenarios!$B$17*(Scenarios!M$22+SUM($G788:Q788))+$E788+Scenarios!$B$18*Draws!O761</f>
        <v>-4.07939944871709</v>
      </c>
      <c r="S788" s="79" t="n">
        <f aca="false">SUM(G788:R788)</f>
        <v>-28.6703349213259</v>
      </c>
    </row>
    <row r="789" customFormat="false" ht="15" hidden="false" customHeight="false" outlineLevel="0" collapsed="false">
      <c r="A789" s="36" t="n">
        <v>758</v>
      </c>
      <c r="B789" s="36" t="n">
        <f aca="false">MATCH(Draws!B762,$B$16:$E$16,1)</f>
        <v>4</v>
      </c>
      <c r="C789" s="65" t="n">
        <f aca="false">MAX(-0.9,INDEX(Scenarios!$B$8:$E$8,B789)+INDEX(Scenarios!$B$9:$E$9,B789)*Draws!C762)</f>
        <v>0.26807172</v>
      </c>
      <c r="D789" s="65" t="n">
        <f aca="false">(1+C789)^(1/12)-1</f>
        <v>0.01998860057562</v>
      </c>
      <c r="E789" s="64" t="n">
        <f aca="false">INDEX(Scenarios!$B$10:$E$10,B789)/12</f>
        <v>-1.25</v>
      </c>
      <c r="G789" s="64" t="n">
        <f aca="false">Scenarios!$B$15+Scenarios!$B$16*$D789+Scenarios!$B$17*(Scenarios!B$22)+$E789+Scenarios!$B$18*Draws!D762</f>
        <v>-4.41767491678055</v>
      </c>
      <c r="H789" s="64" t="n">
        <f aca="false">Scenarios!$B$15+Scenarios!$B$16*$D789+Scenarios!$B$17*(Scenarios!C$22+SUM($G789:G789))+$E789+Scenarios!$B$18*Draws!E762</f>
        <v>-2.55230890700104</v>
      </c>
      <c r="I789" s="64" t="n">
        <f aca="false">Scenarios!$B$15+Scenarios!$B$16*$D789+Scenarios!$B$17*(Scenarios!D$22+SUM($G789:H789))+$E789+Scenarios!$B$18*Draws!F762</f>
        <v>-1.40581887877895</v>
      </c>
      <c r="J789" s="64" t="n">
        <f aca="false">Scenarios!$B$15+Scenarios!$B$16*$D789+Scenarios!$B$17*(Scenarios!E$22+SUM($G789:I789))+$E789+Scenarios!$B$18*Draws!G762</f>
        <v>-0.22232614287537</v>
      </c>
      <c r="K789" s="64" t="n">
        <f aca="false">Scenarios!$B$15+Scenarios!$B$16*$D789+Scenarios!$B$17*(Scenarios!F$22+SUM($G789:J789))+$E789+Scenarios!$B$18*Draws!H762</f>
        <v>2.00227655804938</v>
      </c>
      <c r="L789" s="64" t="n">
        <f aca="false">Scenarios!$B$15+Scenarios!$B$16*$D789+Scenarios!$B$17*(Scenarios!G$22+SUM($G789:K789))+$E789+Scenarios!$B$18*Draws!I762</f>
        <v>-4.79204783266665</v>
      </c>
      <c r="M789" s="64" t="n">
        <f aca="false">Scenarios!$B$15+Scenarios!$B$16*$D789+Scenarios!$B$17*(Scenarios!H$22+SUM($G789:L789))+$E789+Scenarios!$B$18*Draws!J762</f>
        <v>-5.97972773623746</v>
      </c>
      <c r="N789" s="64" t="n">
        <f aca="false">Scenarios!$B$15+Scenarios!$B$16*$D789+Scenarios!$B$17*(Scenarios!I$22+SUM($G789:M789))+$E789+Scenarios!$B$18*Draws!K762</f>
        <v>-0.739291021478673</v>
      </c>
      <c r="O789" s="64" t="n">
        <f aca="false">Scenarios!$B$15+Scenarios!$B$16*$D789+Scenarios!$B$17*(Scenarios!J$22+SUM($G789:N789))+$E789+Scenarios!$B$18*Draws!L762</f>
        <v>-2.1931115112012</v>
      </c>
      <c r="P789" s="64" t="n">
        <f aca="false">Scenarios!$B$15+Scenarios!$B$16*$D789+Scenarios!$B$17*(Scenarios!K$22+SUM($G789:O789))+$E789+Scenarios!$B$18*Draws!M762</f>
        <v>-3.4778543378812</v>
      </c>
      <c r="Q789" s="64" t="n">
        <f aca="false">Scenarios!$B$15+Scenarios!$B$16*$D789+Scenarios!$B$17*(Scenarios!L$22+SUM($G789:P789))+$E789+Scenarios!$B$18*Draws!N762</f>
        <v>-4.61483147662178</v>
      </c>
      <c r="R789" s="64" t="n">
        <f aca="false">Scenarios!$B$15+Scenarios!$B$16*$D789+Scenarios!$B$17*(Scenarios!M$22+SUM($G789:Q789))+$E789+Scenarios!$B$18*Draws!O762</f>
        <v>0.238235964146484</v>
      </c>
      <c r="S789" s="79" t="n">
        <f aca="false">SUM(G789:R789)</f>
        <v>-28.154480239327</v>
      </c>
    </row>
    <row r="790" customFormat="false" ht="15" hidden="false" customHeight="false" outlineLevel="0" collapsed="false">
      <c r="A790" s="36" t="n">
        <v>759</v>
      </c>
      <c r="B790" s="36" t="n">
        <f aca="false">MATCH(Draws!B763,$B$16:$E$16,1)</f>
        <v>4</v>
      </c>
      <c r="C790" s="65" t="n">
        <f aca="false">MAX(-0.9,INDEX(Scenarios!$B$8:$E$8,B790)+INDEX(Scenarios!$B$9:$E$9,B790)*Draws!C763)</f>
        <v>0.27424188</v>
      </c>
      <c r="D790" s="65" t="n">
        <f aca="false">(1+C790)^(1/12)-1</f>
        <v>0.0204012678831251</v>
      </c>
      <c r="E790" s="64" t="n">
        <f aca="false">INDEX(Scenarios!$B$10:$E$10,B790)/12</f>
        <v>-1.25</v>
      </c>
      <c r="G790" s="64" t="n">
        <f aca="false">Scenarios!$B$15+Scenarios!$B$16*$D790+Scenarios!$B$17*(Scenarios!B$22)+$E790+Scenarios!$B$18*Draws!D763</f>
        <v>0.659518277188337</v>
      </c>
      <c r="H790" s="64" t="n">
        <f aca="false">Scenarios!$B$15+Scenarios!$B$16*$D790+Scenarios!$B$17*(Scenarios!C$22+SUM($G790:G790))+$E790+Scenarios!$B$18*Draws!E763</f>
        <v>-1.60693103101585</v>
      </c>
      <c r="I790" s="64" t="n">
        <f aca="false">Scenarios!$B$15+Scenarios!$B$16*$D790+Scenarios!$B$17*(Scenarios!D$22+SUM($G790:H790))+$E790+Scenarios!$B$18*Draws!F763</f>
        <v>2.65680114700595</v>
      </c>
      <c r="J790" s="64" t="n">
        <f aca="false">Scenarios!$B$15+Scenarios!$B$16*$D790+Scenarios!$B$17*(Scenarios!E$22+SUM($G790:I790))+$E790+Scenarios!$B$18*Draws!G763</f>
        <v>-2.7611128884873</v>
      </c>
      <c r="K790" s="64" t="n">
        <f aca="false">Scenarios!$B$15+Scenarios!$B$16*$D790+Scenarios!$B$17*(Scenarios!F$22+SUM($G790:J790))+$E790+Scenarios!$B$18*Draws!H763</f>
        <v>1.71607050907176</v>
      </c>
      <c r="L790" s="64" t="n">
        <f aca="false">Scenarios!$B$15+Scenarios!$B$16*$D790+Scenarios!$B$17*(Scenarios!G$22+SUM($G790:K790))+$E790+Scenarios!$B$18*Draws!I763</f>
        <v>-5.16036546372565</v>
      </c>
      <c r="M790" s="64" t="n">
        <f aca="false">Scenarios!$B$15+Scenarios!$B$16*$D790+Scenarios!$B$17*(Scenarios!H$22+SUM($G790:L790))+$E790+Scenarios!$B$18*Draws!J763</f>
        <v>-2.62039771582222</v>
      </c>
      <c r="N790" s="64" t="n">
        <f aca="false">Scenarios!$B$15+Scenarios!$B$16*$D790+Scenarios!$B$17*(Scenarios!I$22+SUM($G790:M790))+$E790+Scenarios!$B$18*Draws!K763</f>
        <v>-2.54415001674452</v>
      </c>
      <c r="O790" s="64" t="n">
        <f aca="false">Scenarios!$B$15+Scenarios!$B$16*$D790+Scenarios!$B$17*(Scenarios!J$22+SUM($G790:N790))+$E790+Scenarios!$B$18*Draws!L763</f>
        <v>-7.23856078646484</v>
      </c>
      <c r="P790" s="64" t="n">
        <f aca="false">Scenarios!$B$15+Scenarios!$B$16*$D790+Scenarios!$B$17*(Scenarios!K$22+SUM($G790:O790))+$E790+Scenarios!$B$18*Draws!M763</f>
        <v>3.0677882276198</v>
      </c>
      <c r="Q790" s="64" t="n">
        <f aca="false">Scenarios!$B$15+Scenarios!$B$16*$D790+Scenarios!$B$17*(Scenarios!L$22+SUM($G790:P790))+$E790+Scenarios!$B$18*Draws!N763</f>
        <v>-0.762618759090687</v>
      </c>
      <c r="R790" s="64" t="n">
        <f aca="false">Scenarios!$B$15+Scenarios!$B$16*$D790+Scenarios!$B$17*(Scenarios!M$22+SUM($G790:Q790))+$E790+Scenarios!$B$18*Draws!O763</f>
        <v>-1.1128318794208</v>
      </c>
      <c r="S790" s="79" t="n">
        <f aca="false">SUM(G790:R790)</f>
        <v>-15.706790379886</v>
      </c>
    </row>
    <row r="791" customFormat="false" ht="15" hidden="false" customHeight="false" outlineLevel="0" collapsed="false">
      <c r="A791" s="36" t="n">
        <v>760</v>
      </c>
      <c r="B791" s="36" t="n">
        <f aca="false">MATCH(Draws!B764,$B$16:$E$16,1)</f>
        <v>4</v>
      </c>
      <c r="C791" s="65" t="n">
        <f aca="false">MAX(-0.9,INDEX(Scenarios!$B$8:$E$8,B791)+INDEX(Scenarios!$B$9:$E$9,B791)*Draws!C764)</f>
        <v>0.1749498</v>
      </c>
      <c r="D791" s="65" t="n">
        <f aca="false">(1+C791)^(1/12)-1</f>
        <v>0.0135261131943227</v>
      </c>
      <c r="E791" s="64" t="n">
        <f aca="false">INDEX(Scenarios!$B$10:$E$10,B791)/12</f>
        <v>-1.25</v>
      </c>
      <c r="G791" s="64" t="n">
        <f aca="false">Scenarios!$B$15+Scenarios!$B$16*$D791+Scenarios!$B$17*(Scenarios!B$22)+$E791+Scenarios!$B$18*Draws!D764</f>
        <v>-1.48197646470777</v>
      </c>
      <c r="H791" s="64" t="n">
        <f aca="false">Scenarios!$B$15+Scenarios!$B$16*$D791+Scenarios!$B$17*(Scenarios!C$22+SUM($G791:G791))+$E791+Scenarios!$B$18*Draws!E764</f>
        <v>1.78263241061377</v>
      </c>
      <c r="I791" s="64" t="n">
        <f aca="false">Scenarios!$B$15+Scenarios!$B$16*$D791+Scenarios!$B$17*(Scenarios!D$22+SUM($G791:H791))+$E791+Scenarios!$B$18*Draws!F764</f>
        <v>1.67844963688072</v>
      </c>
      <c r="J791" s="64" t="n">
        <f aca="false">Scenarios!$B$15+Scenarios!$B$16*$D791+Scenarios!$B$17*(Scenarios!E$22+SUM($G791:I791))+$E791+Scenarios!$B$18*Draws!G764</f>
        <v>-2.818488995875</v>
      </c>
      <c r="K791" s="64" t="n">
        <f aca="false">Scenarios!$B$15+Scenarios!$B$16*$D791+Scenarios!$B$17*(Scenarios!F$22+SUM($G791:J791))+$E791+Scenarios!$B$18*Draws!H764</f>
        <v>-2.05933226114236</v>
      </c>
      <c r="L791" s="64" t="n">
        <f aca="false">Scenarios!$B$15+Scenarios!$B$16*$D791+Scenarios!$B$17*(Scenarios!G$22+SUM($G791:K791))+$E791+Scenarios!$B$18*Draws!I764</f>
        <v>-1.87358575821435</v>
      </c>
      <c r="M791" s="64" t="n">
        <f aca="false">Scenarios!$B$15+Scenarios!$B$16*$D791+Scenarios!$B$17*(Scenarios!H$22+SUM($G791:L791))+$E791+Scenarios!$B$18*Draws!J764</f>
        <v>-0.25651782666687</v>
      </c>
      <c r="N791" s="64" t="n">
        <f aca="false">Scenarios!$B$15+Scenarios!$B$16*$D791+Scenarios!$B$17*(Scenarios!I$22+SUM($G791:M791))+$E791+Scenarios!$B$18*Draws!K764</f>
        <v>-1.6908000637214</v>
      </c>
      <c r="O791" s="64" t="n">
        <f aca="false">Scenarios!$B$15+Scenarios!$B$16*$D791+Scenarios!$B$17*(Scenarios!J$22+SUM($G791:N791))+$E791+Scenarios!$B$18*Draws!L764</f>
        <v>-0.526294592634516</v>
      </c>
      <c r="P791" s="64" t="n">
        <f aca="false">Scenarios!$B$15+Scenarios!$B$16*$D791+Scenarios!$B$17*(Scenarios!K$22+SUM($G791:O791))+$E791+Scenarios!$B$18*Draws!M764</f>
        <v>0.886912537105802</v>
      </c>
      <c r="Q791" s="64" t="n">
        <f aca="false">Scenarios!$B$15+Scenarios!$B$16*$D791+Scenarios!$B$17*(Scenarios!L$22+SUM($G791:P791))+$E791+Scenarios!$B$18*Draws!N764</f>
        <v>1.03364453415386</v>
      </c>
      <c r="R791" s="64" t="n">
        <f aca="false">Scenarios!$B$15+Scenarios!$B$16*$D791+Scenarios!$B$17*(Scenarios!M$22+SUM($G791:Q791))+$E791+Scenarios!$B$18*Draws!O764</f>
        <v>-0.318973750900139</v>
      </c>
      <c r="S791" s="79" t="n">
        <f aca="false">SUM(G791:R791)</f>
        <v>-5.64433059510825</v>
      </c>
    </row>
    <row r="792" customFormat="false" ht="15" hidden="false" customHeight="false" outlineLevel="0" collapsed="false">
      <c r="A792" s="36" t="n">
        <v>761</v>
      </c>
      <c r="B792" s="36" t="n">
        <f aca="false">MATCH(Draws!B765,$B$16:$E$16,1)</f>
        <v>4</v>
      </c>
      <c r="C792" s="65" t="n">
        <f aca="false">MAX(-0.9,INDEX(Scenarios!$B$8:$E$8,B792)+INDEX(Scenarios!$B$9:$E$9,B792)*Draws!C765)</f>
        <v>0.124068</v>
      </c>
      <c r="D792" s="65" t="n">
        <f aca="false">(1+C792)^(1/12)-1</f>
        <v>0.00979383607759998</v>
      </c>
      <c r="E792" s="64" t="n">
        <f aca="false">INDEX(Scenarios!$B$10:$E$10,B792)/12</f>
        <v>-1.25</v>
      </c>
      <c r="G792" s="64" t="n">
        <f aca="false">Scenarios!$B$15+Scenarios!$B$16*$D792+Scenarios!$B$17*(Scenarios!B$22)+$E792+Scenarios!$B$18*Draws!D765</f>
        <v>-2.68354454521753</v>
      </c>
      <c r="H792" s="64" t="n">
        <f aca="false">Scenarios!$B$15+Scenarios!$B$16*$D792+Scenarios!$B$17*(Scenarios!C$22+SUM($G792:G792))+$E792+Scenarios!$B$18*Draws!E765</f>
        <v>-2.46484684274689</v>
      </c>
      <c r="I792" s="64" t="n">
        <f aca="false">Scenarios!$B$15+Scenarios!$B$16*$D792+Scenarios!$B$17*(Scenarios!D$22+SUM($G792:H792))+$E792+Scenarios!$B$18*Draws!F765</f>
        <v>-0.967382606023221</v>
      </c>
      <c r="J792" s="64" t="n">
        <f aca="false">Scenarios!$B$15+Scenarios!$B$16*$D792+Scenarios!$B$17*(Scenarios!E$22+SUM($G792:I792))+$E792+Scenarios!$B$18*Draws!G765</f>
        <v>-2.11894360470026</v>
      </c>
      <c r="K792" s="64" t="n">
        <f aca="false">Scenarios!$B$15+Scenarios!$B$16*$D792+Scenarios!$B$17*(Scenarios!F$22+SUM($G792:J792))+$E792+Scenarios!$B$18*Draws!H765</f>
        <v>0.659708993218344</v>
      </c>
      <c r="L792" s="64" t="n">
        <f aca="false">Scenarios!$B$15+Scenarios!$B$16*$D792+Scenarios!$B$17*(Scenarios!G$22+SUM($G792:K792))+$E792+Scenarios!$B$18*Draws!I765</f>
        <v>-2.47387328898847</v>
      </c>
      <c r="M792" s="64" t="n">
        <f aca="false">Scenarios!$B$15+Scenarios!$B$16*$D792+Scenarios!$B$17*(Scenarios!H$22+SUM($G792:L792))+$E792+Scenarios!$B$18*Draws!J765</f>
        <v>-4.23309904760528</v>
      </c>
      <c r="N792" s="64" t="n">
        <f aca="false">Scenarios!$B$15+Scenarios!$B$16*$D792+Scenarios!$B$17*(Scenarios!I$22+SUM($G792:M792))+$E792+Scenarios!$B$18*Draws!K765</f>
        <v>0.0843502033893337</v>
      </c>
      <c r="O792" s="64" t="n">
        <f aca="false">Scenarios!$B$15+Scenarios!$B$16*$D792+Scenarios!$B$17*(Scenarios!J$22+SUM($G792:N792))+$E792+Scenarios!$B$18*Draws!L765</f>
        <v>-6.07388906333737</v>
      </c>
      <c r="P792" s="64" t="n">
        <f aca="false">Scenarios!$B$15+Scenarios!$B$16*$D792+Scenarios!$B$17*(Scenarios!K$22+SUM($G792:O792))+$E792+Scenarios!$B$18*Draws!M765</f>
        <v>0.0466823584590723</v>
      </c>
      <c r="Q792" s="64" t="n">
        <f aca="false">Scenarios!$B$15+Scenarios!$B$16*$D792+Scenarios!$B$17*(Scenarios!L$22+SUM($G792:P792))+$E792+Scenarios!$B$18*Draws!N765</f>
        <v>-2.49739162078296</v>
      </c>
      <c r="R792" s="64" t="n">
        <f aca="false">Scenarios!$B$15+Scenarios!$B$16*$D792+Scenarios!$B$17*(Scenarios!M$22+SUM($G792:Q792))+$E792+Scenarios!$B$18*Draws!O765</f>
        <v>-3.54021199849114</v>
      </c>
      <c r="S792" s="79" t="n">
        <f aca="false">SUM(G792:R792)</f>
        <v>-26.2624410628264</v>
      </c>
    </row>
    <row r="793" customFormat="false" ht="15" hidden="false" customHeight="false" outlineLevel="0" collapsed="false">
      <c r="A793" s="36" t="n">
        <v>762</v>
      </c>
      <c r="B793" s="36" t="n">
        <f aca="false">MATCH(Draws!B766,$B$16:$E$16,1)</f>
        <v>4</v>
      </c>
      <c r="C793" s="65" t="n">
        <f aca="false">MAX(-0.9,INDEX(Scenarios!$B$8:$E$8,B793)+INDEX(Scenarios!$B$9:$E$9,B793)*Draws!C766)</f>
        <v>0.07837188</v>
      </c>
      <c r="D793" s="65" t="n">
        <f aca="false">(1+C793)^(1/12)-1</f>
        <v>0.00630750783796286</v>
      </c>
      <c r="E793" s="64" t="n">
        <f aca="false">INDEX(Scenarios!$B$10:$E$10,B793)/12</f>
        <v>-1.25</v>
      </c>
      <c r="G793" s="64" t="n">
        <f aca="false">Scenarios!$B$15+Scenarios!$B$16*$D793+Scenarios!$B$17*(Scenarios!B$22)+$E793+Scenarios!$B$18*Draws!D766</f>
        <v>-6.70164613520419</v>
      </c>
      <c r="H793" s="64" t="n">
        <f aca="false">Scenarios!$B$15+Scenarios!$B$16*$D793+Scenarios!$B$17*(Scenarios!C$22+SUM($G793:G793))+$E793+Scenarios!$B$18*Draws!E766</f>
        <v>-7.83523790736943</v>
      </c>
      <c r="I793" s="64" t="n">
        <f aca="false">Scenarios!$B$15+Scenarios!$B$16*$D793+Scenarios!$B$17*(Scenarios!D$22+SUM($G793:H793))+$E793+Scenarios!$B$18*Draws!F766</f>
        <v>-4.15301758777468</v>
      </c>
      <c r="J793" s="64" t="n">
        <f aca="false">Scenarios!$B$15+Scenarios!$B$16*$D793+Scenarios!$B$17*(Scenarios!E$22+SUM($G793:I793))+$E793+Scenarios!$B$18*Draws!G766</f>
        <v>-1.68583063448288</v>
      </c>
      <c r="K793" s="64" t="n">
        <f aca="false">Scenarios!$B$15+Scenarios!$B$16*$D793+Scenarios!$B$17*(Scenarios!F$22+SUM($G793:J793))+$E793+Scenarios!$B$18*Draws!H766</f>
        <v>-5.51713610587305</v>
      </c>
      <c r="L793" s="64" t="n">
        <f aca="false">Scenarios!$B$15+Scenarios!$B$16*$D793+Scenarios!$B$17*(Scenarios!G$22+SUM($G793:K793))+$E793+Scenarios!$B$18*Draws!I766</f>
        <v>-0.549401639470004</v>
      </c>
      <c r="M793" s="64" t="n">
        <f aca="false">Scenarios!$B$15+Scenarios!$B$16*$D793+Scenarios!$B$17*(Scenarios!H$22+SUM($G793:L793))+$E793+Scenarios!$B$18*Draws!J766</f>
        <v>-5.33855780687494</v>
      </c>
      <c r="N793" s="64" t="n">
        <f aca="false">Scenarios!$B$15+Scenarios!$B$16*$D793+Scenarios!$B$17*(Scenarios!I$22+SUM($G793:M793))+$E793+Scenarios!$B$18*Draws!K766</f>
        <v>-1.63788168540761</v>
      </c>
      <c r="O793" s="64" t="n">
        <f aca="false">Scenarios!$B$15+Scenarios!$B$16*$D793+Scenarios!$B$17*(Scenarios!J$22+SUM($G793:N793))+$E793+Scenarios!$B$18*Draws!L766</f>
        <v>-3.23261356509144</v>
      </c>
      <c r="P793" s="64" t="n">
        <f aca="false">Scenarios!$B$15+Scenarios!$B$16*$D793+Scenarios!$B$17*(Scenarios!K$22+SUM($G793:O793))+$E793+Scenarios!$B$18*Draws!M766</f>
        <v>-4.85297169666629</v>
      </c>
      <c r="Q793" s="64" t="n">
        <f aca="false">Scenarios!$B$15+Scenarios!$B$16*$D793+Scenarios!$B$17*(Scenarios!L$22+SUM($G793:P793))+$E793+Scenarios!$B$18*Draws!N766</f>
        <v>-6.48084442332167</v>
      </c>
      <c r="R793" s="64" t="n">
        <f aca="false">Scenarios!$B$15+Scenarios!$B$16*$D793+Scenarios!$B$17*(Scenarios!M$22+SUM($G793:Q793))+$E793+Scenarios!$B$18*Draws!O766</f>
        <v>-0.579543806713013</v>
      </c>
      <c r="S793" s="79" t="n">
        <f aca="false">SUM(G793:R793)</f>
        <v>-48.5646829942492</v>
      </c>
    </row>
    <row r="794" customFormat="false" ht="15" hidden="false" customHeight="false" outlineLevel="0" collapsed="false">
      <c r="A794" s="36" t="n">
        <v>763</v>
      </c>
      <c r="B794" s="36" t="n">
        <f aca="false">MATCH(Draws!B767,$B$16:$E$16,1)</f>
        <v>2</v>
      </c>
      <c r="C794" s="65" t="n">
        <f aca="false">MAX(-0.9,INDEX(Scenarios!$B$8:$E$8,B794)+INDEX(Scenarios!$B$9:$E$9,B794)*Draws!C767)</f>
        <v>-0.27178552</v>
      </c>
      <c r="D794" s="65" t="n">
        <f aca="false">(1+C794)^(1/12)-1</f>
        <v>-0.0260837567230324</v>
      </c>
      <c r="E794" s="64" t="n">
        <f aca="false">INDEX(Scenarios!$B$10:$E$10,B794)/12</f>
        <v>0.416666666666667</v>
      </c>
      <c r="G794" s="64" t="n">
        <f aca="false">Scenarios!$B$15+Scenarios!$B$16*$D794+Scenarios!$B$17*(Scenarios!B$22)+$E794+Scenarios!$B$18*Draws!D767</f>
        <v>-6.53526055905897</v>
      </c>
      <c r="H794" s="64" t="n">
        <f aca="false">Scenarios!$B$15+Scenarios!$B$16*$D794+Scenarios!$B$17*(Scenarios!C$22+SUM($G794:G794))+$E794+Scenarios!$B$18*Draws!E767</f>
        <v>-3.19908204935913</v>
      </c>
      <c r="I794" s="64" t="n">
        <f aca="false">Scenarios!$B$15+Scenarios!$B$16*$D794+Scenarios!$B$17*(Scenarios!D$22+SUM($G794:H794))+$E794+Scenarios!$B$18*Draws!F767</f>
        <v>-5.09091376979927</v>
      </c>
      <c r="J794" s="64" t="n">
        <f aca="false">Scenarios!$B$15+Scenarios!$B$16*$D794+Scenarios!$B$17*(Scenarios!E$22+SUM($G794:I794))+$E794+Scenarios!$B$18*Draws!G767</f>
        <v>-3.03375453962045</v>
      </c>
      <c r="K794" s="64" t="n">
        <f aca="false">Scenarios!$B$15+Scenarios!$B$16*$D794+Scenarios!$B$17*(Scenarios!F$22+SUM($G794:J794))+$E794+Scenarios!$B$18*Draws!H767</f>
        <v>1.26405401591895</v>
      </c>
      <c r="L794" s="64" t="n">
        <f aca="false">Scenarios!$B$15+Scenarios!$B$16*$D794+Scenarios!$B$17*(Scenarios!G$22+SUM($G794:K794))+$E794+Scenarios!$B$18*Draws!I767</f>
        <v>0.580107881558395</v>
      </c>
      <c r="M794" s="64" t="n">
        <f aca="false">Scenarios!$B$15+Scenarios!$B$16*$D794+Scenarios!$B$17*(Scenarios!H$22+SUM($G794:L794))+$E794+Scenarios!$B$18*Draws!J767</f>
        <v>-0.0759182231686579</v>
      </c>
      <c r="N794" s="64" t="n">
        <f aca="false">Scenarios!$B$15+Scenarios!$B$16*$D794+Scenarios!$B$17*(Scenarios!I$22+SUM($G794:M794))+$E794+Scenarios!$B$18*Draws!K767</f>
        <v>-1.98699042872686</v>
      </c>
      <c r="O794" s="64" t="n">
        <f aca="false">Scenarios!$B$15+Scenarios!$B$16*$D794+Scenarios!$B$17*(Scenarios!J$22+SUM($G794:N794))+$E794+Scenarios!$B$18*Draws!L767</f>
        <v>1.21553133547005</v>
      </c>
      <c r="P794" s="64" t="n">
        <f aca="false">Scenarios!$B$15+Scenarios!$B$16*$D794+Scenarios!$B$17*(Scenarios!K$22+SUM($G794:O794))+$E794+Scenarios!$B$18*Draws!M767</f>
        <v>0.835315479318825</v>
      </c>
      <c r="Q794" s="64" t="n">
        <f aca="false">Scenarios!$B$15+Scenarios!$B$16*$D794+Scenarios!$B$17*(Scenarios!L$22+SUM($G794:P794))+$E794+Scenarios!$B$18*Draws!N767</f>
        <v>1.34426338016303</v>
      </c>
      <c r="R794" s="64" t="n">
        <f aca="false">Scenarios!$B$15+Scenarios!$B$16*$D794+Scenarios!$B$17*(Scenarios!M$22+SUM($G794:Q794))+$E794+Scenarios!$B$18*Draws!O767</f>
        <v>-4.02530966541832</v>
      </c>
      <c r="S794" s="79" t="n">
        <f aca="false">SUM(G794:R794)</f>
        <v>-18.7079571427224</v>
      </c>
    </row>
    <row r="795" customFormat="false" ht="15" hidden="false" customHeight="false" outlineLevel="0" collapsed="false">
      <c r="A795" s="36" t="n">
        <v>764</v>
      </c>
      <c r="B795" s="36" t="n">
        <f aca="false">MATCH(Draws!B768,$B$16:$E$16,1)</f>
        <v>3</v>
      </c>
      <c r="C795" s="65" t="n">
        <f aca="false">MAX(-0.9,INDEX(Scenarios!$B$8:$E$8,B795)+INDEX(Scenarios!$B$9:$E$9,B795)*Draws!C768)</f>
        <v>0.24138332</v>
      </c>
      <c r="D795" s="65" t="n">
        <f aca="false">(1+C795)^(1/12)-1</f>
        <v>0.0181821806912883</v>
      </c>
      <c r="E795" s="64" t="n">
        <f aca="false">INDEX(Scenarios!$B$10:$E$10,B795)/12</f>
        <v>0.416666666666667</v>
      </c>
      <c r="G795" s="64" t="n">
        <f aca="false">Scenarios!$B$15+Scenarios!$B$16*$D795+Scenarios!$B$17*(Scenarios!B$22)+$E795+Scenarios!$B$18*Draws!D768</f>
        <v>2.29784688609018</v>
      </c>
      <c r="H795" s="64" t="n">
        <f aca="false">Scenarios!$B$15+Scenarios!$B$16*$D795+Scenarios!$B$17*(Scenarios!C$22+SUM($G795:G795))+$E795+Scenarios!$B$18*Draws!E768</f>
        <v>-3.92210521649711</v>
      </c>
      <c r="I795" s="64" t="n">
        <f aca="false">Scenarios!$B$15+Scenarios!$B$16*$D795+Scenarios!$B$17*(Scenarios!D$22+SUM($G795:H795))+$E795+Scenarios!$B$18*Draws!F768</f>
        <v>-0.448210182073367</v>
      </c>
      <c r="J795" s="64" t="n">
        <f aca="false">Scenarios!$B$15+Scenarios!$B$16*$D795+Scenarios!$B$17*(Scenarios!E$22+SUM($G795:I795))+$E795+Scenarios!$B$18*Draws!G768</f>
        <v>-1.82821046013635</v>
      </c>
      <c r="K795" s="64" t="n">
        <f aca="false">Scenarios!$B$15+Scenarios!$B$16*$D795+Scenarios!$B$17*(Scenarios!F$22+SUM($G795:J795))+$E795+Scenarios!$B$18*Draws!H768</f>
        <v>-2.20992466590711</v>
      </c>
      <c r="L795" s="64" t="n">
        <f aca="false">Scenarios!$B$15+Scenarios!$B$16*$D795+Scenarios!$B$17*(Scenarios!G$22+SUM($G795:K795))+$E795+Scenarios!$B$18*Draws!I768</f>
        <v>-1.41066332121847</v>
      </c>
      <c r="M795" s="64" t="n">
        <f aca="false">Scenarios!$B$15+Scenarios!$B$16*$D795+Scenarios!$B$17*(Scenarios!H$22+SUM($G795:L795))+$E795+Scenarios!$B$18*Draws!J768</f>
        <v>-1.79128200345986</v>
      </c>
      <c r="N795" s="64" t="n">
        <f aca="false">Scenarios!$B$15+Scenarios!$B$16*$D795+Scenarios!$B$17*(Scenarios!I$22+SUM($G795:M795))+$E795+Scenarios!$B$18*Draws!K768</f>
        <v>-1.82631574696502</v>
      </c>
      <c r="O795" s="64" t="n">
        <f aca="false">Scenarios!$B$15+Scenarios!$B$16*$D795+Scenarios!$B$17*(Scenarios!J$22+SUM($G795:N795))+$E795+Scenarios!$B$18*Draws!L768</f>
        <v>0.166382632172459</v>
      </c>
      <c r="P795" s="64" t="n">
        <f aca="false">Scenarios!$B$15+Scenarios!$B$16*$D795+Scenarios!$B$17*(Scenarios!K$22+SUM($G795:O795))+$E795+Scenarios!$B$18*Draws!M768</f>
        <v>1.40829281237777</v>
      </c>
      <c r="Q795" s="64" t="n">
        <f aca="false">Scenarios!$B$15+Scenarios!$B$16*$D795+Scenarios!$B$17*(Scenarios!L$22+SUM($G795:P795))+$E795+Scenarios!$B$18*Draws!N768</f>
        <v>-1.20359857672925</v>
      </c>
      <c r="R795" s="64" t="n">
        <f aca="false">Scenarios!$B$15+Scenarios!$B$16*$D795+Scenarios!$B$17*(Scenarios!M$22+SUM($G795:Q795))+$E795+Scenarios!$B$18*Draws!O768</f>
        <v>0.245458974698201</v>
      </c>
      <c r="S795" s="79" t="n">
        <f aca="false">SUM(G795:R795)</f>
        <v>-10.5223288676479</v>
      </c>
    </row>
    <row r="796" customFormat="false" ht="15" hidden="false" customHeight="false" outlineLevel="0" collapsed="false">
      <c r="A796" s="36" t="n">
        <v>765</v>
      </c>
      <c r="B796" s="36" t="n">
        <f aca="false">MATCH(Draws!B769,$B$16:$E$16,1)</f>
        <v>4</v>
      </c>
      <c r="C796" s="65" t="n">
        <f aca="false">MAX(-0.9,INDEX(Scenarios!$B$8:$E$8,B796)+INDEX(Scenarios!$B$9:$E$9,B796)*Draws!C769)</f>
        <v>-0.07407612</v>
      </c>
      <c r="D796" s="65" t="n">
        <f aca="false">(1+C796)^(1/12)-1</f>
        <v>-0.006393080968079</v>
      </c>
      <c r="E796" s="64" t="n">
        <f aca="false">INDEX(Scenarios!$B$10:$E$10,B796)/12</f>
        <v>-1.25</v>
      </c>
      <c r="G796" s="64" t="n">
        <f aca="false">Scenarios!$B$15+Scenarios!$B$16*$D796+Scenarios!$B$17*(Scenarios!B$22)+$E796+Scenarios!$B$18*Draws!D769</f>
        <v>-0.0962293236612397</v>
      </c>
      <c r="H796" s="64" t="n">
        <f aca="false">Scenarios!$B$15+Scenarios!$B$16*$D796+Scenarios!$B$17*(Scenarios!C$22+SUM($G796:G796))+$E796+Scenarios!$B$18*Draws!E769</f>
        <v>-3.01192170670855</v>
      </c>
      <c r="I796" s="64" t="n">
        <f aca="false">Scenarios!$B$15+Scenarios!$B$16*$D796+Scenarios!$B$17*(Scenarios!D$22+SUM($G796:H796))+$E796+Scenarios!$B$18*Draws!F769</f>
        <v>-4.55013490975054</v>
      </c>
      <c r="J796" s="64" t="n">
        <f aca="false">Scenarios!$B$15+Scenarios!$B$16*$D796+Scenarios!$B$17*(Scenarios!E$22+SUM($G796:I796))+$E796+Scenarios!$B$18*Draws!G769</f>
        <v>-10.343212951127</v>
      </c>
      <c r="K796" s="64" t="n">
        <f aca="false">Scenarios!$B$15+Scenarios!$B$16*$D796+Scenarios!$B$17*(Scenarios!F$22+SUM($G796:J796))+$E796+Scenarios!$B$18*Draws!H769</f>
        <v>-2.00306150082263</v>
      </c>
      <c r="L796" s="64" t="n">
        <f aca="false">Scenarios!$B$15+Scenarios!$B$16*$D796+Scenarios!$B$17*(Scenarios!G$22+SUM($G796:K796))+$E796+Scenarios!$B$18*Draws!I769</f>
        <v>-5.79755182359922</v>
      </c>
      <c r="M796" s="64" t="n">
        <f aca="false">Scenarios!$B$15+Scenarios!$B$16*$D796+Scenarios!$B$17*(Scenarios!H$22+SUM($G796:L796))+$E796+Scenarios!$B$18*Draws!J769</f>
        <v>-0.274104815510276</v>
      </c>
      <c r="N796" s="64" t="n">
        <f aca="false">Scenarios!$B$15+Scenarios!$B$16*$D796+Scenarios!$B$17*(Scenarios!I$22+SUM($G796:M796))+$E796+Scenarios!$B$18*Draws!K769</f>
        <v>-5.45449172125026</v>
      </c>
      <c r="O796" s="64" t="n">
        <f aca="false">Scenarios!$B$15+Scenarios!$B$16*$D796+Scenarios!$B$17*(Scenarios!J$22+SUM($G796:N796))+$E796+Scenarios!$B$18*Draws!L769</f>
        <v>-8.02957578349243</v>
      </c>
      <c r="P796" s="64" t="n">
        <f aca="false">Scenarios!$B$15+Scenarios!$B$16*$D796+Scenarios!$B$17*(Scenarios!K$22+SUM($G796:O796))+$E796+Scenarios!$B$18*Draws!M769</f>
        <v>-1.07395174183799</v>
      </c>
      <c r="Q796" s="64" t="n">
        <f aca="false">Scenarios!$B$15+Scenarios!$B$16*$D796+Scenarios!$B$17*(Scenarios!L$22+SUM($G796:P796))+$E796+Scenarios!$B$18*Draws!N769</f>
        <v>-3.18218649600799</v>
      </c>
      <c r="R796" s="64" t="n">
        <f aca="false">Scenarios!$B$15+Scenarios!$B$16*$D796+Scenarios!$B$17*(Scenarios!M$22+SUM($G796:Q796))+$E796+Scenarios!$B$18*Draws!O769</f>
        <v>-9.80211494292403</v>
      </c>
      <c r="S796" s="79" t="n">
        <f aca="false">SUM(G796:R796)</f>
        <v>-53.6185377166921</v>
      </c>
    </row>
    <row r="797" customFormat="false" ht="15" hidden="false" customHeight="false" outlineLevel="0" collapsed="false">
      <c r="A797" s="36" t="n">
        <v>766</v>
      </c>
      <c r="B797" s="36" t="n">
        <f aca="false">MATCH(Draws!B770,$B$16:$E$16,1)</f>
        <v>2</v>
      </c>
      <c r="C797" s="65" t="n">
        <f aca="false">MAX(-0.9,INDEX(Scenarios!$B$8:$E$8,B797)+INDEX(Scenarios!$B$9:$E$9,B797)*Draws!C770)</f>
        <v>-0.05224528</v>
      </c>
      <c r="D797" s="65" t="n">
        <f aca="false">(1+C797)^(1/12)-1</f>
        <v>-0.00446164585227782</v>
      </c>
      <c r="E797" s="64" t="n">
        <f aca="false">INDEX(Scenarios!$B$10:$E$10,B797)/12</f>
        <v>0.416666666666667</v>
      </c>
      <c r="G797" s="64" t="n">
        <f aca="false">Scenarios!$B$15+Scenarios!$B$16*$D797+Scenarios!$B$17*(Scenarios!B$22)+$E797+Scenarios!$B$18*Draws!D770</f>
        <v>-3.74315745052272</v>
      </c>
      <c r="H797" s="64" t="n">
        <f aca="false">Scenarios!$B$15+Scenarios!$B$16*$D797+Scenarios!$B$17*(Scenarios!C$22+SUM($G797:G797))+$E797+Scenarios!$B$18*Draws!E770</f>
        <v>-8.63389913245543</v>
      </c>
      <c r="I797" s="64" t="n">
        <f aca="false">Scenarios!$B$15+Scenarios!$B$16*$D797+Scenarios!$B$17*(Scenarios!D$22+SUM($G797:H797))+$E797+Scenarios!$B$18*Draws!F770</f>
        <v>3.83422277725031</v>
      </c>
      <c r="J797" s="64" t="n">
        <f aca="false">Scenarios!$B$15+Scenarios!$B$16*$D797+Scenarios!$B$17*(Scenarios!E$22+SUM($G797:I797))+$E797+Scenarios!$B$18*Draws!G770</f>
        <v>-3.96557523127664</v>
      </c>
      <c r="K797" s="64" t="n">
        <f aca="false">Scenarios!$B$15+Scenarios!$B$16*$D797+Scenarios!$B$17*(Scenarios!F$22+SUM($G797:J797))+$E797+Scenarios!$B$18*Draws!H770</f>
        <v>-5.29342247114711</v>
      </c>
      <c r="L797" s="64" t="n">
        <f aca="false">Scenarios!$B$15+Scenarios!$B$16*$D797+Scenarios!$B$17*(Scenarios!G$22+SUM($G797:K797))+$E797+Scenarios!$B$18*Draws!I770</f>
        <v>-1.46695038262172</v>
      </c>
      <c r="M797" s="64" t="n">
        <f aca="false">Scenarios!$B$15+Scenarios!$B$16*$D797+Scenarios!$B$17*(Scenarios!H$22+SUM($G797:L797))+$E797+Scenarios!$B$18*Draws!J770</f>
        <v>-0.603306817352546</v>
      </c>
      <c r="N797" s="64" t="n">
        <f aca="false">Scenarios!$B$15+Scenarios!$B$16*$D797+Scenarios!$B$17*(Scenarios!I$22+SUM($G797:M797))+$E797+Scenarios!$B$18*Draws!K770</f>
        <v>-2.90142461795889</v>
      </c>
      <c r="O797" s="64" t="n">
        <f aca="false">Scenarios!$B$15+Scenarios!$B$16*$D797+Scenarios!$B$17*(Scenarios!J$22+SUM($G797:N797))+$E797+Scenarios!$B$18*Draws!L770</f>
        <v>0.951677824812809</v>
      </c>
      <c r="P797" s="64" t="n">
        <f aca="false">Scenarios!$B$15+Scenarios!$B$16*$D797+Scenarios!$B$17*(Scenarios!K$22+SUM($G797:O797))+$E797+Scenarios!$B$18*Draws!M770</f>
        <v>-0.563526791361214</v>
      </c>
      <c r="Q797" s="64" t="n">
        <f aca="false">Scenarios!$B$15+Scenarios!$B$16*$D797+Scenarios!$B$17*(Scenarios!L$22+SUM($G797:P797))+$E797+Scenarios!$B$18*Draws!N770</f>
        <v>4.0914028836736</v>
      </c>
      <c r="R797" s="64" t="n">
        <f aca="false">Scenarios!$B$15+Scenarios!$B$16*$D797+Scenarios!$B$17*(Scenarios!M$22+SUM($G797:Q797))+$E797+Scenarios!$B$18*Draws!O770</f>
        <v>-0.216592028207145</v>
      </c>
      <c r="S797" s="79" t="n">
        <f aca="false">SUM(G797:R797)</f>
        <v>-18.5105514371667</v>
      </c>
    </row>
    <row r="798" customFormat="false" ht="15" hidden="false" customHeight="false" outlineLevel="0" collapsed="false">
      <c r="A798" s="36" t="n">
        <v>767</v>
      </c>
      <c r="B798" s="36" t="n">
        <f aca="false">MATCH(Draws!B771,$B$16:$E$16,1)</f>
        <v>1</v>
      </c>
      <c r="C798" s="65" t="n">
        <f aca="false">MAX(-0.9,INDEX(Scenarios!$B$8:$E$8,B798)+INDEX(Scenarios!$B$9:$E$9,B798)*Draws!C771)</f>
        <v>-0.05790595</v>
      </c>
      <c r="D798" s="65" t="n">
        <f aca="false">(1+C798)^(1/12)-1</f>
        <v>-0.0049585131692006</v>
      </c>
      <c r="E798" s="64" t="n">
        <f aca="false">INDEX(Scenarios!$B$10:$E$10,B798)/12</f>
        <v>-1.25</v>
      </c>
      <c r="G798" s="64" t="n">
        <f aca="false">Scenarios!$B$15+Scenarios!$B$16*$D798+Scenarios!$B$17*(Scenarios!B$22)+$E798+Scenarios!$B$18*Draws!D771</f>
        <v>-0.806110128677936</v>
      </c>
      <c r="H798" s="64" t="n">
        <f aca="false">Scenarios!$B$15+Scenarios!$B$16*$D798+Scenarios!$B$17*(Scenarios!C$22+SUM($G798:G798))+$E798+Scenarios!$B$18*Draws!E771</f>
        <v>-2.48786573510698</v>
      </c>
      <c r="I798" s="64" t="n">
        <f aca="false">Scenarios!$B$15+Scenarios!$B$16*$D798+Scenarios!$B$17*(Scenarios!D$22+SUM($G798:H798))+$E798+Scenarios!$B$18*Draws!F771</f>
        <v>-2.82150289103715</v>
      </c>
      <c r="J798" s="64" t="n">
        <f aca="false">Scenarios!$B$15+Scenarios!$B$16*$D798+Scenarios!$B$17*(Scenarios!E$22+SUM($G798:I798))+$E798+Scenarios!$B$18*Draws!G771</f>
        <v>-3.51379333886567</v>
      </c>
      <c r="K798" s="64" t="n">
        <f aca="false">Scenarios!$B$15+Scenarios!$B$16*$D798+Scenarios!$B$17*(Scenarios!F$22+SUM($G798:J798))+$E798+Scenarios!$B$18*Draws!H771</f>
        <v>0.652310693898747</v>
      </c>
      <c r="L798" s="64" t="n">
        <f aca="false">Scenarios!$B$15+Scenarios!$B$16*$D798+Scenarios!$B$17*(Scenarios!G$22+SUM($G798:K798))+$E798+Scenarios!$B$18*Draws!I771</f>
        <v>-0.215587932769232</v>
      </c>
      <c r="M798" s="64" t="n">
        <f aca="false">Scenarios!$B$15+Scenarios!$B$16*$D798+Scenarios!$B$17*(Scenarios!H$22+SUM($G798:L798))+$E798+Scenarios!$B$18*Draws!J771</f>
        <v>-2.13657229884255</v>
      </c>
      <c r="N798" s="64" t="n">
        <f aca="false">Scenarios!$B$15+Scenarios!$B$16*$D798+Scenarios!$B$17*(Scenarios!I$22+SUM($G798:M798))+$E798+Scenarios!$B$18*Draws!K771</f>
        <v>-2.04152678190142</v>
      </c>
      <c r="O798" s="64" t="n">
        <f aca="false">Scenarios!$B$15+Scenarios!$B$16*$D798+Scenarios!$B$17*(Scenarios!J$22+SUM($G798:N798))+$E798+Scenarios!$B$18*Draws!L771</f>
        <v>-4.64015326367341</v>
      </c>
      <c r="P798" s="64" t="n">
        <f aca="false">Scenarios!$B$15+Scenarios!$B$16*$D798+Scenarios!$B$17*(Scenarios!K$22+SUM($G798:O798))+$E798+Scenarios!$B$18*Draws!M771</f>
        <v>-5.79464075418286</v>
      </c>
      <c r="Q798" s="64" t="n">
        <f aca="false">Scenarios!$B$15+Scenarios!$B$16*$D798+Scenarios!$B$17*(Scenarios!L$22+SUM($G798:P798))+$E798+Scenarios!$B$18*Draws!N771</f>
        <v>-5.00509241551098</v>
      </c>
      <c r="R798" s="64" t="n">
        <f aca="false">Scenarios!$B$15+Scenarios!$B$16*$D798+Scenarios!$B$17*(Scenarios!M$22+SUM($G798:Q798))+$E798+Scenarios!$B$18*Draws!O771</f>
        <v>-3.23078504860116</v>
      </c>
      <c r="S798" s="79" t="n">
        <f aca="false">SUM(G798:R798)</f>
        <v>-32.0413198952706</v>
      </c>
    </row>
    <row r="799" customFormat="false" ht="15" hidden="false" customHeight="false" outlineLevel="0" collapsed="false">
      <c r="A799" s="36" t="n">
        <v>768</v>
      </c>
      <c r="B799" s="36" t="n">
        <f aca="false">MATCH(Draws!B772,$B$16:$E$16,1)</f>
        <v>4</v>
      </c>
      <c r="C799" s="65" t="n">
        <f aca="false">MAX(-0.9,INDEX(Scenarios!$B$8:$E$8,B799)+INDEX(Scenarios!$B$9:$E$9,B799)*Draws!C772)</f>
        <v>0.07200024</v>
      </c>
      <c r="D799" s="65" t="n">
        <f aca="false">(1+C799)^(1/12)-1</f>
        <v>0.00581067406391589</v>
      </c>
      <c r="E799" s="64" t="n">
        <f aca="false">INDEX(Scenarios!$B$10:$E$10,B799)/12</f>
        <v>-1.25</v>
      </c>
      <c r="G799" s="64" t="n">
        <f aca="false">Scenarios!$B$15+Scenarios!$B$16*$D799+Scenarios!$B$17*(Scenarios!B$22)+$E799+Scenarios!$B$18*Draws!D772</f>
        <v>-2.89359963403935</v>
      </c>
      <c r="H799" s="64" t="n">
        <f aca="false">Scenarios!$B$15+Scenarios!$B$16*$D799+Scenarios!$B$17*(Scenarios!C$22+SUM($G799:G799))+$E799+Scenarios!$B$18*Draws!E772</f>
        <v>1.24880327145931</v>
      </c>
      <c r="I799" s="64" t="n">
        <f aca="false">Scenarios!$B$15+Scenarios!$B$16*$D799+Scenarios!$B$17*(Scenarios!D$22+SUM($G799:H799))+$E799+Scenarios!$B$18*Draws!F772</f>
        <v>-9.52997751819368</v>
      </c>
      <c r="J799" s="64" t="n">
        <f aca="false">Scenarios!$B$15+Scenarios!$B$16*$D799+Scenarios!$B$17*(Scenarios!E$22+SUM($G799:I799))+$E799+Scenarios!$B$18*Draws!G772</f>
        <v>-5.35412044863079</v>
      </c>
      <c r="K799" s="64" t="n">
        <f aca="false">Scenarios!$B$15+Scenarios!$B$16*$D799+Scenarios!$B$17*(Scenarios!F$22+SUM($G799:J799))+$E799+Scenarios!$B$18*Draws!H772</f>
        <v>-4.4852252308697</v>
      </c>
      <c r="L799" s="64" t="n">
        <f aca="false">Scenarios!$B$15+Scenarios!$B$16*$D799+Scenarios!$B$17*(Scenarios!G$22+SUM($G799:K799))+$E799+Scenarios!$B$18*Draws!I772</f>
        <v>-4.24917469486591</v>
      </c>
      <c r="M799" s="64" t="n">
        <f aca="false">Scenarios!$B$15+Scenarios!$B$16*$D799+Scenarios!$B$17*(Scenarios!H$22+SUM($G799:L799))+$E799+Scenarios!$B$18*Draws!J772</f>
        <v>-2.27797270850235</v>
      </c>
      <c r="N799" s="64" t="n">
        <f aca="false">Scenarios!$B$15+Scenarios!$B$16*$D799+Scenarios!$B$17*(Scenarios!I$22+SUM($G799:M799))+$E799+Scenarios!$B$18*Draws!K772</f>
        <v>-2.04032359376162</v>
      </c>
      <c r="O799" s="64" t="n">
        <f aca="false">Scenarios!$B$15+Scenarios!$B$16*$D799+Scenarios!$B$17*(Scenarios!J$22+SUM($G799:N799))+$E799+Scenarios!$B$18*Draws!L772</f>
        <v>-2.0903811580934</v>
      </c>
      <c r="P799" s="64" t="n">
        <f aca="false">Scenarios!$B$15+Scenarios!$B$16*$D799+Scenarios!$B$17*(Scenarios!K$22+SUM($G799:O799))+$E799+Scenarios!$B$18*Draws!M772</f>
        <v>-3.28145397239606</v>
      </c>
      <c r="Q799" s="64" t="n">
        <f aca="false">Scenarios!$B$15+Scenarios!$B$16*$D799+Scenarios!$B$17*(Scenarios!L$22+SUM($G799:P799))+$E799+Scenarios!$B$18*Draws!N772</f>
        <v>2.03052698907447</v>
      </c>
      <c r="R799" s="64" t="n">
        <f aca="false">Scenarios!$B$15+Scenarios!$B$16*$D799+Scenarios!$B$17*(Scenarios!M$22+SUM($G799:Q799))+$E799+Scenarios!$B$18*Draws!O772</f>
        <v>-5.81132291631805</v>
      </c>
      <c r="S799" s="79" t="n">
        <f aca="false">SUM(G799:R799)</f>
        <v>-38.7342216151371</v>
      </c>
    </row>
    <row r="800" customFormat="false" ht="15" hidden="false" customHeight="false" outlineLevel="0" collapsed="false">
      <c r="A800" s="36" t="n">
        <v>769</v>
      </c>
      <c r="B800" s="36" t="n">
        <f aca="false">MATCH(Draws!B773,$B$16:$E$16,1)</f>
        <v>1</v>
      </c>
      <c r="C800" s="65" t="n">
        <f aca="false">MAX(-0.9,INDEX(Scenarios!$B$8:$E$8,B800)+INDEX(Scenarios!$B$9:$E$9,B800)*Draws!C773)</f>
        <v>-0.1425343</v>
      </c>
      <c r="D800" s="65" t="n">
        <f aca="false">(1+C800)^(1/12)-1</f>
        <v>-0.0127327521769884</v>
      </c>
      <c r="E800" s="64" t="n">
        <f aca="false">INDEX(Scenarios!$B$10:$E$10,B800)/12</f>
        <v>-1.25</v>
      </c>
      <c r="G800" s="64" t="n">
        <f aca="false">Scenarios!$B$15+Scenarios!$B$16*$D800+Scenarios!$B$17*(Scenarios!B$22)+$E800+Scenarios!$B$18*Draws!D773</f>
        <v>-0.976775608403742</v>
      </c>
      <c r="H800" s="64" t="n">
        <f aca="false">Scenarios!$B$15+Scenarios!$B$16*$D800+Scenarios!$B$17*(Scenarios!C$22+SUM($G800:G800))+$E800+Scenarios!$B$18*Draws!E773</f>
        <v>-3.20554680897188</v>
      </c>
      <c r="I800" s="64" t="n">
        <f aca="false">Scenarios!$B$15+Scenarios!$B$16*$D800+Scenarios!$B$17*(Scenarios!D$22+SUM($G800:H800))+$E800+Scenarios!$B$18*Draws!F773</f>
        <v>-5.31778424972295</v>
      </c>
      <c r="J800" s="64" t="n">
        <f aca="false">Scenarios!$B$15+Scenarios!$B$16*$D800+Scenarios!$B$17*(Scenarios!E$22+SUM($G800:I800))+$E800+Scenarios!$B$18*Draws!G773</f>
        <v>-2.7046504078679</v>
      </c>
      <c r="K800" s="64" t="n">
        <f aca="false">Scenarios!$B$15+Scenarios!$B$16*$D800+Scenarios!$B$17*(Scenarios!F$22+SUM($G800:J800))+$E800+Scenarios!$B$18*Draws!H773</f>
        <v>-3.40741754236393</v>
      </c>
      <c r="L800" s="64" t="n">
        <f aca="false">Scenarios!$B$15+Scenarios!$B$16*$D800+Scenarios!$B$17*(Scenarios!G$22+SUM($G800:K800))+$E800+Scenarios!$B$18*Draws!I773</f>
        <v>-5.76734464417599</v>
      </c>
      <c r="M800" s="64" t="n">
        <f aca="false">Scenarios!$B$15+Scenarios!$B$16*$D800+Scenarios!$B$17*(Scenarios!H$22+SUM($G800:L800))+$E800+Scenarios!$B$18*Draws!J773</f>
        <v>-3.70039813338556</v>
      </c>
      <c r="N800" s="64" t="n">
        <f aca="false">Scenarios!$B$15+Scenarios!$B$16*$D800+Scenarios!$B$17*(Scenarios!I$22+SUM($G800:M800))+$E800+Scenarios!$B$18*Draws!K773</f>
        <v>-1.52114935554763</v>
      </c>
      <c r="O800" s="64" t="n">
        <f aca="false">Scenarios!$B$15+Scenarios!$B$16*$D800+Scenarios!$B$17*(Scenarios!J$22+SUM($G800:N800))+$E800+Scenarios!$B$18*Draws!L773</f>
        <v>-4.12087035419374</v>
      </c>
      <c r="P800" s="64" t="n">
        <f aca="false">Scenarios!$B$15+Scenarios!$B$16*$D800+Scenarios!$B$17*(Scenarios!K$22+SUM($G800:O800))+$E800+Scenarios!$B$18*Draws!M773</f>
        <v>1.79813229471562</v>
      </c>
      <c r="Q800" s="64" t="n">
        <f aca="false">Scenarios!$B$15+Scenarios!$B$16*$D800+Scenarios!$B$17*(Scenarios!L$22+SUM($G800:P800))+$E800+Scenarios!$B$18*Draws!N773</f>
        <v>-6.50336940805992</v>
      </c>
      <c r="R800" s="64" t="n">
        <f aca="false">Scenarios!$B$15+Scenarios!$B$16*$D800+Scenarios!$B$17*(Scenarios!M$22+SUM($G800:Q800))+$E800+Scenarios!$B$18*Draws!O773</f>
        <v>-5.80218622522693</v>
      </c>
      <c r="S800" s="79" t="n">
        <f aca="false">SUM(G800:R800)</f>
        <v>-41.2293604432046</v>
      </c>
    </row>
    <row r="801" customFormat="false" ht="15" hidden="false" customHeight="false" outlineLevel="0" collapsed="false">
      <c r="A801" s="36" t="n">
        <v>770</v>
      </c>
      <c r="B801" s="36" t="n">
        <f aca="false">MATCH(Draws!B774,$B$16:$E$16,1)</f>
        <v>3</v>
      </c>
      <c r="C801" s="65" t="n">
        <f aca="false">MAX(-0.9,INDEX(Scenarios!$B$8:$E$8,B801)+INDEX(Scenarios!$B$9:$E$9,B801)*Draws!C774)</f>
        <v>0.31673396</v>
      </c>
      <c r="D801" s="65" t="n">
        <f aca="false">(1+C801)^(1/12)-1</f>
        <v>0.0231944357179315</v>
      </c>
      <c r="E801" s="64" t="n">
        <f aca="false">INDEX(Scenarios!$B$10:$E$10,B801)/12</f>
        <v>0.416666666666667</v>
      </c>
      <c r="G801" s="64" t="n">
        <f aca="false">Scenarios!$B$15+Scenarios!$B$16*$D801+Scenarios!$B$17*(Scenarios!B$22)+$E801+Scenarios!$B$18*Draws!D774</f>
        <v>0.75644677522499</v>
      </c>
      <c r="H801" s="64" t="n">
        <f aca="false">Scenarios!$B$15+Scenarios!$B$16*$D801+Scenarios!$B$17*(Scenarios!C$22+SUM($G801:G801))+$E801+Scenarios!$B$18*Draws!E774</f>
        <v>-2.16116084865536</v>
      </c>
      <c r="I801" s="64" t="n">
        <f aca="false">Scenarios!$B$15+Scenarios!$B$16*$D801+Scenarios!$B$17*(Scenarios!D$22+SUM($G801:H801))+$E801+Scenarios!$B$18*Draws!F774</f>
        <v>1.92450858251897</v>
      </c>
      <c r="J801" s="64" t="n">
        <f aca="false">Scenarios!$B$15+Scenarios!$B$16*$D801+Scenarios!$B$17*(Scenarios!E$22+SUM($G801:I801))+$E801+Scenarios!$B$18*Draws!G774</f>
        <v>-2.73526275551072</v>
      </c>
      <c r="K801" s="64" t="n">
        <f aca="false">Scenarios!$B$15+Scenarios!$B$16*$D801+Scenarios!$B$17*(Scenarios!F$22+SUM($G801:J801))+$E801+Scenarios!$B$18*Draws!H774</f>
        <v>1.4933712033374</v>
      </c>
      <c r="L801" s="64" t="n">
        <f aca="false">Scenarios!$B$15+Scenarios!$B$16*$D801+Scenarios!$B$17*(Scenarios!G$22+SUM($G801:K801))+$E801+Scenarios!$B$18*Draws!I774</f>
        <v>-1.12023831861639</v>
      </c>
      <c r="M801" s="64" t="n">
        <f aca="false">Scenarios!$B$15+Scenarios!$B$16*$D801+Scenarios!$B$17*(Scenarios!H$22+SUM($G801:L801))+$E801+Scenarios!$B$18*Draws!J774</f>
        <v>-2.4887086332515</v>
      </c>
      <c r="N801" s="64" t="n">
        <f aca="false">Scenarios!$B$15+Scenarios!$B$16*$D801+Scenarios!$B$17*(Scenarios!I$22+SUM($G801:M801))+$E801+Scenarios!$B$18*Draws!K774</f>
        <v>-4.56388159690595</v>
      </c>
      <c r="O801" s="64" t="n">
        <f aca="false">Scenarios!$B$15+Scenarios!$B$16*$D801+Scenarios!$B$17*(Scenarios!J$22+SUM($G801:N801))+$E801+Scenarios!$B$18*Draws!L774</f>
        <v>1.11216491319871</v>
      </c>
      <c r="P801" s="64" t="n">
        <f aca="false">Scenarios!$B$15+Scenarios!$B$16*$D801+Scenarios!$B$17*(Scenarios!K$22+SUM($G801:O801))+$E801+Scenarios!$B$18*Draws!M774</f>
        <v>-2.37554735084926</v>
      </c>
      <c r="Q801" s="64" t="n">
        <f aca="false">Scenarios!$B$15+Scenarios!$B$16*$D801+Scenarios!$B$17*(Scenarios!L$22+SUM($G801:P801))+$E801+Scenarios!$B$18*Draws!N774</f>
        <v>6.26858306800665</v>
      </c>
      <c r="R801" s="64" t="n">
        <f aca="false">Scenarios!$B$15+Scenarios!$B$16*$D801+Scenarios!$B$17*(Scenarios!M$22+SUM($G801:Q801))+$E801+Scenarios!$B$18*Draws!O774</f>
        <v>2.53745356810181</v>
      </c>
      <c r="S801" s="79" t="n">
        <f aca="false">SUM(G801:R801)</f>
        <v>-1.35227139340065</v>
      </c>
    </row>
    <row r="802" customFormat="false" ht="15" hidden="false" customHeight="false" outlineLevel="0" collapsed="false">
      <c r="A802" s="36" t="n">
        <v>771</v>
      </c>
      <c r="B802" s="36" t="n">
        <f aca="false">MATCH(Draws!B775,$B$16:$E$16,1)</f>
        <v>4</v>
      </c>
      <c r="C802" s="65" t="n">
        <f aca="false">MAX(-0.9,INDEX(Scenarios!$B$8:$E$8,B802)+INDEX(Scenarios!$B$9:$E$9,B802)*Draws!C775)</f>
        <v>0.10311828</v>
      </c>
      <c r="D802" s="65" t="n">
        <f aca="false">(1+C802)^(1/12)-1</f>
        <v>0.00821194869761532</v>
      </c>
      <c r="E802" s="64" t="n">
        <f aca="false">INDEX(Scenarios!$B$10:$E$10,B802)/12</f>
        <v>-1.25</v>
      </c>
      <c r="G802" s="64" t="n">
        <f aca="false">Scenarios!$B$15+Scenarios!$B$16*$D802+Scenarios!$B$17*(Scenarios!B$22)+$E802+Scenarios!$B$18*Draws!D775</f>
        <v>-4.5740064197276</v>
      </c>
      <c r="H802" s="64" t="n">
        <f aca="false">Scenarios!$B$15+Scenarios!$B$16*$D802+Scenarios!$B$17*(Scenarios!C$22+SUM($G802:G802))+$E802+Scenarios!$B$18*Draws!E775</f>
        <v>1.97879635182284</v>
      </c>
      <c r="I802" s="64" t="n">
        <f aca="false">Scenarios!$B$15+Scenarios!$B$16*$D802+Scenarios!$B$17*(Scenarios!D$22+SUM($G802:H802))+$E802+Scenarios!$B$18*Draws!F775</f>
        <v>0.771615900614514</v>
      </c>
      <c r="J802" s="64" t="n">
        <f aca="false">Scenarios!$B$15+Scenarios!$B$16*$D802+Scenarios!$B$17*(Scenarios!E$22+SUM($G802:I802))+$E802+Scenarios!$B$18*Draws!G775</f>
        <v>-0.967409299054108</v>
      </c>
      <c r="K802" s="64" t="n">
        <f aca="false">Scenarios!$B$15+Scenarios!$B$16*$D802+Scenarios!$B$17*(Scenarios!F$22+SUM($G802:J802))+$E802+Scenarios!$B$18*Draws!H775</f>
        <v>-5.20413259966289</v>
      </c>
      <c r="L802" s="64" t="n">
        <f aca="false">Scenarios!$B$15+Scenarios!$B$16*$D802+Scenarios!$B$17*(Scenarios!G$22+SUM($G802:K802))+$E802+Scenarios!$B$18*Draws!I775</f>
        <v>-0.920198220665838</v>
      </c>
      <c r="M802" s="64" t="n">
        <f aca="false">Scenarios!$B$15+Scenarios!$B$16*$D802+Scenarios!$B$17*(Scenarios!H$22+SUM($G802:L802))+$E802+Scenarios!$B$18*Draws!J775</f>
        <v>-6.46105125333924</v>
      </c>
      <c r="N802" s="64" t="n">
        <f aca="false">Scenarios!$B$15+Scenarios!$B$16*$D802+Scenarios!$B$17*(Scenarios!I$22+SUM($G802:M802))+$E802+Scenarios!$B$18*Draws!K775</f>
        <v>-3.42324344903123</v>
      </c>
      <c r="O802" s="64" t="n">
        <f aca="false">Scenarios!$B$15+Scenarios!$B$16*$D802+Scenarios!$B$17*(Scenarios!J$22+SUM($G802:N802))+$E802+Scenarios!$B$18*Draws!L775</f>
        <v>1.5764771473937</v>
      </c>
      <c r="P802" s="64" t="n">
        <f aca="false">Scenarios!$B$15+Scenarios!$B$16*$D802+Scenarios!$B$17*(Scenarios!K$22+SUM($G802:O802))+$E802+Scenarios!$B$18*Draws!M775</f>
        <v>-4.32832403745075</v>
      </c>
      <c r="Q802" s="64" t="n">
        <f aca="false">Scenarios!$B$15+Scenarios!$B$16*$D802+Scenarios!$B$17*(Scenarios!L$22+SUM($G802:P802))+$E802+Scenarios!$B$18*Draws!N775</f>
        <v>-5.9125482849679</v>
      </c>
      <c r="R802" s="64" t="n">
        <f aca="false">Scenarios!$B$15+Scenarios!$B$16*$D802+Scenarios!$B$17*(Scenarios!M$22+SUM($G802:Q802))+$E802+Scenarios!$B$18*Draws!O775</f>
        <v>-5.20517797074838</v>
      </c>
      <c r="S802" s="79" t="n">
        <f aca="false">SUM(G802:R802)</f>
        <v>-32.6692021348169</v>
      </c>
    </row>
    <row r="803" customFormat="false" ht="15" hidden="false" customHeight="false" outlineLevel="0" collapsed="false">
      <c r="A803" s="36" t="n">
        <v>772</v>
      </c>
      <c r="B803" s="36" t="n">
        <f aca="false">MATCH(Draws!B776,$B$16:$E$16,1)</f>
        <v>4</v>
      </c>
      <c r="C803" s="65" t="n">
        <f aca="false">MAX(-0.9,INDEX(Scenarios!$B$8:$E$8,B803)+INDEX(Scenarios!$B$9:$E$9,B803)*Draws!C776)</f>
        <v>-0.05438784</v>
      </c>
      <c r="D803" s="65" t="n">
        <f aca="false">(1+C803)^(1/12)-1</f>
        <v>-0.00464938904291612</v>
      </c>
      <c r="E803" s="64" t="n">
        <f aca="false">INDEX(Scenarios!$B$10:$E$10,B803)/12</f>
        <v>-1.25</v>
      </c>
      <c r="G803" s="64" t="n">
        <f aca="false">Scenarios!$B$15+Scenarios!$B$16*$D803+Scenarios!$B$17*(Scenarios!B$22)+$E803+Scenarios!$B$18*Draws!D776</f>
        <v>-3.56217871882419</v>
      </c>
      <c r="H803" s="64" t="n">
        <f aca="false">Scenarios!$B$15+Scenarios!$B$16*$D803+Scenarios!$B$17*(Scenarios!C$22+SUM($G803:G803))+$E803+Scenarios!$B$18*Draws!E776</f>
        <v>-4.7982033416925</v>
      </c>
      <c r="I803" s="64" t="n">
        <f aca="false">Scenarios!$B$15+Scenarios!$B$16*$D803+Scenarios!$B$17*(Scenarios!D$22+SUM($G803:H803))+$E803+Scenarios!$B$18*Draws!F776</f>
        <v>-1.45950053663893</v>
      </c>
      <c r="J803" s="64" t="n">
        <f aca="false">Scenarios!$B$15+Scenarios!$B$16*$D803+Scenarios!$B$17*(Scenarios!E$22+SUM($G803:I803))+$E803+Scenarios!$B$18*Draws!G776</f>
        <v>-0.0877469337649814</v>
      </c>
      <c r="K803" s="64" t="n">
        <f aca="false">Scenarios!$B$15+Scenarios!$B$16*$D803+Scenarios!$B$17*(Scenarios!F$22+SUM($G803:J803))+$E803+Scenarios!$B$18*Draws!H776</f>
        <v>-6.7011302406441</v>
      </c>
      <c r="L803" s="64" t="n">
        <f aca="false">Scenarios!$B$15+Scenarios!$B$16*$D803+Scenarios!$B$17*(Scenarios!G$22+SUM($G803:K803))+$E803+Scenarios!$B$18*Draws!I776</f>
        <v>-1.40317289598653</v>
      </c>
      <c r="M803" s="64" t="n">
        <f aca="false">Scenarios!$B$15+Scenarios!$B$16*$D803+Scenarios!$B$17*(Scenarios!H$22+SUM($G803:L803))+$E803+Scenarios!$B$18*Draws!J776</f>
        <v>3.96681371149581</v>
      </c>
      <c r="N803" s="64" t="n">
        <f aca="false">Scenarios!$B$15+Scenarios!$B$16*$D803+Scenarios!$B$17*(Scenarios!I$22+SUM($G803:M803))+$E803+Scenarios!$B$18*Draws!K776</f>
        <v>-3.31466117293933</v>
      </c>
      <c r="O803" s="64" t="n">
        <f aca="false">Scenarios!$B$15+Scenarios!$B$16*$D803+Scenarios!$B$17*(Scenarios!J$22+SUM($G803:N803))+$E803+Scenarios!$B$18*Draws!L776</f>
        <v>-0.713501544118171</v>
      </c>
      <c r="P803" s="64" t="n">
        <f aca="false">Scenarios!$B$15+Scenarios!$B$16*$D803+Scenarios!$B$17*(Scenarios!K$22+SUM($G803:O803))+$E803+Scenarios!$B$18*Draws!M776</f>
        <v>-0.739201357158864</v>
      </c>
      <c r="Q803" s="64" t="n">
        <f aca="false">Scenarios!$B$15+Scenarios!$B$16*$D803+Scenarios!$B$17*(Scenarios!L$22+SUM($G803:P803))+$E803+Scenarios!$B$18*Draws!N776</f>
        <v>-3.7217812743053</v>
      </c>
      <c r="R803" s="64" t="n">
        <f aca="false">Scenarios!$B$15+Scenarios!$B$16*$D803+Scenarios!$B$17*(Scenarios!M$22+SUM($G803:Q803))+$E803+Scenarios!$B$18*Draws!O776</f>
        <v>-6.38798721685058</v>
      </c>
      <c r="S803" s="79" t="n">
        <f aca="false">SUM(G803:R803)</f>
        <v>-28.9222515214277</v>
      </c>
    </row>
    <row r="804" customFormat="false" ht="15" hidden="false" customHeight="false" outlineLevel="0" collapsed="false">
      <c r="A804" s="36" t="n">
        <v>773</v>
      </c>
      <c r="B804" s="36" t="n">
        <f aca="false">MATCH(Draws!B777,$B$16:$E$16,1)</f>
        <v>3</v>
      </c>
      <c r="C804" s="65" t="n">
        <f aca="false">MAX(-0.9,INDEX(Scenarios!$B$8:$E$8,B804)+INDEX(Scenarios!$B$9:$E$9,B804)*Draws!C777)</f>
        <v>0.16420664</v>
      </c>
      <c r="D804" s="65" t="n">
        <f aca="false">(1+C804)^(1/12)-1</f>
        <v>0.0127505926377287</v>
      </c>
      <c r="E804" s="64" t="n">
        <f aca="false">INDEX(Scenarios!$B$10:$E$10,B804)/12</f>
        <v>0.416666666666667</v>
      </c>
      <c r="G804" s="64" t="n">
        <f aca="false">Scenarios!$B$15+Scenarios!$B$16*$D804+Scenarios!$B$17*(Scenarios!B$22)+$E804+Scenarios!$B$18*Draws!D777</f>
        <v>-5.99007739220846</v>
      </c>
      <c r="H804" s="64" t="n">
        <f aca="false">Scenarios!$B$15+Scenarios!$B$16*$D804+Scenarios!$B$17*(Scenarios!C$22+SUM($G804:G804))+$E804+Scenarios!$B$18*Draws!E777</f>
        <v>-0.265185353155861</v>
      </c>
      <c r="I804" s="64" t="n">
        <f aca="false">Scenarios!$B$15+Scenarios!$B$16*$D804+Scenarios!$B$17*(Scenarios!D$22+SUM($G804:H804))+$E804+Scenarios!$B$18*Draws!F777</f>
        <v>-2.94077977254091</v>
      </c>
      <c r="J804" s="64" t="n">
        <f aca="false">Scenarios!$B$15+Scenarios!$B$16*$D804+Scenarios!$B$17*(Scenarios!E$22+SUM($G804:I804))+$E804+Scenarios!$B$18*Draws!G777</f>
        <v>0.0850419639621732</v>
      </c>
      <c r="K804" s="64" t="n">
        <f aca="false">Scenarios!$B$15+Scenarios!$B$16*$D804+Scenarios!$B$17*(Scenarios!F$22+SUM($G804:J804))+$E804+Scenarios!$B$18*Draws!H777</f>
        <v>-2.35565509603378</v>
      </c>
      <c r="L804" s="64" t="n">
        <f aca="false">Scenarios!$B$15+Scenarios!$B$16*$D804+Scenarios!$B$17*(Scenarios!G$22+SUM($G804:K804))+$E804+Scenarios!$B$18*Draws!I777</f>
        <v>-1.09738740457424</v>
      </c>
      <c r="M804" s="64" t="n">
        <f aca="false">Scenarios!$B$15+Scenarios!$B$16*$D804+Scenarios!$B$17*(Scenarios!H$22+SUM($G804:L804))+$E804+Scenarios!$B$18*Draws!J777</f>
        <v>-0.531292735338763</v>
      </c>
      <c r="N804" s="64" t="n">
        <f aca="false">Scenarios!$B$15+Scenarios!$B$16*$D804+Scenarios!$B$17*(Scenarios!I$22+SUM($G804:M804))+$E804+Scenarios!$B$18*Draws!K777</f>
        <v>-2.78620952164195</v>
      </c>
      <c r="O804" s="64" t="n">
        <f aca="false">Scenarios!$B$15+Scenarios!$B$16*$D804+Scenarios!$B$17*(Scenarios!J$22+SUM($G804:N804))+$E804+Scenarios!$B$18*Draws!L777</f>
        <v>-1.56449939117836</v>
      </c>
      <c r="P804" s="64" t="n">
        <f aca="false">Scenarios!$B$15+Scenarios!$B$16*$D804+Scenarios!$B$17*(Scenarios!K$22+SUM($G804:O804))+$E804+Scenarios!$B$18*Draws!M777</f>
        <v>-4.49957496842511</v>
      </c>
      <c r="Q804" s="64" t="n">
        <f aca="false">Scenarios!$B$15+Scenarios!$B$16*$D804+Scenarios!$B$17*(Scenarios!L$22+SUM($G804:P804))+$E804+Scenarios!$B$18*Draws!N777</f>
        <v>0.0581554520485476</v>
      </c>
      <c r="R804" s="64" t="n">
        <f aca="false">Scenarios!$B$15+Scenarios!$B$16*$D804+Scenarios!$B$17*(Scenarios!M$22+SUM($G804:Q804))+$E804+Scenarios!$B$18*Draws!O777</f>
        <v>2.14514850008913</v>
      </c>
      <c r="S804" s="79" t="n">
        <f aca="false">SUM(G804:R804)</f>
        <v>-19.7423157189976</v>
      </c>
    </row>
    <row r="805" customFormat="false" ht="15" hidden="false" customHeight="false" outlineLevel="0" collapsed="false">
      <c r="A805" s="36" t="n">
        <v>774</v>
      </c>
      <c r="B805" s="36" t="n">
        <f aca="false">MATCH(Draws!B778,$B$16:$E$16,1)</f>
        <v>2</v>
      </c>
      <c r="C805" s="65" t="n">
        <f aca="false">MAX(-0.9,INDEX(Scenarios!$B$8:$E$8,B805)+INDEX(Scenarios!$B$9:$E$9,B805)*Draws!C778)</f>
        <v>-0.1082002</v>
      </c>
      <c r="D805" s="65" t="n">
        <f aca="false">(1+C805)^(1/12)-1</f>
        <v>-0.00949741288754513</v>
      </c>
      <c r="E805" s="64" t="n">
        <f aca="false">INDEX(Scenarios!$B$10:$E$10,B805)/12</f>
        <v>0.416666666666667</v>
      </c>
      <c r="G805" s="64" t="n">
        <f aca="false">Scenarios!$B$15+Scenarios!$B$16*$D805+Scenarios!$B$17*(Scenarios!B$22)+$E805+Scenarios!$B$18*Draws!D778</f>
        <v>-4.56038070352555</v>
      </c>
      <c r="H805" s="64" t="n">
        <f aca="false">Scenarios!$B$15+Scenarios!$B$16*$D805+Scenarios!$B$17*(Scenarios!C$22+SUM($G805:G805))+$E805+Scenarios!$B$18*Draws!E778</f>
        <v>-1.89210472376151</v>
      </c>
      <c r="I805" s="64" t="n">
        <f aca="false">Scenarios!$B$15+Scenarios!$B$16*$D805+Scenarios!$B$17*(Scenarios!D$22+SUM($G805:H805))+$E805+Scenarios!$B$18*Draws!F778</f>
        <v>0.667494538426674</v>
      </c>
      <c r="J805" s="64" t="n">
        <f aca="false">Scenarios!$B$15+Scenarios!$B$16*$D805+Scenarios!$B$17*(Scenarios!E$22+SUM($G805:I805))+$E805+Scenarios!$B$18*Draws!G778</f>
        <v>-1.70776511112169</v>
      </c>
      <c r="K805" s="64" t="n">
        <f aca="false">Scenarios!$B$15+Scenarios!$B$16*$D805+Scenarios!$B$17*(Scenarios!F$22+SUM($G805:J805))+$E805+Scenarios!$B$18*Draws!H778</f>
        <v>0.766070672288468</v>
      </c>
      <c r="L805" s="64" t="n">
        <f aca="false">Scenarios!$B$15+Scenarios!$B$16*$D805+Scenarios!$B$17*(Scenarios!G$22+SUM($G805:K805))+$E805+Scenarios!$B$18*Draws!I778</f>
        <v>0.96419064445596</v>
      </c>
      <c r="M805" s="64" t="n">
        <f aca="false">Scenarios!$B$15+Scenarios!$B$16*$D805+Scenarios!$B$17*(Scenarios!H$22+SUM($G805:L805))+$E805+Scenarios!$B$18*Draws!J778</f>
        <v>-0.0803162000642621</v>
      </c>
      <c r="N805" s="64" t="n">
        <f aca="false">Scenarios!$B$15+Scenarios!$B$16*$D805+Scenarios!$B$17*(Scenarios!I$22+SUM($G805:M805))+$E805+Scenarios!$B$18*Draws!K778</f>
        <v>-1.1782032250591</v>
      </c>
      <c r="O805" s="64" t="n">
        <f aca="false">Scenarios!$B$15+Scenarios!$B$16*$D805+Scenarios!$B$17*(Scenarios!J$22+SUM($G805:N805))+$E805+Scenarios!$B$18*Draws!L778</f>
        <v>1.9645186405684</v>
      </c>
      <c r="P805" s="64" t="n">
        <f aca="false">Scenarios!$B$15+Scenarios!$B$16*$D805+Scenarios!$B$17*(Scenarios!K$22+SUM($G805:O805))+$E805+Scenarios!$B$18*Draws!M778</f>
        <v>-1.43209784933356</v>
      </c>
      <c r="Q805" s="64" t="n">
        <f aca="false">Scenarios!$B$15+Scenarios!$B$16*$D805+Scenarios!$B$17*(Scenarios!L$22+SUM($G805:P805))+$E805+Scenarios!$B$18*Draws!N778</f>
        <v>-2.32186598986275</v>
      </c>
      <c r="R805" s="64" t="n">
        <f aca="false">Scenarios!$B$15+Scenarios!$B$16*$D805+Scenarios!$B$17*(Scenarios!M$22+SUM($G805:Q805))+$E805+Scenarios!$B$18*Draws!O778</f>
        <v>-0.233098302524942</v>
      </c>
      <c r="S805" s="79" t="n">
        <f aca="false">SUM(G805:R805)</f>
        <v>-9.04355760951385</v>
      </c>
    </row>
    <row r="806" customFormat="false" ht="15" hidden="false" customHeight="false" outlineLevel="0" collapsed="false">
      <c r="A806" s="36" t="n">
        <v>775</v>
      </c>
      <c r="B806" s="36" t="n">
        <f aca="false">MATCH(Draws!B779,$B$16:$E$16,1)</f>
        <v>1</v>
      </c>
      <c r="C806" s="65" t="n">
        <f aca="false">MAX(-0.9,INDEX(Scenarios!$B$8:$E$8,B806)+INDEX(Scenarios!$B$9:$E$9,B806)*Draws!C779)</f>
        <v>0.0522056</v>
      </c>
      <c r="D806" s="65" t="n">
        <f aca="false">(1+C806)^(1/12)-1</f>
        <v>0.00424971557932174</v>
      </c>
      <c r="E806" s="64" t="n">
        <f aca="false">INDEX(Scenarios!$B$10:$E$10,B806)/12</f>
        <v>-1.25</v>
      </c>
      <c r="G806" s="64" t="n">
        <f aca="false">Scenarios!$B$15+Scenarios!$B$16*$D806+Scenarios!$B$17*(Scenarios!B$22)+$E806+Scenarios!$B$18*Draws!D779</f>
        <v>-4.79153938983416</v>
      </c>
      <c r="H806" s="64" t="n">
        <f aca="false">Scenarios!$B$15+Scenarios!$B$16*$D806+Scenarios!$B$17*(Scenarios!C$22+SUM($G806:G806))+$E806+Scenarios!$B$18*Draws!E779</f>
        <v>-0.136584937564216</v>
      </c>
      <c r="I806" s="64" t="n">
        <f aca="false">Scenarios!$B$15+Scenarios!$B$16*$D806+Scenarios!$B$17*(Scenarios!D$22+SUM($G806:H806))+$E806+Scenarios!$B$18*Draws!F779</f>
        <v>-8.10920335360616</v>
      </c>
      <c r="J806" s="64" t="n">
        <f aca="false">Scenarios!$B$15+Scenarios!$B$16*$D806+Scenarios!$B$17*(Scenarios!E$22+SUM($G806:I806))+$E806+Scenarios!$B$18*Draws!G779</f>
        <v>-0.727936372542109</v>
      </c>
      <c r="K806" s="64" t="n">
        <f aca="false">Scenarios!$B$15+Scenarios!$B$16*$D806+Scenarios!$B$17*(Scenarios!F$22+SUM($G806:J806))+$E806+Scenarios!$B$18*Draws!H779</f>
        <v>-0.753960855565909</v>
      </c>
      <c r="L806" s="64" t="n">
        <f aca="false">Scenarios!$B$15+Scenarios!$B$16*$D806+Scenarios!$B$17*(Scenarios!G$22+SUM($G806:K806))+$E806+Scenarios!$B$18*Draws!I779</f>
        <v>-0.645047269081627</v>
      </c>
      <c r="M806" s="64" t="n">
        <f aca="false">Scenarios!$B$15+Scenarios!$B$16*$D806+Scenarios!$B$17*(Scenarios!H$22+SUM($G806:L806))+$E806+Scenarios!$B$18*Draws!J779</f>
        <v>0.274400929778143</v>
      </c>
      <c r="N806" s="64" t="n">
        <f aca="false">Scenarios!$B$15+Scenarios!$B$16*$D806+Scenarios!$B$17*(Scenarios!I$22+SUM($G806:M806))+$E806+Scenarios!$B$18*Draws!K779</f>
        <v>-2.13407101703001</v>
      </c>
      <c r="O806" s="64" t="n">
        <f aca="false">Scenarios!$B$15+Scenarios!$B$16*$D806+Scenarios!$B$17*(Scenarios!J$22+SUM($G806:N806))+$E806+Scenarios!$B$18*Draws!L779</f>
        <v>-3.93570789526097</v>
      </c>
      <c r="P806" s="64" t="n">
        <f aca="false">Scenarios!$B$15+Scenarios!$B$16*$D806+Scenarios!$B$17*(Scenarios!K$22+SUM($G806:O806))+$E806+Scenarios!$B$18*Draws!M779</f>
        <v>4.74615506435558</v>
      </c>
      <c r="Q806" s="64" t="n">
        <f aca="false">Scenarios!$B$15+Scenarios!$B$16*$D806+Scenarios!$B$17*(Scenarios!L$22+SUM($G806:P806))+$E806+Scenarios!$B$18*Draws!N779</f>
        <v>2.45635915781362</v>
      </c>
      <c r="R806" s="64" t="n">
        <f aca="false">Scenarios!$B$15+Scenarios!$B$16*$D806+Scenarios!$B$17*(Scenarios!M$22+SUM($G806:Q806))+$E806+Scenarios!$B$18*Draws!O779</f>
        <v>-1.91834438882631</v>
      </c>
      <c r="S806" s="79" t="n">
        <f aca="false">SUM(G806:R806)</f>
        <v>-15.6754803273641</v>
      </c>
    </row>
    <row r="807" customFormat="false" ht="15" hidden="false" customHeight="false" outlineLevel="0" collapsed="false">
      <c r="A807" s="36" t="n">
        <v>776</v>
      </c>
      <c r="B807" s="36" t="n">
        <f aca="false">MATCH(Draws!B780,$B$16:$E$16,1)</f>
        <v>3</v>
      </c>
      <c r="C807" s="65" t="n">
        <f aca="false">MAX(-0.9,INDEX(Scenarios!$B$8:$E$8,B807)+INDEX(Scenarios!$B$9:$E$9,B807)*Draws!C780)</f>
        <v>0.1821584</v>
      </c>
      <c r="D807" s="65" t="n">
        <f aca="false">(1+C807)^(1/12)-1</f>
        <v>0.0140428473172096</v>
      </c>
      <c r="E807" s="64" t="n">
        <f aca="false">INDEX(Scenarios!$B$10:$E$10,B807)/12</f>
        <v>0.416666666666667</v>
      </c>
      <c r="G807" s="64" t="n">
        <f aca="false">Scenarios!$B$15+Scenarios!$B$16*$D807+Scenarios!$B$17*(Scenarios!B$22)+$E807+Scenarios!$B$18*Draws!D780</f>
        <v>-1.0155566385291</v>
      </c>
      <c r="H807" s="64" t="n">
        <f aca="false">Scenarios!$B$15+Scenarios!$B$16*$D807+Scenarios!$B$17*(Scenarios!C$22+SUM($G807:G807))+$E807+Scenarios!$B$18*Draws!E780</f>
        <v>-0.619446738317938</v>
      </c>
      <c r="I807" s="64" t="n">
        <f aca="false">Scenarios!$B$15+Scenarios!$B$16*$D807+Scenarios!$B$17*(Scenarios!D$22+SUM($G807:H807))+$E807+Scenarios!$B$18*Draws!F780</f>
        <v>5.35534980940159</v>
      </c>
      <c r="J807" s="64" t="n">
        <f aca="false">Scenarios!$B$15+Scenarios!$B$16*$D807+Scenarios!$B$17*(Scenarios!E$22+SUM($G807:I807))+$E807+Scenarios!$B$18*Draws!G780</f>
        <v>1.55695829890622</v>
      </c>
      <c r="K807" s="64" t="n">
        <f aca="false">Scenarios!$B$15+Scenarios!$B$16*$D807+Scenarios!$B$17*(Scenarios!F$22+SUM($G807:J807))+$E807+Scenarios!$B$18*Draws!H780</f>
        <v>-2.53594927867232</v>
      </c>
      <c r="L807" s="64" t="n">
        <f aca="false">Scenarios!$B$15+Scenarios!$B$16*$D807+Scenarios!$B$17*(Scenarios!G$22+SUM($G807:K807))+$E807+Scenarios!$B$18*Draws!I780</f>
        <v>-1.06456935195623</v>
      </c>
      <c r="M807" s="64" t="n">
        <f aca="false">Scenarios!$B$15+Scenarios!$B$16*$D807+Scenarios!$B$17*(Scenarios!H$22+SUM($G807:L807))+$E807+Scenarios!$B$18*Draws!J780</f>
        <v>0.178906471671848</v>
      </c>
      <c r="N807" s="64" t="n">
        <f aca="false">Scenarios!$B$15+Scenarios!$B$16*$D807+Scenarios!$B$17*(Scenarios!I$22+SUM($G807:M807))+$E807+Scenarios!$B$18*Draws!K780</f>
        <v>-2.52537667641391</v>
      </c>
      <c r="O807" s="64" t="n">
        <f aca="false">Scenarios!$B$15+Scenarios!$B$16*$D807+Scenarios!$B$17*(Scenarios!J$22+SUM($G807:N807))+$E807+Scenarios!$B$18*Draws!L780</f>
        <v>-0.759185391683116</v>
      </c>
      <c r="P807" s="64" t="n">
        <f aca="false">Scenarios!$B$15+Scenarios!$B$16*$D807+Scenarios!$B$17*(Scenarios!K$22+SUM($G807:O807))+$E807+Scenarios!$B$18*Draws!M780</f>
        <v>1.13427220437858</v>
      </c>
      <c r="Q807" s="64" t="n">
        <f aca="false">Scenarios!$B$15+Scenarios!$B$16*$D807+Scenarios!$B$17*(Scenarios!L$22+SUM($G807:P807))+$E807+Scenarios!$B$18*Draws!N780</f>
        <v>-1.25295325746482</v>
      </c>
      <c r="R807" s="64" t="n">
        <f aca="false">Scenarios!$B$15+Scenarios!$B$16*$D807+Scenarios!$B$17*(Scenarios!M$22+SUM($G807:Q807))+$E807+Scenarios!$B$18*Draws!O780</f>
        <v>-4.35025960272885</v>
      </c>
      <c r="S807" s="79" t="n">
        <f aca="false">SUM(G807:R807)</f>
        <v>-5.89781015140803</v>
      </c>
    </row>
    <row r="808" customFormat="false" ht="15" hidden="false" customHeight="false" outlineLevel="0" collapsed="false">
      <c r="A808" s="36" t="n">
        <v>777</v>
      </c>
      <c r="B808" s="36" t="n">
        <f aca="false">MATCH(Draws!B781,$B$16:$E$16,1)</f>
        <v>4</v>
      </c>
      <c r="C808" s="65" t="n">
        <f aca="false">MAX(-0.9,INDEX(Scenarios!$B$8:$E$8,B808)+INDEX(Scenarios!$B$9:$E$9,B808)*Draws!C781)</f>
        <v>0.31766892</v>
      </c>
      <c r="D808" s="65" t="n">
        <f aca="false">(1+C808)^(1/12)-1</f>
        <v>0.0232549601357368</v>
      </c>
      <c r="E808" s="64" t="n">
        <f aca="false">INDEX(Scenarios!$B$10:$E$10,B808)/12</f>
        <v>-1.25</v>
      </c>
      <c r="G808" s="64" t="n">
        <f aca="false">Scenarios!$B$15+Scenarios!$B$16*$D808+Scenarios!$B$17*(Scenarios!B$22)+$E808+Scenarios!$B$18*Draws!D781</f>
        <v>-3.51023432276147</v>
      </c>
      <c r="H808" s="64" t="n">
        <f aca="false">Scenarios!$B$15+Scenarios!$B$16*$D808+Scenarios!$B$17*(Scenarios!C$22+SUM($G808:G808))+$E808+Scenarios!$B$18*Draws!E781</f>
        <v>-0.272115062412729</v>
      </c>
      <c r="I808" s="64" t="n">
        <f aca="false">Scenarios!$B$15+Scenarios!$B$16*$D808+Scenarios!$B$17*(Scenarios!D$22+SUM($G808:H808))+$E808+Scenarios!$B$18*Draws!F781</f>
        <v>-4.86531876063678</v>
      </c>
      <c r="J808" s="64" t="n">
        <f aca="false">Scenarios!$B$15+Scenarios!$B$16*$D808+Scenarios!$B$17*(Scenarios!E$22+SUM($G808:I808))+$E808+Scenarios!$B$18*Draws!G781</f>
        <v>-0.313964843492286</v>
      </c>
      <c r="K808" s="64" t="n">
        <f aca="false">Scenarios!$B$15+Scenarios!$B$16*$D808+Scenarios!$B$17*(Scenarios!F$22+SUM($G808:J808))+$E808+Scenarios!$B$18*Draws!H781</f>
        <v>-2.84766155403416</v>
      </c>
      <c r="L808" s="64" t="n">
        <f aca="false">Scenarios!$B$15+Scenarios!$B$16*$D808+Scenarios!$B$17*(Scenarios!G$22+SUM($G808:K808))+$E808+Scenarios!$B$18*Draws!I781</f>
        <v>-3.17359332148187</v>
      </c>
      <c r="M808" s="64" t="n">
        <f aca="false">Scenarios!$B$15+Scenarios!$B$16*$D808+Scenarios!$B$17*(Scenarios!H$22+SUM($G808:L808))+$E808+Scenarios!$B$18*Draws!J781</f>
        <v>-0.815411253293767</v>
      </c>
      <c r="N808" s="64" t="n">
        <f aca="false">Scenarios!$B$15+Scenarios!$B$16*$D808+Scenarios!$B$17*(Scenarios!I$22+SUM($G808:M808))+$E808+Scenarios!$B$18*Draws!K781</f>
        <v>-4.14764264035962</v>
      </c>
      <c r="O808" s="64" t="n">
        <f aca="false">Scenarios!$B$15+Scenarios!$B$16*$D808+Scenarios!$B$17*(Scenarios!J$22+SUM($G808:N808))+$E808+Scenarios!$B$18*Draws!L781</f>
        <v>0.901186038501877</v>
      </c>
      <c r="P808" s="64" t="n">
        <f aca="false">Scenarios!$B$15+Scenarios!$B$16*$D808+Scenarios!$B$17*(Scenarios!K$22+SUM($G808:O808))+$E808+Scenarios!$B$18*Draws!M781</f>
        <v>2.36670315319071</v>
      </c>
      <c r="Q808" s="64" t="n">
        <f aca="false">Scenarios!$B$15+Scenarios!$B$16*$D808+Scenarios!$B$17*(Scenarios!L$22+SUM($G808:P808))+$E808+Scenarios!$B$18*Draws!N781</f>
        <v>-3.24516020747114</v>
      </c>
      <c r="R808" s="64" t="n">
        <f aca="false">Scenarios!$B$15+Scenarios!$B$16*$D808+Scenarios!$B$17*(Scenarios!M$22+SUM($G808:Q808))+$E808+Scenarios!$B$18*Draws!O781</f>
        <v>-3.84342735857659</v>
      </c>
      <c r="S808" s="79" t="n">
        <f aca="false">SUM(G808:R808)</f>
        <v>-23.7666401328278</v>
      </c>
    </row>
    <row r="809" customFormat="false" ht="15" hidden="false" customHeight="false" outlineLevel="0" collapsed="false">
      <c r="A809" s="36" t="n">
        <v>778</v>
      </c>
      <c r="B809" s="36" t="n">
        <f aca="false">MATCH(Draws!B782,$B$16:$E$16,1)</f>
        <v>3</v>
      </c>
      <c r="C809" s="65" t="n">
        <f aca="false">MAX(-0.9,INDEX(Scenarios!$B$8:$E$8,B809)+INDEX(Scenarios!$B$9:$E$9,B809)*Draws!C782)</f>
        <v>0.2934242</v>
      </c>
      <c r="D809" s="65" t="n">
        <f aca="false">(1+C809)^(1/12)-1</f>
        <v>0.0216726052568217</v>
      </c>
      <c r="E809" s="64" t="n">
        <f aca="false">INDEX(Scenarios!$B$10:$E$10,B809)/12</f>
        <v>0.416666666666667</v>
      </c>
      <c r="G809" s="64" t="n">
        <f aca="false">Scenarios!$B$15+Scenarios!$B$16*$D809+Scenarios!$B$17*(Scenarios!B$22)+$E809+Scenarios!$B$18*Draws!D782</f>
        <v>3.27619027122984</v>
      </c>
      <c r="H809" s="64" t="n">
        <f aca="false">Scenarios!$B$15+Scenarios!$B$16*$D809+Scenarios!$B$17*(Scenarios!C$22+SUM($G809:G809))+$E809+Scenarios!$B$18*Draws!E782</f>
        <v>-2.04167302406278</v>
      </c>
      <c r="I809" s="64" t="n">
        <f aca="false">Scenarios!$B$15+Scenarios!$B$16*$D809+Scenarios!$B$17*(Scenarios!D$22+SUM($G809:H809))+$E809+Scenarios!$B$18*Draws!F782</f>
        <v>1.44126464291402</v>
      </c>
      <c r="J809" s="64" t="n">
        <f aca="false">Scenarios!$B$15+Scenarios!$B$16*$D809+Scenarios!$B$17*(Scenarios!E$22+SUM($G809:I809))+$E809+Scenarios!$B$18*Draws!G782</f>
        <v>2.61076297776573</v>
      </c>
      <c r="K809" s="64" t="n">
        <f aca="false">Scenarios!$B$15+Scenarios!$B$16*$D809+Scenarios!$B$17*(Scenarios!F$22+SUM($G809:J809))+$E809+Scenarios!$B$18*Draws!H782</f>
        <v>-2.76412929911075</v>
      </c>
      <c r="L809" s="64" t="n">
        <f aca="false">Scenarios!$B$15+Scenarios!$B$16*$D809+Scenarios!$B$17*(Scenarios!G$22+SUM($G809:K809))+$E809+Scenarios!$B$18*Draws!I782</f>
        <v>-3.32924511621628</v>
      </c>
      <c r="M809" s="64" t="n">
        <f aca="false">Scenarios!$B$15+Scenarios!$B$16*$D809+Scenarios!$B$17*(Scenarios!H$22+SUM($G809:L809))+$E809+Scenarios!$B$18*Draws!J782</f>
        <v>1.88603487842926</v>
      </c>
      <c r="N809" s="64" t="n">
        <f aca="false">Scenarios!$B$15+Scenarios!$B$16*$D809+Scenarios!$B$17*(Scenarios!I$22+SUM($G809:M809))+$E809+Scenarios!$B$18*Draws!K782</f>
        <v>4.42302710225553</v>
      </c>
      <c r="O809" s="64" t="n">
        <f aca="false">Scenarios!$B$15+Scenarios!$B$16*$D809+Scenarios!$B$17*(Scenarios!J$22+SUM($G809:N809))+$E809+Scenarios!$B$18*Draws!L782</f>
        <v>-1.86679704887946</v>
      </c>
      <c r="P809" s="64" t="n">
        <f aca="false">Scenarios!$B$15+Scenarios!$B$16*$D809+Scenarios!$B$17*(Scenarios!K$22+SUM($G809:O809))+$E809+Scenarios!$B$18*Draws!M782</f>
        <v>3.41724077590725</v>
      </c>
      <c r="Q809" s="64" t="n">
        <f aca="false">Scenarios!$B$15+Scenarios!$B$16*$D809+Scenarios!$B$17*(Scenarios!L$22+SUM($G809:P809))+$E809+Scenarios!$B$18*Draws!N782</f>
        <v>0.510928061052671</v>
      </c>
      <c r="R809" s="64" t="n">
        <f aca="false">Scenarios!$B$15+Scenarios!$B$16*$D809+Scenarios!$B$17*(Scenarios!M$22+SUM($G809:Q809))+$E809+Scenarios!$B$18*Draws!O782</f>
        <v>2.62617879364511</v>
      </c>
      <c r="S809" s="79" t="n">
        <f aca="false">SUM(G809:R809)</f>
        <v>10.1897830149301</v>
      </c>
    </row>
    <row r="810" customFormat="false" ht="15" hidden="false" customHeight="false" outlineLevel="0" collapsed="false">
      <c r="A810" s="36" t="n">
        <v>779</v>
      </c>
      <c r="B810" s="36" t="n">
        <f aca="false">MATCH(Draws!B783,$B$16:$E$16,1)</f>
        <v>4</v>
      </c>
      <c r="C810" s="65" t="n">
        <f aca="false">MAX(-0.9,INDEX(Scenarios!$B$8:$E$8,B810)+INDEX(Scenarios!$B$9:$E$9,B810)*Draws!C783)</f>
        <v>0.30148884</v>
      </c>
      <c r="D810" s="65" t="n">
        <f aca="false">(1+C810)^(1/12)-1</f>
        <v>0.0222019475032358</v>
      </c>
      <c r="E810" s="64" t="n">
        <f aca="false">INDEX(Scenarios!$B$10:$E$10,B810)/12</f>
        <v>-1.25</v>
      </c>
      <c r="G810" s="64" t="n">
        <f aca="false">Scenarios!$B$15+Scenarios!$B$16*$D810+Scenarios!$B$17*(Scenarios!B$22)+$E810+Scenarios!$B$18*Draws!D783</f>
        <v>-3.39217746524387</v>
      </c>
      <c r="H810" s="64" t="n">
        <f aca="false">Scenarios!$B$15+Scenarios!$B$16*$D810+Scenarios!$B$17*(Scenarios!C$22+SUM($G810:G810))+$E810+Scenarios!$B$18*Draws!E783</f>
        <v>-7.4722251570795</v>
      </c>
      <c r="I810" s="64" t="n">
        <f aca="false">Scenarios!$B$15+Scenarios!$B$16*$D810+Scenarios!$B$17*(Scenarios!D$22+SUM($G810:H810))+$E810+Scenarios!$B$18*Draws!F783</f>
        <v>-4.55669938077822</v>
      </c>
      <c r="J810" s="64" t="n">
        <f aca="false">Scenarios!$B$15+Scenarios!$B$16*$D810+Scenarios!$B$17*(Scenarios!E$22+SUM($G810:I810))+$E810+Scenarios!$B$18*Draws!G783</f>
        <v>-4.28416485117671</v>
      </c>
      <c r="K810" s="64" t="n">
        <f aca="false">Scenarios!$B$15+Scenarios!$B$16*$D810+Scenarios!$B$17*(Scenarios!F$22+SUM($G810:J810))+$E810+Scenarios!$B$18*Draws!H783</f>
        <v>-0.994624756444946</v>
      </c>
      <c r="L810" s="64" t="n">
        <f aca="false">Scenarios!$B$15+Scenarios!$B$16*$D810+Scenarios!$B$17*(Scenarios!G$22+SUM($G810:K810))+$E810+Scenarios!$B$18*Draws!I783</f>
        <v>-4.38097637896805</v>
      </c>
      <c r="M810" s="64" t="n">
        <f aca="false">Scenarios!$B$15+Scenarios!$B$16*$D810+Scenarios!$B$17*(Scenarios!H$22+SUM($G810:L810))+$E810+Scenarios!$B$18*Draws!J783</f>
        <v>-5.1172575500304</v>
      </c>
      <c r="N810" s="64" t="n">
        <f aca="false">Scenarios!$B$15+Scenarios!$B$16*$D810+Scenarios!$B$17*(Scenarios!I$22+SUM($G810:M810))+$E810+Scenarios!$B$18*Draws!K783</f>
        <v>-3.68982508178018</v>
      </c>
      <c r="O810" s="64" t="n">
        <f aca="false">Scenarios!$B$15+Scenarios!$B$16*$D810+Scenarios!$B$17*(Scenarios!J$22+SUM($G810:N810))+$E810+Scenarios!$B$18*Draws!L783</f>
        <v>0.631746710025343</v>
      </c>
      <c r="P810" s="64" t="n">
        <f aca="false">Scenarios!$B$15+Scenarios!$B$16*$D810+Scenarios!$B$17*(Scenarios!K$22+SUM($G810:O810))+$E810+Scenarios!$B$18*Draws!M783</f>
        <v>-5.08086253505677</v>
      </c>
      <c r="Q810" s="64" t="n">
        <f aca="false">Scenarios!$B$15+Scenarios!$B$16*$D810+Scenarios!$B$17*(Scenarios!L$22+SUM($G810:P810))+$E810+Scenarios!$B$18*Draws!N783</f>
        <v>-1.49144412288722</v>
      </c>
      <c r="R810" s="64" t="n">
        <f aca="false">Scenarios!$B$15+Scenarios!$B$16*$D810+Scenarios!$B$17*(Scenarios!M$22+SUM($G810:Q810))+$E810+Scenarios!$B$18*Draws!O783</f>
        <v>-6.34853473522826</v>
      </c>
      <c r="S810" s="79" t="n">
        <f aca="false">SUM(G810:R810)</f>
        <v>-46.1770453046488</v>
      </c>
    </row>
    <row r="811" customFormat="false" ht="15" hidden="false" customHeight="false" outlineLevel="0" collapsed="false">
      <c r="A811" s="36" t="n">
        <v>780</v>
      </c>
      <c r="B811" s="36" t="n">
        <f aca="false">MATCH(Draws!B784,$B$16:$E$16,1)</f>
        <v>4</v>
      </c>
      <c r="C811" s="65" t="n">
        <f aca="false">MAX(-0.9,INDEX(Scenarios!$B$8:$E$8,B811)+INDEX(Scenarios!$B$9:$E$9,B811)*Draws!C784)</f>
        <v>0.4592448</v>
      </c>
      <c r="D811" s="65" t="n">
        <f aca="false">(1+C811)^(1/12)-1</f>
        <v>0.0319944131892598</v>
      </c>
      <c r="E811" s="64" t="n">
        <f aca="false">INDEX(Scenarios!$B$10:$E$10,B811)/12</f>
        <v>-1.25</v>
      </c>
      <c r="G811" s="64" t="n">
        <f aca="false">Scenarios!$B$15+Scenarios!$B$16*$D811+Scenarios!$B$17*(Scenarios!B$22)+$E811+Scenarios!$B$18*Draws!D784</f>
        <v>-7.7942529296819</v>
      </c>
      <c r="H811" s="64" t="n">
        <f aca="false">Scenarios!$B$15+Scenarios!$B$16*$D811+Scenarios!$B$17*(Scenarios!C$22+SUM($G811:G811))+$E811+Scenarios!$B$18*Draws!E784</f>
        <v>-1.20291901784406</v>
      </c>
      <c r="I811" s="64" t="n">
        <f aca="false">Scenarios!$B$15+Scenarios!$B$16*$D811+Scenarios!$B$17*(Scenarios!D$22+SUM($G811:H811))+$E811+Scenarios!$B$18*Draws!F784</f>
        <v>-1.37518565765078</v>
      </c>
      <c r="J811" s="64" t="n">
        <f aca="false">Scenarios!$B$15+Scenarios!$B$16*$D811+Scenarios!$B$17*(Scenarios!E$22+SUM($G811:I811))+$E811+Scenarios!$B$18*Draws!G784</f>
        <v>-4.80775921020673</v>
      </c>
      <c r="K811" s="64" t="n">
        <f aca="false">Scenarios!$B$15+Scenarios!$B$16*$D811+Scenarios!$B$17*(Scenarios!F$22+SUM($G811:J811))+$E811+Scenarios!$B$18*Draws!H784</f>
        <v>-4.19374690737042</v>
      </c>
      <c r="L811" s="64" t="n">
        <f aca="false">Scenarios!$B$15+Scenarios!$B$16*$D811+Scenarios!$B$17*(Scenarios!G$22+SUM($G811:K811))+$E811+Scenarios!$B$18*Draws!I784</f>
        <v>-2.25025611982143</v>
      </c>
      <c r="M811" s="64" t="n">
        <f aca="false">Scenarios!$B$15+Scenarios!$B$16*$D811+Scenarios!$B$17*(Scenarios!H$22+SUM($G811:L811))+$E811+Scenarios!$B$18*Draws!J784</f>
        <v>-2.39072114430843</v>
      </c>
      <c r="N811" s="64" t="n">
        <f aca="false">Scenarios!$B$15+Scenarios!$B$16*$D811+Scenarios!$B$17*(Scenarios!I$22+SUM($G811:M811))+$E811+Scenarios!$B$18*Draws!K784</f>
        <v>-3.57417943469323</v>
      </c>
      <c r="O811" s="64" t="n">
        <f aca="false">Scenarios!$B$15+Scenarios!$B$16*$D811+Scenarios!$B$17*(Scenarios!J$22+SUM($G811:N811))+$E811+Scenarios!$B$18*Draws!L784</f>
        <v>-2.54163056331625</v>
      </c>
      <c r="P811" s="64" t="n">
        <f aca="false">Scenarios!$B$15+Scenarios!$B$16*$D811+Scenarios!$B$17*(Scenarios!K$22+SUM($G811:O811))+$E811+Scenarios!$B$18*Draws!M784</f>
        <v>-8.13713818799293</v>
      </c>
      <c r="Q811" s="64" t="n">
        <f aca="false">Scenarios!$B$15+Scenarios!$B$16*$D811+Scenarios!$B$17*(Scenarios!L$22+SUM($G811:P811))+$E811+Scenarios!$B$18*Draws!N784</f>
        <v>-0.160916115562368</v>
      </c>
      <c r="R811" s="64" t="n">
        <f aca="false">Scenarios!$B$15+Scenarios!$B$16*$D811+Scenarios!$B$17*(Scenarios!M$22+SUM($G811:Q811))+$E811+Scenarios!$B$18*Draws!O784</f>
        <v>-1.85140410766207</v>
      </c>
      <c r="S811" s="79" t="n">
        <f aca="false">SUM(G811:R811)</f>
        <v>-40.2801093961106</v>
      </c>
    </row>
    <row r="812" customFormat="false" ht="15" hidden="false" customHeight="false" outlineLevel="0" collapsed="false">
      <c r="A812" s="36" t="n">
        <v>781</v>
      </c>
      <c r="B812" s="36" t="n">
        <f aca="false">MATCH(Draws!B785,$B$16:$E$16,1)</f>
        <v>3</v>
      </c>
      <c r="C812" s="65" t="n">
        <f aca="false">MAX(-0.9,INDEX(Scenarios!$B$8:$E$8,B812)+INDEX(Scenarios!$B$9:$E$9,B812)*Draws!C785)</f>
        <v>0.35884592</v>
      </c>
      <c r="D812" s="65" t="n">
        <f aca="false">(1+C812)^(1/12)-1</f>
        <v>0.0258822553252642</v>
      </c>
      <c r="E812" s="64" t="n">
        <f aca="false">INDEX(Scenarios!$B$10:$E$10,B812)/12</f>
        <v>0.416666666666667</v>
      </c>
      <c r="G812" s="64" t="n">
        <f aca="false">Scenarios!$B$15+Scenarios!$B$16*$D812+Scenarios!$B$17*(Scenarios!B$22)+$E812+Scenarios!$B$18*Draws!D785</f>
        <v>-2.58634740041487</v>
      </c>
      <c r="H812" s="64" t="n">
        <f aca="false">Scenarios!$B$15+Scenarios!$B$16*$D812+Scenarios!$B$17*(Scenarios!C$22+SUM($G812:G812))+$E812+Scenarios!$B$18*Draws!E785</f>
        <v>-2.31165271646807</v>
      </c>
      <c r="I812" s="64" t="n">
        <f aca="false">Scenarios!$B$15+Scenarios!$B$16*$D812+Scenarios!$B$17*(Scenarios!D$22+SUM($G812:H812))+$E812+Scenarios!$B$18*Draws!F785</f>
        <v>-1.10481567905998</v>
      </c>
      <c r="J812" s="64" t="n">
        <f aca="false">Scenarios!$B$15+Scenarios!$B$16*$D812+Scenarios!$B$17*(Scenarios!E$22+SUM($G812:I812))+$E812+Scenarios!$B$18*Draws!G785</f>
        <v>-1.16994762676657</v>
      </c>
      <c r="K812" s="64" t="n">
        <f aca="false">Scenarios!$B$15+Scenarios!$B$16*$D812+Scenarios!$B$17*(Scenarios!F$22+SUM($G812:J812))+$E812+Scenarios!$B$18*Draws!H785</f>
        <v>1.77465861959129</v>
      </c>
      <c r="L812" s="64" t="n">
        <f aca="false">Scenarios!$B$15+Scenarios!$B$16*$D812+Scenarios!$B$17*(Scenarios!G$22+SUM($G812:K812))+$E812+Scenarios!$B$18*Draws!I785</f>
        <v>1.48330042100186</v>
      </c>
      <c r="M812" s="64" t="n">
        <f aca="false">Scenarios!$B$15+Scenarios!$B$16*$D812+Scenarios!$B$17*(Scenarios!H$22+SUM($G812:L812))+$E812+Scenarios!$B$18*Draws!J785</f>
        <v>-0.668286539085052</v>
      </c>
      <c r="N812" s="64" t="n">
        <f aca="false">Scenarios!$B$15+Scenarios!$B$16*$D812+Scenarios!$B$17*(Scenarios!I$22+SUM($G812:M812))+$E812+Scenarios!$B$18*Draws!K785</f>
        <v>0.0224652667316163</v>
      </c>
      <c r="O812" s="64" t="n">
        <f aca="false">Scenarios!$B$15+Scenarios!$B$16*$D812+Scenarios!$B$17*(Scenarios!J$22+SUM($G812:N812))+$E812+Scenarios!$B$18*Draws!L785</f>
        <v>1.08538439462144</v>
      </c>
      <c r="P812" s="64" t="n">
        <f aca="false">Scenarios!$B$15+Scenarios!$B$16*$D812+Scenarios!$B$17*(Scenarios!K$22+SUM($G812:O812))+$E812+Scenarios!$B$18*Draws!M785</f>
        <v>4.00880297003034</v>
      </c>
      <c r="Q812" s="64" t="n">
        <f aca="false">Scenarios!$B$15+Scenarios!$B$16*$D812+Scenarios!$B$17*(Scenarios!L$22+SUM($G812:P812))+$E812+Scenarios!$B$18*Draws!N785</f>
        <v>0.475222134807578</v>
      </c>
      <c r="R812" s="64" t="n">
        <f aca="false">Scenarios!$B$15+Scenarios!$B$16*$D812+Scenarios!$B$17*(Scenarios!M$22+SUM($G812:Q812))+$E812+Scenarios!$B$18*Draws!O785</f>
        <v>0.305631166133325</v>
      </c>
      <c r="S812" s="79" t="n">
        <f aca="false">SUM(G812:R812)</f>
        <v>1.31441501112291</v>
      </c>
    </row>
    <row r="813" customFormat="false" ht="15" hidden="false" customHeight="false" outlineLevel="0" collapsed="false">
      <c r="A813" s="36" t="n">
        <v>782</v>
      </c>
      <c r="B813" s="36" t="n">
        <f aca="false">MATCH(Draws!B786,$B$16:$E$16,1)</f>
        <v>4</v>
      </c>
      <c r="C813" s="65" t="n">
        <f aca="false">MAX(-0.9,INDEX(Scenarios!$B$8:$E$8,B813)+INDEX(Scenarios!$B$9:$E$9,B813)*Draws!C786)</f>
        <v>0.1312932</v>
      </c>
      <c r="D813" s="65" t="n">
        <f aca="false">(1+C813)^(1/12)-1</f>
        <v>0.0103331388658645</v>
      </c>
      <c r="E813" s="64" t="n">
        <f aca="false">INDEX(Scenarios!$B$10:$E$10,B813)/12</f>
        <v>-1.25</v>
      </c>
      <c r="G813" s="64" t="n">
        <f aca="false">Scenarios!$B$15+Scenarios!$B$16*$D813+Scenarios!$B$17*(Scenarios!B$22)+$E813+Scenarios!$B$18*Draws!D786</f>
        <v>-2.82674071285086</v>
      </c>
      <c r="H813" s="64" t="n">
        <f aca="false">Scenarios!$B$15+Scenarios!$B$16*$D813+Scenarios!$B$17*(Scenarios!C$22+SUM($G813:G813))+$E813+Scenarios!$B$18*Draws!E786</f>
        <v>1.92035713558</v>
      </c>
      <c r="I813" s="64" t="n">
        <f aca="false">Scenarios!$B$15+Scenarios!$B$16*$D813+Scenarios!$B$17*(Scenarios!D$22+SUM($G813:H813))+$E813+Scenarios!$B$18*Draws!F786</f>
        <v>-0.436309474089869</v>
      </c>
      <c r="J813" s="64" t="n">
        <f aca="false">Scenarios!$B$15+Scenarios!$B$16*$D813+Scenarios!$B$17*(Scenarios!E$22+SUM($G813:I813))+$E813+Scenarios!$B$18*Draws!G786</f>
        <v>-3.80598470926874</v>
      </c>
      <c r="K813" s="64" t="n">
        <f aca="false">Scenarios!$B$15+Scenarios!$B$16*$D813+Scenarios!$B$17*(Scenarios!F$22+SUM($G813:J813))+$E813+Scenarios!$B$18*Draws!H786</f>
        <v>-8.11144857974059</v>
      </c>
      <c r="L813" s="64" t="n">
        <f aca="false">Scenarios!$B$15+Scenarios!$B$16*$D813+Scenarios!$B$17*(Scenarios!G$22+SUM($G813:K813))+$E813+Scenarios!$B$18*Draws!I786</f>
        <v>4.11763728400898</v>
      </c>
      <c r="M813" s="64" t="n">
        <f aca="false">Scenarios!$B$15+Scenarios!$B$16*$D813+Scenarios!$B$17*(Scenarios!H$22+SUM($G813:L813))+$E813+Scenarios!$B$18*Draws!J786</f>
        <v>-4.10544946941769</v>
      </c>
      <c r="N813" s="64" t="n">
        <f aca="false">Scenarios!$B$15+Scenarios!$B$16*$D813+Scenarios!$B$17*(Scenarios!I$22+SUM($G813:M813))+$E813+Scenarios!$B$18*Draws!K786</f>
        <v>-1.97659247199675</v>
      </c>
      <c r="O813" s="64" t="n">
        <f aca="false">Scenarios!$B$15+Scenarios!$B$16*$D813+Scenarios!$B$17*(Scenarios!J$22+SUM($G813:N813))+$E813+Scenarios!$B$18*Draws!L786</f>
        <v>-2.15257224745462</v>
      </c>
      <c r="P813" s="64" t="n">
        <f aca="false">Scenarios!$B$15+Scenarios!$B$16*$D813+Scenarios!$B$17*(Scenarios!K$22+SUM($G813:O813))+$E813+Scenarios!$B$18*Draws!M786</f>
        <v>-0.17989931415598</v>
      </c>
      <c r="Q813" s="64" t="n">
        <f aca="false">Scenarios!$B$15+Scenarios!$B$16*$D813+Scenarios!$B$17*(Scenarios!L$22+SUM($G813:P813))+$E813+Scenarios!$B$18*Draws!N786</f>
        <v>-1.14160020811722</v>
      </c>
      <c r="R813" s="64" t="n">
        <f aca="false">Scenarios!$B$15+Scenarios!$B$16*$D813+Scenarios!$B$17*(Scenarios!M$22+SUM($G813:Q813))+$E813+Scenarios!$B$18*Draws!O786</f>
        <v>-2.98800630463538</v>
      </c>
      <c r="S813" s="79" t="n">
        <f aca="false">SUM(G813:R813)</f>
        <v>-21.6866090721387</v>
      </c>
    </row>
    <row r="814" customFormat="false" ht="15" hidden="false" customHeight="false" outlineLevel="0" collapsed="false">
      <c r="A814" s="36" t="n">
        <v>783</v>
      </c>
      <c r="B814" s="36" t="n">
        <f aca="false">MATCH(Draws!B787,$B$16:$E$16,1)</f>
        <v>4</v>
      </c>
      <c r="C814" s="65" t="n">
        <f aca="false">MAX(-0.9,INDEX(Scenarios!$B$8:$E$8,B814)+INDEX(Scenarios!$B$9:$E$9,B814)*Draws!C787)</f>
        <v>0.31365972</v>
      </c>
      <c r="D814" s="65" t="n">
        <f aca="false">(1+C814)^(1/12)-1</f>
        <v>0.0229951474023931</v>
      </c>
      <c r="E814" s="64" t="n">
        <f aca="false">INDEX(Scenarios!$B$10:$E$10,B814)/12</f>
        <v>-1.25</v>
      </c>
      <c r="G814" s="64" t="n">
        <f aca="false">Scenarios!$B$15+Scenarios!$B$16*$D814+Scenarios!$B$17*(Scenarios!B$22)+$E814+Scenarios!$B$18*Draws!D787</f>
        <v>-4.61669068416269</v>
      </c>
      <c r="H814" s="64" t="n">
        <f aca="false">Scenarios!$B$15+Scenarios!$B$16*$D814+Scenarios!$B$17*(Scenarios!C$22+SUM($G814:G814))+$E814+Scenarios!$B$18*Draws!E787</f>
        <v>1.64443775505663</v>
      </c>
      <c r="I814" s="64" t="n">
        <f aca="false">Scenarios!$B$15+Scenarios!$B$16*$D814+Scenarios!$B$17*(Scenarios!D$22+SUM($G814:H814))+$E814+Scenarios!$B$18*Draws!F787</f>
        <v>-0.0732832311225389</v>
      </c>
      <c r="J814" s="64" t="n">
        <f aca="false">Scenarios!$B$15+Scenarios!$B$16*$D814+Scenarios!$B$17*(Scenarios!E$22+SUM($G814:I814))+$E814+Scenarios!$B$18*Draws!G787</f>
        <v>1.88928017306875</v>
      </c>
      <c r="K814" s="64" t="n">
        <f aca="false">Scenarios!$B$15+Scenarios!$B$16*$D814+Scenarios!$B$17*(Scenarios!F$22+SUM($G814:J814))+$E814+Scenarios!$B$18*Draws!H787</f>
        <v>1.81622587893456</v>
      </c>
      <c r="L814" s="64" t="n">
        <f aca="false">Scenarios!$B$15+Scenarios!$B$16*$D814+Scenarios!$B$17*(Scenarios!G$22+SUM($G814:K814))+$E814+Scenarios!$B$18*Draws!I787</f>
        <v>-0.5684433986924</v>
      </c>
      <c r="M814" s="64" t="n">
        <f aca="false">Scenarios!$B$15+Scenarios!$B$16*$D814+Scenarios!$B$17*(Scenarios!H$22+SUM($G814:L814))+$E814+Scenarios!$B$18*Draws!J787</f>
        <v>2.84942001754029</v>
      </c>
      <c r="N814" s="64" t="n">
        <f aca="false">Scenarios!$B$15+Scenarios!$B$16*$D814+Scenarios!$B$17*(Scenarios!I$22+SUM($G814:M814))+$E814+Scenarios!$B$18*Draws!K787</f>
        <v>-2.44451956138613</v>
      </c>
      <c r="O814" s="64" t="n">
        <f aca="false">Scenarios!$B$15+Scenarios!$B$16*$D814+Scenarios!$B$17*(Scenarios!J$22+SUM($G814:N814))+$E814+Scenarios!$B$18*Draws!L787</f>
        <v>2.87513351854649</v>
      </c>
      <c r="P814" s="64" t="n">
        <f aca="false">Scenarios!$B$15+Scenarios!$B$16*$D814+Scenarios!$B$17*(Scenarios!K$22+SUM($G814:O814))+$E814+Scenarios!$B$18*Draws!M787</f>
        <v>-1.68081972976106</v>
      </c>
      <c r="Q814" s="64" t="n">
        <f aca="false">Scenarios!$B$15+Scenarios!$B$16*$D814+Scenarios!$B$17*(Scenarios!L$22+SUM($G814:P814))+$E814+Scenarios!$B$18*Draws!N787</f>
        <v>1.06250098653661</v>
      </c>
      <c r="R814" s="64" t="n">
        <f aca="false">Scenarios!$B$15+Scenarios!$B$16*$D814+Scenarios!$B$17*(Scenarios!M$22+SUM($G814:Q814))+$E814+Scenarios!$B$18*Draws!O787</f>
        <v>1.73444949350817</v>
      </c>
      <c r="S814" s="79" t="n">
        <f aca="false">SUM(G814:R814)</f>
        <v>4.48769121806668</v>
      </c>
    </row>
    <row r="815" customFormat="false" ht="15" hidden="false" customHeight="false" outlineLevel="0" collapsed="false">
      <c r="A815" s="36" t="n">
        <v>784</v>
      </c>
      <c r="B815" s="36" t="n">
        <f aca="false">MATCH(Draws!B788,$B$16:$E$16,1)</f>
        <v>3</v>
      </c>
      <c r="C815" s="65" t="n">
        <f aca="false">MAX(-0.9,INDEX(Scenarios!$B$8:$E$8,B815)+INDEX(Scenarios!$B$9:$E$9,B815)*Draws!C788)</f>
        <v>0.26646584</v>
      </c>
      <c r="D815" s="65" t="n">
        <f aca="false">(1+C815)^(1/12)-1</f>
        <v>0.0198808956529808</v>
      </c>
      <c r="E815" s="64" t="n">
        <f aca="false">INDEX(Scenarios!$B$10:$E$10,B815)/12</f>
        <v>0.416666666666667</v>
      </c>
      <c r="G815" s="64" t="n">
        <f aca="false">Scenarios!$B$15+Scenarios!$B$16*$D815+Scenarios!$B$17*(Scenarios!B$22)+$E815+Scenarios!$B$18*Draws!D788</f>
        <v>5.00444019541548</v>
      </c>
      <c r="H815" s="64" t="n">
        <f aca="false">Scenarios!$B$15+Scenarios!$B$16*$D815+Scenarios!$B$17*(Scenarios!C$22+SUM($G815:G815))+$E815+Scenarios!$B$18*Draws!E788</f>
        <v>1.37541346565376</v>
      </c>
      <c r="I815" s="64" t="n">
        <f aca="false">Scenarios!$B$15+Scenarios!$B$16*$D815+Scenarios!$B$17*(Scenarios!D$22+SUM($G815:H815))+$E815+Scenarios!$B$18*Draws!F788</f>
        <v>-6.03913705669375</v>
      </c>
      <c r="J815" s="64" t="n">
        <f aca="false">Scenarios!$B$15+Scenarios!$B$16*$D815+Scenarios!$B$17*(Scenarios!E$22+SUM($G815:I815))+$E815+Scenarios!$B$18*Draws!G788</f>
        <v>-4.84511215148932</v>
      </c>
      <c r="K815" s="64" t="n">
        <f aca="false">Scenarios!$B$15+Scenarios!$B$16*$D815+Scenarios!$B$17*(Scenarios!F$22+SUM($G815:J815))+$E815+Scenarios!$B$18*Draws!H788</f>
        <v>-2.6235859327529</v>
      </c>
      <c r="L815" s="64" t="n">
        <f aca="false">Scenarios!$B$15+Scenarios!$B$16*$D815+Scenarios!$B$17*(Scenarios!G$22+SUM($G815:K815))+$E815+Scenarios!$B$18*Draws!I788</f>
        <v>-3.87000091813079</v>
      </c>
      <c r="M815" s="64" t="n">
        <f aca="false">Scenarios!$B$15+Scenarios!$B$16*$D815+Scenarios!$B$17*(Scenarios!H$22+SUM($G815:L815))+$E815+Scenarios!$B$18*Draws!J788</f>
        <v>-4.66117805330678</v>
      </c>
      <c r="N815" s="64" t="n">
        <f aca="false">Scenarios!$B$15+Scenarios!$B$16*$D815+Scenarios!$B$17*(Scenarios!I$22+SUM($G815:M815))+$E815+Scenarios!$B$18*Draws!K788</f>
        <v>-0.338425578384553</v>
      </c>
      <c r="O815" s="64" t="n">
        <f aca="false">Scenarios!$B$15+Scenarios!$B$16*$D815+Scenarios!$B$17*(Scenarios!J$22+SUM($G815:N815))+$E815+Scenarios!$B$18*Draws!L788</f>
        <v>0.470023787110402</v>
      </c>
      <c r="P815" s="64" t="n">
        <f aca="false">Scenarios!$B$15+Scenarios!$B$16*$D815+Scenarios!$B$17*(Scenarios!K$22+SUM($G815:O815))+$E815+Scenarios!$B$18*Draws!M788</f>
        <v>0.363871045607036</v>
      </c>
      <c r="Q815" s="64" t="n">
        <f aca="false">Scenarios!$B$15+Scenarios!$B$16*$D815+Scenarios!$B$17*(Scenarios!L$22+SUM($G815:P815))+$E815+Scenarios!$B$18*Draws!N788</f>
        <v>2.99604766716006</v>
      </c>
      <c r="R815" s="64" t="n">
        <f aca="false">Scenarios!$B$15+Scenarios!$B$16*$D815+Scenarios!$B$17*(Scenarios!M$22+SUM($G815:Q815))+$E815+Scenarios!$B$18*Draws!O788</f>
        <v>0.21474291784362</v>
      </c>
      <c r="S815" s="79" t="n">
        <f aca="false">SUM(G815:R815)</f>
        <v>-11.9529006119677</v>
      </c>
    </row>
    <row r="816" customFormat="false" ht="15" hidden="false" customHeight="false" outlineLevel="0" collapsed="false">
      <c r="A816" s="36" t="n">
        <v>785</v>
      </c>
      <c r="B816" s="36" t="n">
        <f aca="false">MATCH(Draws!B789,$B$16:$E$16,1)</f>
        <v>1</v>
      </c>
      <c r="C816" s="65" t="n">
        <f aca="false">MAX(-0.9,INDEX(Scenarios!$B$8:$E$8,B816)+INDEX(Scenarios!$B$9:$E$9,B816)*Draws!C789)</f>
        <v>-0.00388135</v>
      </c>
      <c r="D816" s="65" t="n">
        <f aca="false">(1+C816)^(1/12)-1</f>
        <v>-0.000324022658858558</v>
      </c>
      <c r="E816" s="64" t="n">
        <f aca="false">INDEX(Scenarios!$B$10:$E$10,B816)/12</f>
        <v>-1.25</v>
      </c>
      <c r="G816" s="64" t="n">
        <f aca="false">Scenarios!$B$15+Scenarios!$B$16*$D816+Scenarios!$B$17*(Scenarios!B$22)+$E816+Scenarios!$B$18*Draws!D789</f>
        <v>-5.49287052451853</v>
      </c>
      <c r="H816" s="64" t="n">
        <f aca="false">Scenarios!$B$15+Scenarios!$B$16*$D816+Scenarios!$B$17*(Scenarios!C$22+SUM($G816:G816))+$E816+Scenarios!$B$18*Draws!E789</f>
        <v>-3.20546136729749</v>
      </c>
      <c r="I816" s="64" t="n">
        <f aca="false">Scenarios!$B$15+Scenarios!$B$16*$D816+Scenarios!$B$17*(Scenarios!D$22+SUM($G816:H816))+$E816+Scenarios!$B$18*Draws!F789</f>
        <v>-3.60238460293728</v>
      </c>
      <c r="J816" s="64" t="n">
        <f aca="false">Scenarios!$B$15+Scenarios!$B$16*$D816+Scenarios!$B$17*(Scenarios!E$22+SUM($G816:I816))+$E816+Scenarios!$B$18*Draws!G789</f>
        <v>-3.22139771474982</v>
      </c>
      <c r="K816" s="64" t="n">
        <f aca="false">Scenarios!$B$15+Scenarios!$B$16*$D816+Scenarios!$B$17*(Scenarios!F$22+SUM($G816:J816))+$E816+Scenarios!$B$18*Draws!H789</f>
        <v>-4.57902894675701</v>
      </c>
      <c r="L816" s="64" t="n">
        <f aca="false">Scenarios!$B$15+Scenarios!$B$16*$D816+Scenarios!$B$17*(Scenarios!G$22+SUM($G816:K816))+$E816+Scenarios!$B$18*Draws!I789</f>
        <v>-5.65507539041125</v>
      </c>
      <c r="M816" s="64" t="n">
        <f aca="false">Scenarios!$B$15+Scenarios!$B$16*$D816+Scenarios!$B$17*(Scenarios!H$22+SUM($G816:L816))+$E816+Scenarios!$B$18*Draws!J789</f>
        <v>-1.07439784089178</v>
      </c>
      <c r="N816" s="64" t="n">
        <f aca="false">Scenarios!$B$15+Scenarios!$B$16*$D816+Scenarios!$B$17*(Scenarios!I$22+SUM($G816:M816))+$E816+Scenarios!$B$18*Draws!K789</f>
        <v>-3.61181259305451</v>
      </c>
      <c r="O816" s="64" t="n">
        <f aca="false">Scenarios!$B$15+Scenarios!$B$16*$D816+Scenarios!$B$17*(Scenarios!J$22+SUM($G816:N816))+$E816+Scenarios!$B$18*Draws!L789</f>
        <v>-4.21094453814954</v>
      </c>
      <c r="P816" s="64" t="n">
        <f aca="false">Scenarios!$B$15+Scenarios!$B$16*$D816+Scenarios!$B$17*(Scenarios!K$22+SUM($G816:O816))+$E816+Scenarios!$B$18*Draws!M789</f>
        <v>-4.49720908836283</v>
      </c>
      <c r="Q816" s="64" t="n">
        <f aca="false">Scenarios!$B$15+Scenarios!$B$16*$D816+Scenarios!$B$17*(Scenarios!L$22+SUM($G816:P816))+$E816+Scenarios!$B$18*Draws!N789</f>
        <v>-8.55546461584403</v>
      </c>
      <c r="R816" s="64" t="n">
        <f aca="false">Scenarios!$B$15+Scenarios!$B$16*$D816+Scenarios!$B$17*(Scenarios!M$22+SUM($G816:Q816))+$E816+Scenarios!$B$18*Draws!O789</f>
        <v>-5.80122935138018</v>
      </c>
      <c r="S816" s="79" t="n">
        <f aca="false">SUM(G816:R816)</f>
        <v>-53.5072765743542</v>
      </c>
    </row>
    <row r="817" customFormat="false" ht="15" hidden="false" customHeight="false" outlineLevel="0" collapsed="false">
      <c r="A817" s="36" t="n">
        <v>786</v>
      </c>
      <c r="B817" s="36" t="n">
        <f aca="false">MATCH(Draws!B790,$B$16:$E$16,1)</f>
        <v>4</v>
      </c>
      <c r="C817" s="65" t="n">
        <f aca="false">MAX(-0.9,INDEX(Scenarios!$B$8:$E$8,B817)+INDEX(Scenarios!$B$9:$E$9,B817)*Draws!C790)</f>
        <v>0.21996324</v>
      </c>
      <c r="D817" s="65" t="n">
        <f aca="false">(1+C817)^(1/12)-1</f>
        <v>0.0167064109538888</v>
      </c>
      <c r="E817" s="64" t="n">
        <f aca="false">INDEX(Scenarios!$B$10:$E$10,B817)/12</f>
        <v>-1.25</v>
      </c>
      <c r="G817" s="64" t="n">
        <f aca="false">Scenarios!$B$15+Scenarios!$B$16*$D817+Scenarios!$B$17*(Scenarios!B$22)+$E817+Scenarios!$B$18*Draws!D790</f>
        <v>-2.03302818103473</v>
      </c>
      <c r="H817" s="64" t="n">
        <f aca="false">Scenarios!$B$15+Scenarios!$B$16*$D817+Scenarios!$B$17*(Scenarios!C$22+SUM($G817:G817))+$E817+Scenarios!$B$18*Draws!E790</f>
        <v>-0.38221212054146</v>
      </c>
      <c r="I817" s="64" t="n">
        <f aca="false">Scenarios!$B$15+Scenarios!$B$16*$D817+Scenarios!$B$17*(Scenarios!D$22+SUM($G817:H817))+$E817+Scenarios!$B$18*Draws!F790</f>
        <v>1.67093746399097</v>
      </c>
      <c r="J817" s="64" t="n">
        <f aca="false">Scenarios!$B$15+Scenarios!$B$16*$D817+Scenarios!$B$17*(Scenarios!E$22+SUM($G817:I817))+$E817+Scenarios!$B$18*Draws!G790</f>
        <v>-7.41492379269966</v>
      </c>
      <c r="K817" s="64" t="n">
        <f aca="false">Scenarios!$B$15+Scenarios!$B$16*$D817+Scenarios!$B$17*(Scenarios!F$22+SUM($G817:J817))+$E817+Scenarios!$B$18*Draws!H790</f>
        <v>-4.05385761180687</v>
      </c>
      <c r="L817" s="64" t="n">
        <f aca="false">Scenarios!$B$15+Scenarios!$B$16*$D817+Scenarios!$B$17*(Scenarios!G$22+SUM($G817:K817))+$E817+Scenarios!$B$18*Draws!I790</f>
        <v>-2.62207105982548</v>
      </c>
      <c r="M817" s="64" t="n">
        <f aca="false">Scenarios!$B$15+Scenarios!$B$16*$D817+Scenarios!$B$17*(Scenarios!H$22+SUM($G817:L817))+$E817+Scenarios!$B$18*Draws!J790</f>
        <v>-0.886689674848416</v>
      </c>
      <c r="N817" s="64" t="n">
        <f aca="false">Scenarios!$B$15+Scenarios!$B$16*$D817+Scenarios!$B$17*(Scenarios!I$22+SUM($G817:M817))+$E817+Scenarios!$B$18*Draws!K790</f>
        <v>-1.60723427997328</v>
      </c>
      <c r="O817" s="64" t="n">
        <f aca="false">Scenarios!$B$15+Scenarios!$B$16*$D817+Scenarios!$B$17*(Scenarios!J$22+SUM($G817:N817))+$E817+Scenarios!$B$18*Draws!L790</f>
        <v>-0.292383053822184</v>
      </c>
      <c r="P817" s="64" t="n">
        <f aca="false">Scenarios!$B$15+Scenarios!$B$16*$D817+Scenarios!$B$17*(Scenarios!K$22+SUM($G817:O817))+$E817+Scenarios!$B$18*Draws!M790</f>
        <v>-3.22580268613541</v>
      </c>
      <c r="Q817" s="64" t="n">
        <f aca="false">Scenarios!$B$15+Scenarios!$B$16*$D817+Scenarios!$B$17*(Scenarios!L$22+SUM($G817:P817))+$E817+Scenarios!$B$18*Draws!N790</f>
        <v>-3.89533102866219</v>
      </c>
      <c r="R817" s="64" t="n">
        <f aca="false">Scenarios!$B$15+Scenarios!$B$16*$D817+Scenarios!$B$17*(Scenarios!M$22+SUM($G817:Q817))+$E817+Scenarios!$B$18*Draws!O790</f>
        <v>1.45260385687162</v>
      </c>
      <c r="S817" s="79" t="n">
        <f aca="false">SUM(G817:R817)</f>
        <v>-23.2899921684871</v>
      </c>
    </row>
    <row r="818" customFormat="false" ht="15" hidden="false" customHeight="false" outlineLevel="0" collapsed="false">
      <c r="A818" s="36" t="n">
        <v>787</v>
      </c>
      <c r="B818" s="36" t="n">
        <f aca="false">MATCH(Draws!B791,$B$16:$E$16,1)</f>
        <v>4</v>
      </c>
      <c r="C818" s="65" t="n">
        <f aca="false">MAX(-0.9,INDEX(Scenarios!$B$8:$E$8,B818)+INDEX(Scenarios!$B$9:$E$9,B818)*Draws!C791)</f>
        <v>0.31877544</v>
      </c>
      <c r="D818" s="65" t="n">
        <f aca="false">(1+C818)^(1/12)-1</f>
        <v>0.0233265396061624</v>
      </c>
      <c r="E818" s="64" t="n">
        <f aca="false">INDEX(Scenarios!$B$10:$E$10,B818)/12</f>
        <v>-1.25</v>
      </c>
      <c r="G818" s="64" t="n">
        <f aca="false">Scenarios!$B$15+Scenarios!$B$16*$D818+Scenarios!$B$17*(Scenarios!B$22)+$E818+Scenarios!$B$18*Draws!D791</f>
        <v>1.19830167499187</v>
      </c>
      <c r="H818" s="64" t="n">
        <f aca="false">Scenarios!$B$15+Scenarios!$B$16*$D818+Scenarios!$B$17*(Scenarios!C$22+SUM($G818:G818))+$E818+Scenarios!$B$18*Draws!E791</f>
        <v>3.22352535776688</v>
      </c>
      <c r="I818" s="64" t="n">
        <f aca="false">Scenarios!$B$15+Scenarios!$B$16*$D818+Scenarios!$B$17*(Scenarios!D$22+SUM($G818:H818))+$E818+Scenarios!$B$18*Draws!F791</f>
        <v>-3.2944061206548</v>
      </c>
      <c r="J818" s="64" t="n">
        <f aca="false">Scenarios!$B$15+Scenarios!$B$16*$D818+Scenarios!$B$17*(Scenarios!E$22+SUM($G818:I818))+$E818+Scenarios!$B$18*Draws!G791</f>
        <v>1.03344021107923</v>
      </c>
      <c r="K818" s="64" t="n">
        <f aca="false">Scenarios!$B$15+Scenarios!$B$16*$D818+Scenarios!$B$17*(Scenarios!F$22+SUM($G818:J818))+$E818+Scenarios!$B$18*Draws!H791</f>
        <v>-2.29298511203534</v>
      </c>
      <c r="L818" s="64" t="n">
        <f aca="false">Scenarios!$B$15+Scenarios!$B$16*$D818+Scenarios!$B$17*(Scenarios!G$22+SUM($G818:K818))+$E818+Scenarios!$B$18*Draws!I791</f>
        <v>-1.97459977871414</v>
      </c>
      <c r="M818" s="64" t="n">
        <f aca="false">Scenarios!$B$15+Scenarios!$B$16*$D818+Scenarios!$B$17*(Scenarios!H$22+SUM($G818:L818))+$E818+Scenarios!$B$18*Draws!J791</f>
        <v>6.5567374764278</v>
      </c>
      <c r="N818" s="64" t="n">
        <f aca="false">Scenarios!$B$15+Scenarios!$B$16*$D818+Scenarios!$B$17*(Scenarios!I$22+SUM($G818:M818))+$E818+Scenarios!$B$18*Draws!K791</f>
        <v>-5.57696871153382</v>
      </c>
      <c r="O818" s="64" t="n">
        <f aca="false">Scenarios!$B$15+Scenarios!$B$16*$D818+Scenarios!$B$17*(Scenarios!J$22+SUM($G818:N818))+$E818+Scenarios!$B$18*Draws!L791</f>
        <v>-0.45612584343859</v>
      </c>
      <c r="P818" s="64" t="n">
        <f aca="false">Scenarios!$B$15+Scenarios!$B$16*$D818+Scenarios!$B$17*(Scenarios!K$22+SUM($G818:O818))+$E818+Scenarios!$B$18*Draws!M791</f>
        <v>-0.0464909647960801</v>
      </c>
      <c r="Q818" s="64" t="n">
        <f aca="false">Scenarios!$B$15+Scenarios!$B$16*$D818+Scenarios!$B$17*(Scenarios!L$22+SUM($G818:P818))+$E818+Scenarios!$B$18*Draws!N791</f>
        <v>1.67141210661179</v>
      </c>
      <c r="R818" s="64" t="n">
        <f aca="false">Scenarios!$B$15+Scenarios!$B$16*$D818+Scenarios!$B$17*(Scenarios!M$22+SUM($G818:Q818))+$E818+Scenarios!$B$18*Draws!O791</f>
        <v>1.77651478390343</v>
      </c>
      <c r="S818" s="79" t="n">
        <f aca="false">SUM(G818:R818)</f>
        <v>1.81835507960824</v>
      </c>
    </row>
    <row r="819" customFormat="false" ht="15" hidden="false" customHeight="false" outlineLevel="0" collapsed="false">
      <c r="A819" s="36" t="n">
        <v>788</v>
      </c>
      <c r="B819" s="36" t="n">
        <f aca="false">MATCH(Draws!B792,$B$16:$E$16,1)</f>
        <v>4</v>
      </c>
      <c r="C819" s="65" t="n">
        <f aca="false">MAX(-0.9,INDEX(Scenarios!$B$8:$E$8,B819)+INDEX(Scenarios!$B$9:$E$9,B819)*Draws!C792)</f>
        <v>0.0247716</v>
      </c>
      <c r="D819" s="65" t="n">
        <f aca="false">(1+C819)^(1/12)-1</f>
        <v>0.00204122701419318</v>
      </c>
      <c r="E819" s="64" t="n">
        <f aca="false">INDEX(Scenarios!$B$10:$E$10,B819)/12</f>
        <v>-1.25</v>
      </c>
      <c r="G819" s="64" t="n">
        <f aca="false">Scenarios!$B$15+Scenarios!$B$16*$D819+Scenarios!$B$17*(Scenarios!B$22)+$E819+Scenarios!$B$18*Draws!D792</f>
        <v>-1.20428677325502</v>
      </c>
      <c r="H819" s="64" t="n">
        <f aca="false">Scenarios!$B$15+Scenarios!$B$16*$D819+Scenarios!$B$17*(Scenarios!C$22+SUM($G819:G819))+$E819+Scenarios!$B$18*Draws!E792</f>
        <v>-2.242643303145</v>
      </c>
      <c r="I819" s="64" t="n">
        <f aca="false">Scenarios!$B$15+Scenarios!$B$16*$D819+Scenarios!$B$17*(Scenarios!D$22+SUM($G819:H819))+$E819+Scenarios!$B$18*Draws!F792</f>
        <v>2.66552742930668</v>
      </c>
      <c r="J819" s="64" t="n">
        <f aca="false">Scenarios!$B$15+Scenarios!$B$16*$D819+Scenarios!$B$17*(Scenarios!E$22+SUM($G819:I819))+$E819+Scenarios!$B$18*Draws!G792</f>
        <v>-0.0551708409197738</v>
      </c>
      <c r="K819" s="64" t="n">
        <f aca="false">Scenarios!$B$15+Scenarios!$B$16*$D819+Scenarios!$B$17*(Scenarios!F$22+SUM($G819:J819))+$E819+Scenarios!$B$18*Draws!H792</f>
        <v>-0.673496651629718</v>
      </c>
      <c r="L819" s="64" t="n">
        <f aca="false">Scenarios!$B$15+Scenarios!$B$16*$D819+Scenarios!$B$17*(Scenarios!G$22+SUM($G819:K819))+$E819+Scenarios!$B$18*Draws!I792</f>
        <v>-2.48092392252454</v>
      </c>
      <c r="M819" s="64" t="n">
        <f aca="false">Scenarios!$B$15+Scenarios!$B$16*$D819+Scenarios!$B$17*(Scenarios!H$22+SUM($G819:L819))+$E819+Scenarios!$B$18*Draws!J792</f>
        <v>-0.00842158212259814</v>
      </c>
      <c r="N819" s="64" t="n">
        <f aca="false">Scenarios!$B$15+Scenarios!$B$16*$D819+Scenarios!$B$17*(Scenarios!I$22+SUM($G819:M819))+$E819+Scenarios!$B$18*Draws!K792</f>
        <v>-3.63816038252717</v>
      </c>
      <c r="O819" s="64" t="n">
        <f aca="false">Scenarios!$B$15+Scenarios!$B$16*$D819+Scenarios!$B$17*(Scenarios!J$22+SUM($G819:N819))+$E819+Scenarios!$B$18*Draws!L792</f>
        <v>-1.09983035343023</v>
      </c>
      <c r="P819" s="64" t="n">
        <f aca="false">Scenarios!$B$15+Scenarios!$B$16*$D819+Scenarios!$B$17*(Scenarios!K$22+SUM($G819:O819))+$E819+Scenarios!$B$18*Draws!M792</f>
        <v>2.50418791647951</v>
      </c>
      <c r="Q819" s="64" t="n">
        <f aca="false">Scenarios!$B$15+Scenarios!$B$16*$D819+Scenarios!$B$17*(Scenarios!L$22+SUM($G819:P819))+$E819+Scenarios!$B$18*Draws!N792</f>
        <v>-4.66902610403819</v>
      </c>
      <c r="R819" s="64" t="n">
        <f aca="false">Scenarios!$B$15+Scenarios!$B$16*$D819+Scenarios!$B$17*(Scenarios!M$22+SUM($G819:Q819))+$E819+Scenarios!$B$18*Draws!O792</f>
        <v>-4.9101195847313</v>
      </c>
      <c r="S819" s="79" t="n">
        <f aca="false">SUM(G819:R819)</f>
        <v>-15.8123641525374</v>
      </c>
    </row>
    <row r="820" customFormat="false" ht="15" hidden="false" customHeight="false" outlineLevel="0" collapsed="false">
      <c r="A820" s="36" t="n">
        <v>789</v>
      </c>
      <c r="B820" s="36" t="n">
        <f aca="false">MATCH(Draws!B793,$B$16:$E$16,1)</f>
        <v>1</v>
      </c>
      <c r="C820" s="65" t="n">
        <f aca="false">MAX(-0.9,INDEX(Scenarios!$B$8:$E$8,B820)+INDEX(Scenarios!$B$9:$E$9,B820)*Draws!C793)</f>
        <v>-0.05989</v>
      </c>
      <c r="D820" s="65" t="n">
        <f aca="false">(1+C820)^(1/12)-1</f>
        <v>-0.00513331173257225</v>
      </c>
      <c r="E820" s="64" t="n">
        <f aca="false">INDEX(Scenarios!$B$10:$E$10,B820)/12</f>
        <v>-1.25</v>
      </c>
      <c r="G820" s="64" t="n">
        <f aca="false">Scenarios!$B$15+Scenarios!$B$16*$D820+Scenarios!$B$17*(Scenarios!B$22)+$E820+Scenarios!$B$18*Draws!D793</f>
        <v>-2.39495369976032</v>
      </c>
      <c r="H820" s="64" t="n">
        <f aca="false">Scenarios!$B$15+Scenarios!$B$16*$D820+Scenarios!$B$17*(Scenarios!C$22+SUM($G820:G820))+$E820+Scenarios!$B$18*Draws!E793</f>
        <v>-4.54521583957355</v>
      </c>
      <c r="I820" s="64" t="n">
        <f aca="false">Scenarios!$B$15+Scenarios!$B$16*$D820+Scenarios!$B$17*(Scenarios!D$22+SUM($G820:H820))+$E820+Scenarios!$B$18*Draws!F793</f>
        <v>-1.45463102702878</v>
      </c>
      <c r="J820" s="64" t="n">
        <f aca="false">Scenarios!$B$15+Scenarios!$B$16*$D820+Scenarios!$B$17*(Scenarios!E$22+SUM($G820:I820))+$E820+Scenarios!$B$18*Draws!G793</f>
        <v>-1.39526128719673</v>
      </c>
      <c r="K820" s="64" t="n">
        <f aca="false">Scenarios!$B$15+Scenarios!$B$16*$D820+Scenarios!$B$17*(Scenarios!F$22+SUM($G820:J820))+$E820+Scenarios!$B$18*Draws!H793</f>
        <v>-3.06736892167354</v>
      </c>
      <c r="L820" s="64" t="n">
        <f aca="false">Scenarios!$B$15+Scenarios!$B$16*$D820+Scenarios!$B$17*(Scenarios!G$22+SUM($G820:K820))+$E820+Scenarios!$B$18*Draws!I793</f>
        <v>-2.90106841162146</v>
      </c>
      <c r="M820" s="64" t="n">
        <f aca="false">Scenarios!$B$15+Scenarios!$B$16*$D820+Scenarios!$B$17*(Scenarios!H$22+SUM($G820:L820))+$E820+Scenarios!$B$18*Draws!J793</f>
        <v>-4.53542486390275</v>
      </c>
      <c r="N820" s="64" t="n">
        <f aca="false">Scenarios!$B$15+Scenarios!$B$16*$D820+Scenarios!$B$17*(Scenarios!I$22+SUM($G820:M820))+$E820+Scenarios!$B$18*Draws!K793</f>
        <v>-1.55425491904025</v>
      </c>
      <c r="O820" s="64" t="n">
        <f aca="false">Scenarios!$B$15+Scenarios!$B$16*$D820+Scenarios!$B$17*(Scenarios!J$22+SUM($G820:N820))+$E820+Scenarios!$B$18*Draws!L793</f>
        <v>-4.21652262059934</v>
      </c>
      <c r="P820" s="64" t="n">
        <f aca="false">Scenarios!$B$15+Scenarios!$B$16*$D820+Scenarios!$B$17*(Scenarios!K$22+SUM($G820:O820))+$E820+Scenarios!$B$18*Draws!M793</f>
        <v>-2.35869642214184</v>
      </c>
      <c r="Q820" s="64" t="n">
        <f aca="false">Scenarios!$B$15+Scenarios!$B$16*$D820+Scenarios!$B$17*(Scenarios!L$22+SUM($G820:P820))+$E820+Scenarios!$B$18*Draws!N793</f>
        <v>-2.98710360231706</v>
      </c>
      <c r="R820" s="64" t="n">
        <f aca="false">Scenarios!$B$15+Scenarios!$B$16*$D820+Scenarios!$B$17*(Scenarios!M$22+SUM($G820:Q820))+$E820+Scenarios!$B$18*Draws!O793</f>
        <v>-5.56621146952653</v>
      </c>
      <c r="S820" s="79" t="n">
        <f aca="false">SUM(G820:R820)</f>
        <v>-36.9767130843822</v>
      </c>
    </row>
    <row r="821" customFormat="false" ht="15" hidden="false" customHeight="false" outlineLevel="0" collapsed="false">
      <c r="A821" s="36" t="n">
        <v>790</v>
      </c>
      <c r="B821" s="36" t="n">
        <f aca="false">MATCH(Draws!B794,$B$16:$E$16,1)</f>
        <v>2</v>
      </c>
      <c r="C821" s="65" t="n">
        <f aca="false">MAX(-0.9,INDEX(Scenarios!$B$8:$E$8,B821)+INDEX(Scenarios!$B$9:$E$9,B821)*Draws!C794)</f>
        <v>-0.35221804</v>
      </c>
      <c r="D821" s="65" t="n">
        <f aca="false">(1+C821)^(1/12)-1</f>
        <v>-0.035536631102597</v>
      </c>
      <c r="E821" s="64" t="n">
        <f aca="false">INDEX(Scenarios!$B$10:$E$10,B821)/12</f>
        <v>0.416666666666667</v>
      </c>
      <c r="G821" s="64" t="n">
        <f aca="false">Scenarios!$B$15+Scenarios!$B$16*$D821+Scenarios!$B$17*(Scenarios!B$22)+$E821+Scenarios!$B$18*Draws!D794</f>
        <v>8.26567782859946</v>
      </c>
      <c r="H821" s="64" t="n">
        <f aca="false">Scenarios!$B$15+Scenarios!$B$16*$D821+Scenarios!$B$17*(Scenarios!C$22+SUM($G821:G821))+$E821+Scenarios!$B$18*Draws!E794</f>
        <v>2.4010335746219</v>
      </c>
      <c r="I821" s="64" t="n">
        <f aca="false">Scenarios!$B$15+Scenarios!$B$16*$D821+Scenarios!$B$17*(Scenarios!D$22+SUM($G821:H821))+$E821+Scenarios!$B$18*Draws!F794</f>
        <v>0.67330249738864</v>
      </c>
      <c r="J821" s="64" t="n">
        <f aca="false">Scenarios!$B$15+Scenarios!$B$16*$D821+Scenarios!$B$17*(Scenarios!E$22+SUM($G821:I821))+$E821+Scenarios!$B$18*Draws!G794</f>
        <v>-2.03510879928924</v>
      </c>
      <c r="K821" s="64" t="n">
        <f aca="false">Scenarios!$B$15+Scenarios!$B$16*$D821+Scenarios!$B$17*(Scenarios!F$22+SUM($G821:J821))+$E821+Scenarios!$B$18*Draws!H794</f>
        <v>0.353085801117603</v>
      </c>
      <c r="L821" s="64" t="n">
        <f aca="false">Scenarios!$B$15+Scenarios!$B$16*$D821+Scenarios!$B$17*(Scenarios!G$22+SUM($G821:K821))+$E821+Scenarios!$B$18*Draws!I794</f>
        <v>1.83258110492079</v>
      </c>
      <c r="M821" s="64" t="n">
        <f aca="false">Scenarios!$B$15+Scenarios!$B$16*$D821+Scenarios!$B$17*(Scenarios!H$22+SUM($G821:L821))+$E821+Scenarios!$B$18*Draws!J794</f>
        <v>0.502927515416723</v>
      </c>
      <c r="N821" s="64" t="n">
        <f aca="false">Scenarios!$B$15+Scenarios!$B$16*$D821+Scenarios!$B$17*(Scenarios!I$22+SUM($G821:M821))+$E821+Scenarios!$B$18*Draws!K794</f>
        <v>-2.32360543893595</v>
      </c>
      <c r="O821" s="64" t="n">
        <f aca="false">Scenarios!$B$15+Scenarios!$B$16*$D821+Scenarios!$B$17*(Scenarios!J$22+SUM($G821:N821))+$E821+Scenarios!$B$18*Draws!L794</f>
        <v>-0.328302147099052</v>
      </c>
      <c r="P821" s="64" t="n">
        <f aca="false">Scenarios!$B$15+Scenarios!$B$16*$D821+Scenarios!$B$17*(Scenarios!K$22+SUM($G821:O821))+$E821+Scenarios!$B$18*Draws!M794</f>
        <v>1.4649243469893</v>
      </c>
      <c r="Q821" s="64" t="n">
        <f aca="false">Scenarios!$B$15+Scenarios!$B$16*$D821+Scenarios!$B$17*(Scenarios!L$22+SUM($G821:P821))+$E821+Scenarios!$B$18*Draws!N794</f>
        <v>-1.83954040191495</v>
      </c>
      <c r="R821" s="64" t="n">
        <f aca="false">Scenarios!$B$15+Scenarios!$B$16*$D821+Scenarios!$B$17*(Scenarios!M$22+SUM($G821:Q821))+$E821+Scenarios!$B$18*Draws!O794</f>
        <v>2.91786280105891</v>
      </c>
      <c r="S821" s="79" t="n">
        <f aca="false">SUM(G821:R821)</f>
        <v>11.8848386828741</v>
      </c>
    </row>
    <row r="822" customFormat="false" ht="15" hidden="false" customHeight="false" outlineLevel="0" collapsed="false">
      <c r="A822" s="36" t="n">
        <v>791</v>
      </c>
      <c r="B822" s="36" t="n">
        <f aca="false">MATCH(Draws!B795,$B$16:$E$16,1)</f>
        <v>1</v>
      </c>
      <c r="C822" s="65" t="n">
        <f aca="false">MAX(-0.9,INDEX(Scenarios!$B$8:$E$8,B822)+INDEX(Scenarios!$B$9:$E$9,B822)*Draws!C795)</f>
        <v>-0.21714415</v>
      </c>
      <c r="D822" s="65" t="n">
        <f aca="false">(1+C822)^(1/12)-1</f>
        <v>-0.0201938747794973</v>
      </c>
      <c r="E822" s="64" t="n">
        <f aca="false">INDEX(Scenarios!$B$10:$E$10,B822)/12</f>
        <v>-1.25</v>
      </c>
      <c r="G822" s="64" t="n">
        <f aca="false">Scenarios!$B$15+Scenarios!$B$16*$D822+Scenarios!$B$17*(Scenarios!B$22)+$E822+Scenarios!$B$18*Draws!D795</f>
        <v>-6.92139202044262</v>
      </c>
      <c r="H822" s="64" t="n">
        <f aca="false">Scenarios!$B$15+Scenarios!$B$16*$D822+Scenarios!$B$17*(Scenarios!C$22+SUM($G822:G822))+$E822+Scenarios!$B$18*Draws!E795</f>
        <v>-1.34490627539178</v>
      </c>
      <c r="I822" s="64" t="n">
        <f aca="false">Scenarios!$B$15+Scenarios!$B$16*$D822+Scenarios!$B$17*(Scenarios!D$22+SUM($G822:H822))+$E822+Scenarios!$B$18*Draws!F795</f>
        <v>-5.12182604739714</v>
      </c>
      <c r="J822" s="64" t="n">
        <f aca="false">Scenarios!$B$15+Scenarios!$B$16*$D822+Scenarios!$B$17*(Scenarios!E$22+SUM($G822:I822))+$E822+Scenarios!$B$18*Draws!G795</f>
        <v>-4.44230072806824</v>
      </c>
      <c r="K822" s="64" t="n">
        <f aca="false">Scenarios!$B$15+Scenarios!$B$16*$D822+Scenarios!$B$17*(Scenarios!F$22+SUM($G822:J822))+$E822+Scenarios!$B$18*Draws!H795</f>
        <v>-8.80644609695247</v>
      </c>
      <c r="L822" s="64" t="n">
        <f aca="false">Scenarios!$B$15+Scenarios!$B$16*$D822+Scenarios!$B$17*(Scenarios!G$22+SUM($G822:K822))+$E822+Scenarios!$B$18*Draws!I795</f>
        <v>-2.3883866897055</v>
      </c>
      <c r="M822" s="64" t="n">
        <f aca="false">Scenarios!$B$15+Scenarios!$B$16*$D822+Scenarios!$B$17*(Scenarios!H$22+SUM($G822:L822))+$E822+Scenarios!$B$18*Draws!J795</f>
        <v>-1.62657937656778</v>
      </c>
      <c r="N822" s="64" t="n">
        <f aca="false">Scenarios!$B$15+Scenarios!$B$16*$D822+Scenarios!$B$17*(Scenarios!I$22+SUM($G822:M822))+$E822+Scenarios!$B$18*Draws!K795</f>
        <v>2.66901474815769</v>
      </c>
      <c r="O822" s="64" t="n">
        <f aca="false">Scenarios!$B$15+Scenarios!$B$16*$D822+Scenarios!$B$17*(Scenarios!J$22+SUM($G822:N822))+$E822+Scenarios!$B$18*Draws!L795</f>
        <v>-7.55609286820309</v>
      </c>
      <c r="P822" s="64" t="n">
        <f aca="false">Scenarios!$B$15+Scenarios!$B$16*$D822+Scenarios!$B$17*(Scenarios!K$22+SUM($G822:O822))+$E822+Scenarios!$B$18*Draws!M795</f>
        <v>-4.8338484094914</v>
      </c>
      <c r="Q822" s="64" t="n">
        <f aca="false">Scenarios!$B$15+Scenarios!$B$16*$D822+Scenarios!$B$17*(Scenarios!L$22+SUM($G822:P822))+$E822+Scenarios!$B$18*Draws!N795</f>
        <v>1.73194231885278</v>
      </c>
      <c r="R822" s="64" t="n">
        <f aca="false">Scenarios!$B$15+Scenarios!$B$16*$D822+Scenarios!$B$17*(Scenarios!M$22+SUM($G822:Q822))+$E822+Scenarios!$B$18*Draws!O795</f>
        <v>-3.06302340121572</v>
      </c>
      <c r="S822" s="79" t="n">
        <f aca="false">SUM(G822:R822)</f>
        <v>-41.7038448464253</v>
      </c>
    </row>
    <row r="823" customFormat="false" ht="15" hidden="false" customHeight="false" outlineLevel="0" collapsed="false">
      <c r="A823" s="36" t="n">
        <v>792</v>
      </c>
      <c r="B823" s="36" t="n">
        <f aca="false">MATCH(Draws!B796,$B$16:$E$16,1)</f>
        <v>2</v>
      </c>
      <c r="C823" s="65" t="n">
        <f aca="false">MAX(-0.9,INDEX(Scenarios!$B$8:$E$8,B823)+INDEX(Scenarios!$B$9:$E$9,B823)*Draws!C796)</f>
        <v>-0.23253664</v>
      </c>
      <c r="D823" s="65" t="n">
        <f aca="false">(1+C823)^(1/12)-1</f>
        <v>-0.0218139367686548</v>
      </c>
      <c r="E823" s="64" t="n">
        <f aca="false">INDEX(Scenarios!$B$10:$E$10,B823)/12</f>
        <v>0.416666666666667</v>
      </c>
      <c r="G823" s="64" t="n">
        <f aca="false">Scenarios!$B$15+Scenarios!$B$16*$D823+Scenarios!$B$17*(Scenarios!B$22)+$E823+Scenarios!$B$18*Draws!D796</f>
        <v>0.337468887957175</v>
      </c>
      <c r="H823" s="64" t="n">
        <f aca="false">Scenarios!$B$15+Scenarios!$B$16*$D823+Scenarios!$B$17*(Scenarios!C$22+SUM($G823:G823))+$E823+Scenarios!$B$18*Draws!E796</f>
        <v>-2.41364061758527</v>
      </c>
      <c r="I823" s="64" t="n">
        <f aca="false">Scenarios!$B$15+Scenarios!$B$16*$D823+Scenarios!$B$17*(Scenarios!D$22+SUM($G823:H823))+$E823+Scenarios!$B$18*Draws!F796</f>
        <v>-1.28108438463007</v>
      </c>
      <c r="J823" s="64" t="n">
        <f aca="false">Scenarios!$B$15+Scenarios!$B$16*$D823+Scenarios!$B$17*(Scenarios!E$22+SUM($G823:I823))+$E823+Scenarios!$B$18*Draws!G796</f>
        <v>-1.53949465831283</v>
      </c>
      <c r="K823" s="64" t="n">
        <f aca="false">Scenarios!$B$15+Scenarios!$B$16*$D823+Scenarios!$B$17*(Scenarios!F$22+SUM($G823:J823))+$E823+Scenarios!$B$18*Draws!H796</f>
        <v>2.40024441637031</v>
      </c>
      <c r="L823" s="64" t="n">
        <f aca="false">Scenarios!$B$15+Scenarios!$B$16*$D823+Scenarios!$B$17*(Scenarios!G$22+SUM($G823:K823))+$E823+Scenarios!$B$18*Draws!I796</f>
        <v>-1.18795359115779</v>
      </c>
      <c r="M823" s="64" t="n">
        <f aca="false">Scenarios!$B$15+Scenarios!$B$16*$D823+Scenarios!$B$17*(Scenarios!H$22+SUM($G823:L823))+$E823+Scenarios!$B$18*Draws!J796</f>
        <v>0.403690130475149</v>
      </c>
      <c r="N823" s="64" t="n">
        <f aca="false">Scenarios!$B$15+Scenarios!$B$16*$D823+Scenarios!$B$17*(Scenarios!I$22+SUM($G823:M823))+$E823+Scenarios!$B$18*Draws!K796</f>
        <v>-0.0502859688934252</v>
      </c>
      <c r="O823" s="64" t="n">
        <f aca="false">Scenarios!$B$15+Scenarios!$B$16*$D823+Scenarios!$B$17*(Scenarios!J$22+SUM($G823:N823))+$E823+Scenarios!$B$18*Draws!L796</f>
        <v>-1.15274783068661</v>
      </c>
      <c r="P823" s="64" t="n">
        <f aca="false">Scenarios!$B$15+Scenarios!$B$16*$D823+Scenarios!$B$17*(Scenarios!K$22+SUM($G823:O823))+$E823+Scenarios!$B$18*Draws!M796</f>
        <v>-2.37269143169302</v>
      </c>
      <c r="Q823" s="64" t="n">
        <f aca="false">Scenarios!$B$15+Scenarios!$B$16*$D823+Scenarios!$B$17*(Scenarios!L$22+SUM($G823:P823))+$E823+Scenarios!$B$18*Draws!N796</f>
        <v>0.0750575111858053</v>
      </c>
      <c r="R823" s="64" t="n">
        <f aca="false">Scenarios!$B$15+Scenarios!$B$16*$D823+Scenarios!$B$17*(Scenarios!M$22+SUM($G823:Q823))+$E823+Scenarios!$B$18*Draws!O796</f>
        <v>0.26724762222927</v>
      </c>
      <c r="S823" s="79" t="n">
        <f aca="false">SUM(G823:R823)</f>
        <v>-6.51418991474132</v>
      </c>
    </row>
    <row r="824" customFormat="false" ht="15" hidden="false" customHeight="false" outlineLevel="0" collapsed="false">
      <c r="A824" s="36" t="n">
        <v>793</v>
      </c>
      <c r="B824" s="36" t="n">
        <f aca="false">MATCH(Draws!B797,$B$16:$E$16,1)</f>
        <v>2</v>
      </c>
      <c r="C824" s="65" t="n">
        <f aca="false">MAX(-0.9,INDEX(Scenarios!$B$8:$E$8,B824)+INDEX(Scenarios!$B$9:$E$9,B824)*Draws!C797)</f>
        <v>-0.2031754</v>
      </c>
      <c r="D824" s="65" t="n">
        <f aca="false">(1+C824)^(1/12)-1</f>
        <v>-0.0187487391802813</v>
      </c>
      <c r="E824" s="64" t="n">
        <f aca="false">INDEX(Scenarios!$B$10:$E$10,B824)/12</f>
        <v>0.416666666666667</v>
      </c>
      <c r="G824" s="64" t="n">
        <f aca="false">Scenarios!$B$15+Scenarios!$B$16*$D824+Scenarios!$B$17*(Scenarios!B$22)+$E824+Scenarios!$B$18*Draws!D797</f>
        <v>1.8169142491401</v>
      </c>
      <c r="H824" s="64" t="n">
        <f aca="false">Scenarios!$B$15+Scenarios!$B$16*$D824+Scenarios!$B$17*(Scenarios!C$22+SUM($G824:G824))+$E824+Scenarios!$B$18*Draws!E797</f>
        <v>-1.98247191521187</v>
      </c>
      <c r="I824" s="64" t="n">
        <f aca="false">Scenarios!$B$15+Scenarios!$B$16*$D824+Scenarios!$B$17*(Scenarios!D$22+SUM($G824:H824))+$E824+Scenarios!$B$18*Draws!F797</f>
        <v>-0.128807840769196</v>
      </c>
      <c r="J824" s="64" t="n">
        <f aca="false">Scenarios!$B$15+Scenarios!$B$16*$D824+Scenarios!$B$17*(Scenarios!E$22+SUM($G824:I824))+$E824+Scenarios!$B$18*Draws!G797</f>
        <v>-0.314045997396562</v>
      </c>
      <c r="K824" s="64" t="n">
        <f aca="false">Scenarios!$B$15+Scenarios!$B$16*$D824+Scenarios!$B$17*(Scenarios!F$22+SUM($G824:J824))+$E824+Scenarios!$B$18*Draws!H797</f>
        <v>-3.3860763110087</v>
      </c>
      <c r="L824" s="64" t="n">
        <f aca="false">Scenarios!$B$15+Scenarios!$B$16*$D824+Scenarios!$B$17*(Scenarios!G$22+SUM($G824:K824))+$E824+Scenarios!$B$18*Draws!I797</f>
        <v>3.72887196112142</v>
      </c>
      <c r="M824" s="64" t="n">
        <f aca="false">Scenarios!$B$15+Scenarios!$B$16*$D824+Scenarios!$B$17*(Scenarios!H$22+SUM($G824:L824))+$E824+Scenarios!$B$18*Draws!J797</f>
        <v>2.5561577186063</v>
      </c>
      <c r="N824" s="64" t="n">
        <f aca="false">Scenarios!$B$15+Scenarios!$B$16*$D824+Scenarios!$B$17*(Scenarios!I$22+SUM($G824:M824))+$E824+Scenarios!$B$18*Draws!K797</f>
        <v>-2.10013791476876</v>
      </c>
      <c r="O824" s="64" t="n">
        <f aca="false">Scenarios!$B$15+Scenarios!$B$16*$D824+Scenarios!$B$17*(Scenarios!J$22+SUM($G824:N824))+$E824+Scenarios!$B$18*Draws!L797</f>
        <v>0.118079607633839</v>
      </c>
      <c r="P824" s="64" t="n">
        <f aca="false">Scenarios!$B$15+Scenarios!$B$16*$D824+Scenarios!$B$17*(Scenarios!K$22+SUM($G824:O824))+$E824+Scenarios!$B$18*Draws!M797</f>
        <v>-3.51643003548664</v>
      </c>
      <c r="Q824" s="64" t="n">
        <f aca="false">Scenarios!$B$15+Scenarios!$B$16*$D824+Scenarios!$B$17*(Scenarios!L$22+SUM($G824:P824))+$E824+Scenarios!$B$18*Draws!N797</f>
        <v>-0.461190939439227</v>
      </c>
      <c r="R824" s="64" t="n">
        <f aca="false">Scenarios!$B$15+Scenarios!$B$16*$D824+Scenarios!$B$17*(Scenarios!M$22+SUM($G824:Q824))+$E824+Scenarios!$B$18*Draws!O797</f>
        <v>-0.701961609532931</v>
      </c>
      <c r="S824" s="79" t="n">
        <f aca="false">SUM(G824:R824)</f>
        <v>-4.37109902711223</v>
      </c>
    </row>
    <row r="825" customFormat="false" ht="15" hidden="false" customHeight="false" outlineLevel="0" collapsed="false">
      <c r="A825" s="36" t="n">
        <v>794</v>
      </c>
      <c r="B825" s="36" t="n">
        <f aca="false">MATCH(Draws!B798,$B$16:$E$16,1)</f>
        <v>1</v>
      </c>
      <c r="C825" s="65" t="n">
        <f aca="false">MAX(-0.9,INDEX(Scenarios!$B$8:$E$8,B825)+INDEX(Scenarios!$B$9:$E$9,B825)*Draws!C798)</f>
        <v>0.1707734</v>
      </c>
      <c r="D825" s="65" t="n">
        <f aca="false">(1+C825)^(1/12)-1</f>
        <v>0.0132254051538649</v>
      </c>
      <c r="E825" s="64" t="n">
        <f aca="false">INDEX(Scenarios!$B$10:$E$10,B825)/12</f>
        <v>-1.25</v>
      </c>
      <c r="G825" s="64" t="n">
        <f aca="false">Scenarios!$B$15+Scenarios!$B$16*$D825+Scenarios!$B$17*(Scenarios!B$22)+$E825+Scenarios!$B$18*Draws!D798</f>
        <v>-6.01164969305307</v>
      </c>
      <c r="H825" s="64" t="n">
        <f aca="false">Scenarios!$B$15+Scenarios!$B$16*$D825+Scenarios!$B$17*(Scenarios!C$22+SUM($G825:G825))+$E825+Scenarios!$B$18*Draws!E798</f>
        <v>-5.45270694681219</v>
      </c>
      <c r="I825" s="64" t="n">
        <f aca="false">Scenarios!$B$15+Scenarios!$B$16*$D825+Scenarios!$B$17*(Scenarios!D$22+SUM($G825:H825))+$E825+Scenarios!$B$18*Draws!F798</f>
        <v>-5.61269776881318</v>
      </c>
      <c r="J825" s="64" t="n">
        <f aca="false">Scenarios!$B$15+Scenarios!$B$16*$D825+Scenarios!$B$17*(Scenarios!E$22+SUM($G825:I825))+$E825+Scenarios!$B$18*Draws!G798</f>
        <v>-6.15201114671522</v>
      </c>
      <c r="K825" s="64" t="n">
        <f aca="false">Scenarios!$B$15+Scenarios!$B$16*$D825+Scenarios!$B$17*(Scenarios!F$22+SUM($G825:J825))+$E825+Scenarios!$B$18*Draws!H798</f>
        <v>-4.6367805316855</v>
      </c>
      <c r="L825" s="64" t="n">
        <f aca="false">Scenarios!$B$15+Scenarios!$B$16*$D825+Scenarios!$B$17*(Scenarios!G$22+SUM($G825:K825))+$E825+Scenarios!$B$18*Draws!I798</f>
        <v>-1.55251959613114</v>
      </c>
      <c r="M825" s="64" t="n">
        <f aca="false">Scenarios!$B$15+Scenarios!$B$16*$D825+Scenarios!$B$17*(Scenarios!H$22+SUM($G825:L825))+$E825+Scenarios!$B$18*Draws!J798</f>
        <v>-0.432179437474043</v>
      </c>
      <c r="N825" s="64" t="n">
        <f aca="false">Scenarios!$B$15+Scenarios!$B$16*$D825+Scenarios!$B$17*(Scenarios!I$22+SUM($G825:M825))+$E825+Scenarios!$B$18*Draws!K798</f>
        <v>-4.48914847912357</v>
      </c>
      <c r="O825" s="64" t="n">
        <f aca="false">Scenarios!$B$15+Scenarios!$B$16*$D825+Scenarios!$B$17*(Scenarios!J$22+SUM($G825:N825))+$E825+Scenarios!$B$18*Draws!L798</f>
        <v>-1.93588056160039</v>
      </c>
      <c r="P825" s="64" t="n">
        <f aca="false">Scenarios!$B$15+Scenarios!$B$16*$D825+Scenarios!$B$17*(Scenarios!K$22+SUM($G825:O825))+$E825+Scenarios!$B$18*Draws!M798</f>
        <v>-2.4458342947056</v>
      </c>
      <c r="Q825" s="64" t="n">
        <f aca="false">Scenarios!$B$15+Scenarios!$B$16*$D825+Scenarios!$B$17*(Scenarios!L$22+SUM($G825:P825))+$E825+Scenarios!$B$18*Draws!N798</f>
        <v>-5.98335284384251</v>
      </c>
      <c r="R825" s="64" t="n">
        <f aca="false">Scenarios!$B$15+Scenarios!$B$16*$D825+Scenarios!$B$17*(Scenarios!M$22+SUM($G825:Q825))+$E825+Scenarios!$B$18*Draws!O798</f>
        <v>0.101767920554623</v>
      </c>
      <c r="S825" s="79" t="n">
        <f aca="false">SUM(G825:R825)</f>
        <v>-44.6029933794018</v>
      </c>
    </row>
    <row r="826" customFormat="false" ht="15" hidden="false" customHeight="false" outlineLevel="0" collapsed="false">
      <c r="A826" s="36" t="n">
        <v>795</v>
      </c>
      <c r="B826" s="36" t="n">
        <f aca="false">MATCH(Draws!B799,$B$16:$E$16,1)</f>
        <v>4</v>
      </c>
      <c r="C826" s="65" t="n">
        <f aca="false">MAX(-0.9,INDEX(Scenarios!$B$8:$E$8,B826)+INDEX(Scenarios!$B$9:$E$9,B826)*Draws!C799)</f>
        <v>-0.00924575999999999</v>
      </c>
      <c r="D826" s="65" t="n">
        <f aca="false">(1+C826)^(1/12)-1</f>
        <v>-0.000773764434338076</v>
      </c>
      <c r="E826" s="64" t="n">
        <f aca="false">INDEX(Scenarios!$B$10:$E$10,B826)/12</f>
        <v>-1.25</v>
      </c>
      <c r="G826" s="64" t="n">
        <f aca="false">Scenarios!$B$15+Scenarios!$B$16*$D826+Scenarios!$B$17*(Scenarios!B$22)+$E826+Scenarios!$B$18*Draws!D799</f>
        <v>0.978725668811455</v>
      </c>
      <c r="H826" s="64" t="n">
        <f aca="false">Scenarios!$B$15+Scenarios!$B$16*$D826+Scenarios!$B$17*(Scenarios!C$22+SUM($G826:G826))+$E826+Scenarios!$B$18*Draws!E799</f>
        <v>-6.23463417714883</v>
      </c>
      <c r="I826" s="64" t="n">
        <f aca="false">Scenarios!$B$15+Scenarios!$B$16*$D826+Scenarios!$B$17*(Scenarios!D$22+SUM($G826:H826))+$E826+Scenarios!$B$18*Draws!F799</f>
        <v>-0.921675162871028</v>
      </c>
      <c r="J826" s="64" t="n">
        <f aca="false">Scenarios!$B$15+Scenarios!$B$16*$D826+Scenarios!$B$17*(Scenarios!E$22+SUM($G826:I826))+$E826+Scenarios!$B$18*Draws!G799</f>
        <v>-5.24264397289802</v>
      </c>
      <c r="K826" s="64" t="n">
        <f aca="false">Scenarios!$B$15+Scenarios!$B$16*$D826+Scenarios!$B$17*(Scenarios!F$22+SUM($G826:J826))+$E826+Scenarios!$B$18*Draws!H799</f>
        <v>-3.3244722148221</v>
      </c>
      <c r="L826" s="64" t="n">
        <f aca="false">Scenarios!$B$15+Scenarios!$B$16*$D826+Scenarios!$B$17*(Scenarios!G$22+SUM($G826:K826))+$E826+Scenarios!$B$18*Draws!I799</f>
        <v>-3.05060160766272</v>
      </c>
      <c r="M826" s="64" t="n">
        <f aca="false">Scenarios!$B$15+Scenarios!$B$16*$D826+Scenarios!$B$17*(Scenarios!H$22+SUM($G826:L826))+$E826+Scenarios!$B$18*Draws!J799</f>
        <v>-3.62526950371098</v>
      </c>
      <c r="N826" s="64" t="n">
        <f aca="false">Scenarios!$B$15+Scenarios!$B$16*$D826+Scenarios!$B$17*(Scenarios!I$22+SUM($G826:M826))+$E826+Scenarios!$B$18*Draws!K799</f>
        <v>-0.454253346524464</v>
      </c>
      <c r="O826" s="64" t="n">
        <f aca="false">Scenarios!$B$15+Scenarios!$B$16*$D826+Scenarios!$B$17*(Scenarios!J$22+SUM($G826:N826))+$E826+Scenarios!$B$18*Draws!L799</f>
        <v>-0.779535713289529</v>
      </c>
      <c r="P826" s="64" t="n">
        <f aca="false">Scenarios!$B$15+Scenarios!$B$16*$D826+Scenarios!$B$17*(Scenarios!K$22+SUM($G826:O826))+$E826+Scenarios!$B$18*Draws!M799</f>
        <v>1.53707279729679</v>
      </c>
      <c r="Q826" s="64" t="n">
        <f aca="false">Scenarios!$B$15+Scenarios!$B$16*$D826+Scenarios!$B$17*(Scenarios!L$22+SUM($G826:P826))+$E826+Scenarios!$B$18*Draws!N799</f>
        <v>-4.47053165568262</v>
      </c>
      <c r="R826" s="64" t="n">
        <f aca="false">Scenarios!$B$15+Scenarios!$B$16*$D826+Scenarios!$B$17*(Scenarios!M$22+SUM($G826:Q826))+$E826+Scenarios!$B$18*Draws!O799</f>
        <v>-7.65486953017436</v>
      </c>
      <c r="S826" s="79" t="n">
        <f aca="false">SUM(G826:R826)</f>
        <v>-33.2426884186764</v>
      </c>
    </row>
    <row r="827" customFormat="false" ht="15" hidden="false" customHeight="false" outlineLevel="0" collapsed="false">
      <c r="A827" s="36" t="n">
        <v>796</v>
      </c>
      <c r="B827" s="36" t="n">
        <f aca="false">MATCH(Draws!B800,$B$16:$E$16,1)</f>
        <v>4</v>
      </c>
      <c r="C827" s="65" t="n">
        <f aca="false">MAX(-0.9,INDEX(Scenarios!$B$8:$E$8,B827)+INDEX(Scenarios!$B$9:$E$9,B827)*Draws!C800)</f>
        <v>0.28370664</v>
      </c>
      <c r="D827" s="65" t="n">
        <f aca="false">(1+C827)^(1/12)-1</f>
        <v>0.0210307355790837</v>
      </c>
      <c r="E827" s="64" t="n">
        <f aca="false">INDEX(Scenarios!$B$10:$E$10,B827)/12</f>
        <v>-1.25</v>
      </c>
      <c r="G827" s="64" t="n">
        <f aca="false">Scenarios!$B$15+Scenarios!$B$16*$D827+Scenarios!$B$17*(Scenarios!B$22)+$E827+Scenarios!$B$18*Draws!D800</f>
        <v>-2.26085769018186</v>
      </c>
      <c r="H827" s="64" t="n">
        <f aca="false">Scenarios!$B$15+Scenarios!$B$16*$D827+Scenarios!$B$17*(Scenarios!C$22+SUM($G827:G827))+$E827+Scenarios!$B$18*Draws!E800</f>
        <v>-2.36910996115419</v>
      </c>
      <c r="I827" s="64" t="n">
        <f aca="false">Scenarios!$B$15+Scenarios!$B$16*$D827+Scenarios!$B$17*(Scenarios!D$22+SUM($G827:H827))+$E827+Scenarios!$B$18*Draws!F800</f>
        <v>0.807220633317606</v>
      </c>
      <c r="J827" s="64" t="n">
        <f aca="false">Scenarios!$B$15+Scenarios!$B$16*$D827+Scenarios!$B$17*(Scenarios!E$22+SUM($G827:I827))+$E827+Scenarios!$B$18*Draws!G800</f>
        <v>-1.37308181221276</v>
      </c>
      <c r="K827" s="64" t="n">
        <f aca="false">Scenarios!$B$15+Scenarios!$B$16*$D827+Scenarios!$B$17*(Scenarios!F$22+SUM($G827:J827))+$E827+Scenarios!$B$18*Draws!H800</f>
        <v>-4.6844674727782</v>
      </c>
      <c r="L827" s="64" t="n">
        <f aca="false">Scenarios!$B$15+Scenarios!$B$16*$D827+Scenarios!$B$17*(Scenarios!G$22+SUM($G827:K827))+$E827+Scenarios!$B$18*Draws!I800</f>
        <v>0.257886702147403</v>
      </c>
      <c r="M827" s="64" t="n">
        <f aca="false">Scenarios!$B$15+Scenarios!$B$16*$D827+Scenarios!$B$17*(Scenarios!H$22+SUM($G827:L827))+$E827+Scenarios!$B$18*Draws!J800</f>
        <v>1.31449184329353</v>
      </c>
      <c r="N827" s="64" t="n">
        <f aca="false">Scenarios!$B$15+Scenarios!$B$16*$D827+Scenarios!$B$17*(Scenarios!I$22+SUM($G827:M827))+$E827+Scenarios!$B$18*Draws!K800</f>
        <v>-4.70630102707656</v>
      </c>
      <c r="O827" s="64" t="n">
        <f aca="false">Scenarios!$B$15+Scenarios!$B$16*$D827+Scenarios!$B$17*(Scenarios!J$22+SUM($G827:N827))+$E827+Scenarios!$B$18*Draws!L800</f>
        <v>-1.41154200499319</v>
      </c>
      <c r="P827" s="64" t="n">
        <f aca="false">Scenarios!$B$15+Scenarios!$B$16*$D827+Scenarios!$B$17*(Scenarios!K$22+SUM($G827:O827))+$E827+Scenarios!$B$18*Draws!M800</f>
        <v>-4.33254896191475</v>
      </c>
      <c r="Q827" s="64" t="n">
        <f aca="false">Scenarios!$B$15+Scenarios!$B$16*$D827+Scenarios!$B$17*(Scenarios!L$22+SUM($G827:P827))+$E827+Scenarios!$B$18*Draws!N800</f>
        <v>2.19984605526272</v>
      </c>
      <c r="R827" s="64" t="n">
        <f aca="false">Scenarios!$B$15+Scenarios!$B$16*$D827+Scenarios!$B$17*(Scenarios!M$22+SUM($G827:Q827))+$E827+Scenarios!$B$18*Draws!O800</f>
        <v>2.93004978356573</v>
      </c>
      <c r="S827" s="79" t="n">
        <f aca="false">SUM(G827:R827)</f>
        <v>-13.6284139127245</v>
      </c>
    </row>
    <row r="828" customFormat="false" ht="15" hidden="false" customHeight="false" outlineLevel="0" collapsed="false">
      <c r="A828" s="36" t="n">
        <v>797</v>
      </c>
      <c r="B828" s="36" t="n">
        <f aca="false">MATCH(Draws!B801,$B$16:$E$16,1)</f>
        <v>2</v>
      </c>
      <c r="C828" s="65" t="n">
        <f aca="false">MAX(-0.9,INDEX(Scenarios!$B$8:$E$8,B828)+INDEX(Scenarios!$B$9:$E$9,B828)*Draws!C801)</f>
        <v>-0.14404072</v>
      </c>
      <c r="D828" s="65" t="n">
        <f aca="false">(1+C828)^(1/12)-1</f>
        <v>-0.0128774069444779</v>
      </c>
      <c r="E828" s="64" t="n">
        <f aca="false">INDEX(Scenarios!$B$10:$E$10,B828)/12</f>
        <v>0.416666666666667</v>
      </c>
      <c r="G828" s="64" t="n">
        <f aca="false">Scenarios!$B$15+Scenarios!$B$16*$D828+Scenarios!$B$17*(Scenarios!B$22)+$E828+Scenarios!$B$18*Draws!D801</f>
        <v>0.0854964099338635</v>
      </c>
      <c r="H828" s="64" t="n">
        <f aca="false">Scenarios!$B$15+Scenarios!$B$16*$D828+Scenarios!$B$17*(Scenarios!C$22+SUM($G828:G828))+$E828+Scenarios!$B$18*Draws!E801</f>
        <v>-0.336981046826297</v>
      </c>
      <c r="I828" s="64" t="n">
        <f aca="false">Scenarios!$B$15+Scenarios!$B$16*$D828+Scenarios!$B$17*(Scenarios!D$22+SUM($G828:H828))+$E828+Scenarios!$B$18*Draws!F801</f>
        <v>-4.08522774332641</v>
      </c>
      <c r="J828" s="64" t="n">
        <f aca="false">Scenarios!$B$15+Scenarios!$B$16*$D828+Scenarios!$B$17*(Scenarios!E$22+SUM($G828:I828))+$E828+Scenarios!$B$18*Draws!G801</f>
        <v>0.0650383251345017</v>
      </c>
      <c r="K828" s="64" t="n">
        <f aca="false">Scenarios!$B$15+Scenarios!$B$16*$D828+Scenarios!$B$17*(Scenarios!F$22+SUM($G828:J828))+$E828+Scenarios!$B$18*Draws!H801</f>
        <v>2.04966202227966</v>
      </c>
      <c r="L828" s="64" t="n">
        <f aca="false">Scenarios!$B$15+Scenarios!$B$16*$D828+Scenarios!$B$17*(Scenarios!G$22+SUM($G828:K828))+$E828+Scenarios!$B$18*Draws!I801</f>
        <v>1.33479159710775</v>
      </c>
      <c r="M828" s="64" t="n">
        <f aca="false">Scenarios!$B$15+Scenarios!$B$16*$D828+Scenarios!$B$17*(Scenarios!H$22+SUM($G828:L828))+$E828+Scenarios!$B$18*Draws!J801</f>
        <v>1.17239542865379</v>
      </c>
      <c r="N828" s="64" t="n">
        <f aca="false">Scenarios!$B$15+Scenarios!$B$16*$D828+Scenarios!$B$17*(Scenarios!I$22+SUM($G828:M828))+$E828+Scenarios!$B$18*Draws!K801</f>
        <v>-0.189286118853858</v>
      </c>
      <c r="O828" s="64" t="n">
        <f aca="false">Scenarios!$B$15+Scenarios!$B$16*$D828+Scenarios!$B$17*(Scenarios!J$22+SUM($G828:N828))+$E828+Scenarios!$B$18*Draws!L801</f>
        <v>-3.11801500448798</v>
      </c>
      <c r="P828" s="64" t="n">
        <f aca="false">Scenarios!$B$15+Scenarios!$B$16*$D828+Scenarios!$B$17*(Scenarios!K$22+SUM($G828:O828))+$E828+Scenarios!$B$18*Draws!M801</f>
        <v>0.633184393285085</v>
      </c>
      <c r="Q828" s="64" t="n">
        <f aca="false">Scenarios!$B$15+Scenarios!$B$16*$D828+Scenarios!$B$17*(Scenarios!L$22+SUM($G828:P828))+$E828+Scenarios!$B$18*Draws!N801</f>
        <v>7.62319632693341</v>
      </c>
      <c r="R828" s="64" t="n">
        <f aca="false">Scenarios!$B$15+Scenarios!$B$16*$D828+Scenarios!$B$17*(Scenarios!M$22+SUM($G828:Q828))+$E828+Scenarios!$B$18*Draws!O801</f>
        <v>-2.50517475596626</v>
      </c>
      <c r="S828" s="79" t="n">
        <f aca="false">SUM(G828:R828)</f>
        <v>2.72907983386725</v>
      </c>
    </row>
    <row r="829" customFormat="false" ht="15" hidden="false" customHeight="false" outlineLevel="0" collapsed="false">
      <c r="A829" s="36" t="n">
        <v>798</v>
      </c>
      <c r="B829" s="36" t="n">
        <f aca="false">MATCH(Draws!B802,$B$16:$E$16,1)</f>
        <v>4</v>
      </c>
      <c r="C829" s="65" t="n">
        <f aca="false">MAX(-0.9,INDEX(Scenarios!$B$8:$E$8,B829)+INDEX(Scenarios!$B$9:$E$9,B829)*Draws!C802)</f>
        <v>0.04966452</v>
      </c>
      <c r="D829" s="65" t="n">
        <f aca="false">(1+C829)^(1/12)-1</f>
        <v>0.00404738599596133</v>
      </c>
      <c r="E829" s="64" t="n">
        <f aca="false">INDEX(Scenarios!$B$10:$E$10,B829)/12</f>
        <v>-1.25</v>
      </c>
      <c r="G829" s="64" t="n">
        <f aca="false">Scenarios!$B$15+Scenarios!$B$16*$D829+Scenarios!$B$17*(Scenarios!B$22)+$E829+Scenarios!$B$18*Draws!D802</f>
        <v>-5.71523336305267</v>
      </c>
      <c r="H829" s="64" t="n">
        <f aca="false">Scenarios!$B$15+Scenarios!$B$16*$D829+Scenarios!$B$17*(Scenarios!C$22+SUM($G829:G829))+$E829+Scenarios!$B$18*Draws!E802</f>
        <v>-3.40957598202606</v>
      </c>
      <c r="I829" s="64" t="n">
        <f aca="false">Scenarios!$B$15+Scenarios!$B$16*$D829+Scenarios!$B$17*(Scenarios!D$22+SUM($G829:H829))+$E829+Scenarios!$B$18*Draws!F802</f>
        <v>1.28197486009949</v>
      </c>
      <c r="J829" s="64" t="n">
        <f aca="false">Scenarios!$B$15+Scenarios!$B$16*$D829+Scenarios!$B$17*(Scenarios!E$22+SUM($G829:I829))+$E829+Scenarios!$B$18*Draws!G802</f>
        <v>-2.02775110235871</v>
      </c>
      <c r="K829" s="64" t="n">
        <f aca="false">Scenarios!$B$15+Scenarios!$B$16*$D829+Scenarios!$B$17*(Scenarios!F$22+SUM($G829:J829))+$E829+Scenarios!$B$18*Draws!H802</f>
        <v>1.18546768527561</v>
      </c>
      <c r="L829" s="64" t="n">
        <f aca="false">Scenarios!$B$15+Scenarios!$B$16*$D829+Scenarios!$B$17*(Scenarios!G$22+SUM($G829:K829))+$E829+Scenarios!$B$18*Draws!I802</f>
        <v>-2.50002466968954</v>
      </c>
      <c r="M829" s="64" t="n">
        <f aca="false">Scenarios!$B$15+Scenarios!$B$16*$D829+Scenarios!$B$17*(Scenarios!H$22+SUM($G829:L829))+$E829+Scenarios!$B$18*Draws!J802</f>
        <v>-2.5781392172052</v>
      </c>
      <c r="N829" s="64" t="n">
        <f aca="false">Scenarios!$B$15+Scenarios!$B$16*$D829+Scenarios!$B$17*(Scenarios!I$22+SUM($G829:M829))+$E829+Scenarios!$B$18*Draws!K802</f>
        <v>3.19136647617235</v>
      </c>
      <c r="O829" s="64" t="n">
        <f aca="false">Scenarios!$B$15+Scenarios!$B$16*$D829+Scenarios!$B$17*(Scenarios!J$22+SUM($G829:N829))+$E829+Scenarios!$B$18*Draws!L802</f>
        <v>2.18158199591707</v>
      </c>
      <c r="P829" s="64" t="n">
        <f aca="false">Scenarios!$B$15+Scenarios!$B$16*$D829+Scenarios!$B$17*(Scenarios!K$22+SUM($G829:O829))+$E829+Scenarios!$B$18*Draws!M802</f>
        <v>-4.45948757390931</v>
      </c>
      <c r="Q829" s="64" t="n">
        <f aca="false">Scenarios!$B$15+Scenarios!$B$16*$D829+Scenarios!$B$17*(Scenarios!L$22+SUM($G829:P829))+$E829+Scenarios!$B$18*Draws!N802</f>
        <v>0.755780383511157</v>
      </c>
      <c r="R829" s="64" t="n">
        <f aca="false">Scenarios!$B$15+Scenarios!$B$16*$D829+Scenarios!$B$17*(Scenarios!M$22+SUM($G829:Q829))+$E829+Scenarios!$B$18*Draws!O802</f>
        <v>-3.24447488636858</v>
      </c>
      <c r="S829" s="79" t="n">
        <f aca="false">SUM(G829:R829)</f>
        <v>-15.3385153936344</v>
      </c>
    </row>
    <row r="830" customFormat="false" ht="15" hidden="false" customHeight="false" outlineLevel="0" collapsed="false">
      <c r="A830" s="36" t="n">
        <v>799</v>
      </c>
      <c r="B830" s="36" t="n">
        <f aca="false">MATCH(Draws!B803,$B$16:$E$16,1)</f>
        <v>1</v>
      </c>
      <c r="C830" s="65" t="n">
        <f aca="false">MAX(-0.9,INDEX(Scenarios!$B$8:$E$8,B830)+INDEX(Scenarios!$B$9:$E$9,B830)*Draws!C803)</f>
        <v>-0.10642975</v>
      </c>
      <c r="D830" s="65" t="n">
        <f aca="false">(1+C830)^(1/12)-1</f>
        <v>-0.0093336951190367</v>
      </c>
      <c r="E830" s="64" t="n">
        <f aca="false">INDEX(Scenarios!$B$10:$E$10,B830)/12</f>
        <v>-1.25</v>
      </c>
      <c r="G830" s="64" t="n">
        <f aca="false">Scenarios!$B$15+Scenarios!$B$16*$D830+Scenarios!$B$17*(Scenarios!B$22)+$E830+Scenarios!$B$18*Draws!D803</f>
        <v>-1.51110358324505</v>
      </c>
      <c r="H830" s="64" t="n">
        <f aca="false">Scenarios!$B$15+Scenarios!$B$16*$D830+Scenarios!$B$17*(Scenarios!C$22+SUM($G830:G830))+$E830+Scenarios!$B$18*Draws!E803</f>
        <v>-6.02112854893654</v>
      </c>
      <c r="I830" s="64" t="n">
        <f aca="false">Scenarios!$B$15+Scenarios!$B$16*$D830+Scenarios!$B$17*(Scenarios!D$22+SUM($G830:H830))+$E830+Scenarios!$B$18*Draws!F803</f>
        <v>-1.65553937973783</v>
      </c>
      <c r="J830" s="64" t="n">
        <f aca="false">Scenarios!$B$15+Scenarios!$B$16*$D830+Scenarios!$B$17*(Scenarios!E$22+SUM($G830:I830))+$E830+Scenarios!$B$18*Draws!G803</f>
        <v>0.169604977929226</v>
      </c>
      <c r="K830" s="64" t="n">
        <f aca="false">Scenarios!$B$15+Scenarios!$B$16*$D830+Scenarios!$B$17*(Scenarios!F$22+SUM($G830:J830))+$E830+Scenarios!$B$18*Draws!H803</f>
        <v>-4.5112658794628</v>
      </c>
      <c r="L830" s="64" t="n">
        <f aca="false">Scenarios!$B$15+Scenarios!$B$16*$D830+Scenarios!$B$17*(Scenarios!G$22+SUM($G830:K830))+$E830+Scenarios!$B$18*Draws!I803</f>
        <v>-0.0124191129996416</v>
      </c>
      <c r="M830" s="64" t="n">
        <f aca="false">Scenarios!$B$15+Scenarios!$B$16*$D830+Scenarios!$B$17*(Scenarios!H$22+SUM($G830:L830))+$E830+Scenarios!$B$18*Draws!J803</f>
        <v>-5.06625584752666</v>
      </c>
      <c r="N830" s="64" t="n">
        <f aca="false">Scenarios!$B$15+Scenarios!$B$16*$D830+Scenarios!$B$17*(Scenarios!I$22+SUM($G830:M830))+$E830+Scenarios!$B$18*Draws!K803</f>
        <v>-1.35152668899247</v>
      </c>
      <c r="O830" s="64" t="n">
        <f aca="false">Scenarios!$B$15+Scenarios!$B$16*$D830+Scenarios!$B$17*(Scenarios!J$22+SUM($G830:N830))+$E830+Scenarios!$B$18*Draws!L803</f>
        <v>-1.47789904901332</v>
      </c>
      <c r="P830" s="64" t="n">
        <f aca="false">Scenarios!$B$15+Scenarios!$B$16*$D830+Scenarios!$B$17*(Scenarios!K$22+SUM($G830:O830))+$E830+Scenarios!$B$18*Draws!M803</f>
        <v>-1.61214283819771</v>
      </c>
      <c r="Q830" s="64" t="n">
        <f aca="false">Scenarios!$B$15+Scenarios!$B$16*$D830+Scenarios!$B$17*(Scenarios!L$22+SUM($G830:P830))+$E830+Scenarios!$B$18*Draws!N803</f>
        <v>-2.77003484397635</v>
      </c>
      <c r="R830" s="64" t="n">
        <f aca="false">Scenarios!$B$15+Scenarios!$B$16*$D830+Scenarios!$B$17*(Scenarios!M$22+SUM($G830:Q830))+$E830+Scenarios!$B$18*Draws!O803</f>
        <v>-0.469597287799841</v>
      </c>
      <c r="S830" s="79" t="n">
        <f aca="false">SUM(G830:R830)</f>
        <v>-26.289308081959</v>
      </c>
    </row>
    <row r="831" customFormat="false" ht="15" hidden="false" customHeight="false" outlineLevel="0" collapsed="false">
      <c r="A831" s="36" t="n">
        <v>800</v>
      </c>
      <c r="B831" s="36" t="n">
        <f aca="false">MATCH(Draws!B804,$B$16:$E$16,1)</f>
        <v>1</v>
      </c>
      <c r="C831" s="65" t="n">
        <f aca="false">MAX(-0.9,INDEX(Scenarios!$B$8:$E$8,B831)+INDEX(Scenarios!$B$9:$E$9,B831)*Draws!C804)</f>
        <v>0.1210706</v>
      </c>
      <c r="D831" s="65" t="n">
        <f aca="false">(1+C831)^(1/12)-1</f>
        <v>0.00956917131935375</v>
      </c>
      <c r="E831" s="64" t="n">
        <f aca="false">INDEX(Scenarios!$B$10:$E$10,B831)/12</f>
        <v>-1.25</v>
      </c>
      <c r="G831" s="64" t="n">
        <f aca="false">Scenarios!$B$15+Scenarios!$B$16*$D831+Scenarios!$B$17*(Scenarios!B$22)+$E831+Scenarios!$B$18*Draws!D804</f>
        <v>-4.75933855769481</v>
      </c>
      <c r="H831" s="64" t="n">
        <f aca="false">Scenarios!$B$15+Scenarios!$B$16*$D831+Scenarios!$B$17*(Scenarios!C$22+SUM($G831:G831))+$E831+Scenarios!$B$18*Draws!E804</f>
        <v>-0.28513966772879</v>
      </c>
      <c r="I831" s="64" t="n">
        <f aca="false">Scenarios!$B$15+Scenarios!$B$16*$D831+Scenarios!$B$17*(Scenarios!D$22+SUM($G831:H831))+$E831+Scenarios!$B$18*Draws!F804</f>
        <v>1.69452994857636</v>
      </c>
      <c r="J831" s="64" t="n">
        <f aca="false">Scenarios!$B$15+Scenarios!$B$16*$D831+Scenarios!$B$17*(Scenarios!E$22+SUM($G831:I831))+$E831+Scenarios!$B$18*Draws!G804</f>
        <v>-4.89265887691007</v>
      </c>
      <c r="K831" s="64" t="n">
        <f aca="false">Scenarios!$B$15+Scenarios!$B$16*$D831+Scenarios!$B$17*(Scenarios!F$22+SUM($G831:J831))+$E831+Scenarios!$B$18*Draws!H804</f>
        <v>-8.80706846776377</v>
      </c>
      <c r="L831" s="64" t="n">
        <f aca="false">Scenarios!$B$15+Scenarios!$B$16*$D831+Scenarios!$B$17*(Scenarios!G$22+SUM($G831:K831))+$E831+Scenarios!$B$18*Draws!I804</f>
        <v>-0.303945322728019</v>
      </c>
      <c r="M831" s="64" t="n">
        <f aca="false">Scenarios!$B$15+Scenarios!$B$16*$D831+Scenarios!$B$17*(Scenarios!H$22+SUM($G831:L831))+$E831+Scenarios!$B$18*Draws!J804</f>
        <v>1.00498516565077</v>
      </c>
      <c r="N831" s="64" t="n">
        <f aca="false">Scenarios!$B$15+Scenarios!$B$16*$D831+Scenarios!$B$17*(Scenarios!I$22+SUM($G831:M831))+$E831+Scenarios!$B$18*Draws!K804</f>
        <v>-4.54286768815109</v>
      </c>
      <c r="O831" s="64" t="n">
        <f aca="false">Scenarios!$B$15+Scenarios!$B$16*$D831+Scenarios!$B$17*(Scenarios!J$22+SUM($G831:N831))+$E831+Scenarios!$B$18*Draws!L804</f>
        <v>3.45068288795184</v>
      </c>
      <c r="P831" s="64" t="n">
        <f aca="false">Scenarios!$B$15+Scenarios!$B$16*$D831+Scenarios!$B$17*(Scenarios!K$22+SUM($G831:O831))+$E831+Scenarios!$B$18*Draws!M804</f>
        <v>-3.51726924571724</v>
      </c>
      <c r="Q831" s="64" t="n">
        <f aca="false">Scenarios!$B$15+Scenarios!$B$16*$D831+Scenarios!$B$17*(Scenarios!L$22+SUM($G831:P831))+$E831+Scenarios!$B$18*Draws!N804</f>
        <v>1.7947386619628</v>
      </c>
      <c r="R831" s="64" t="n">
        <f aca="false">Scenarios!$B$15+Scenarios!$B$16*$D831+Scenarios!$B$17*(Scenarios!M$22+SUM($G831:Q831))+$E831+Scenarios!$B$18*Draws!O804</f>
        <v>1.23818397229002</v>
      </c>
      <c r="S831" s="79" t="n">
        <f aca="false">SUM(G831:R831)</f>
        <v>-17.925167190262</v>
      </c>
    </row>
    <row r="832" customFormat="false" ht="15" hidden="false" customHeight="false" outlineLevel="0" collapsed="false">
      <c r="A832" s="36" t="n">
        <v>801</v>
      </c>
      <c r="B832" s="36" t="n">
        <f aca="false">MATCH(Draws!B805,$B$16:$E$16,1)</f>
        <v>4</v>
      </c>
      <c r="C832" s="65" t="n">
        <f aca="false">MAX(-0.9,INDEX(Scenarios!$B$8:$E$8,B832)+INDEX(Scenarios!$B$9:$E$9,B832)*Draws!C805)</f>
        <v>0.32080908</v>
      </c>
      <c r="D832" s="65" t="n">
        <f aca="false">(1+C832)^(1/12)-1</f>
        <v>0.0234579499220535</v>
      </c>
      <c r="E832" s="64" t="n">
        <f aca="false">INDEX(Scenarios!$B$10:$E$10,B832)/12</f>
        <v>-1.25</v>
      </c>
      <c r="G832" s="64" t="n">
        <f aca="false">Scenarios!$B$15+Scenarios!$B$16*$D832+Scenarios!$B$17*(Scenarios!B$22)+$E832+Scenarios!$B$18*Draws!D805</f>
        <v>-1.98596759023063</v>
      </c>
      <c r="H832" s="64" t="n">
        <f aca="false">Scenarios!$B$15+Scenarios!$B$16*$D832+Scenarios!$B$17*(Scenarios!C$22+SUM($G832:G832))+$E832+Scenarios!$B$18*Draws!E805</f>
        <v>2.48760896339309</v>
      </c>
      <c r="I832" s="64" t="n">
        <f aca="false">Scenarios!$B$15+Scenarios!$B$16*$D832+Scenarios!$B$17*(Scenarios!D$22+SUM($G832:H832))+$E832+Scenarios!$B$18*Draws!F805</f>
        <v>-3.38634455961468</v>
      </c>
      <c r="J832" s="64" t="n">
        <f aca="false">Scenarios!$B$15+Scenarios!$B$16*$D832+Scenarios!$B$17*(Scenarios!E$22+SUM($G832:I832))+$E832+Scenarios!$B$18*Draws!G805</f>
        <v>0.71832936170504</v>
      </c>
      <c r="K832" s="64" t="n">
        <f aca="false">Scenarios!$B$15+Scenarios!$B$16*$D832+Scenarios!$B$17*(Scenarios!F$22+SUM($G832:J832))+$E832+Scenarios!$B$18*Draws!H805</f>
        <v>0.209326888213904</v>
      </c>
      <c r="L832" s="64" t="n">
        <f aca="false">Scenarios!$B$15+Scenarios!$B$16*$D832+Scenarios!$B$17*(Scenarios!G$22+SUM($G832:K832))+$E832+Scenarios!$B$18*Draws!I805</f>
        <v>-1.16616467880113</v>
      </c>
      <c r="M832" s="64" t="n">
        <f aca="false">Scenarios!$B$15+Scenarios!$B$16*$D832+Scenarios!$B$17*(Scenarios!H$22+SUM($G832:L832))+$E832+Scenarios!$B$18*Draws!J805</f>
        <v>-0.15434271500645</v>
      </c>
      <c r="N832" s="64" t="n">
        <f aca="false">Scenarios!$B$15+Scenarios!$B$16*$D832+Scenarios!$B$17*(Scenarios!I$22+SUM($G832:M832))+$E832+Scenarios!$B$18*Draws!K805</f>
        <v>-2.20810601391847</v>
      </c>
      <c r="O832" s="64" t="n">
        <f aca="false">Scenarios!$B$15+Scenarios!$B$16*$D832+Scenarios!$B$17*(Scenarios!J$22+SUM($G832:N832))+$E832+Scenarios!$B$18*Draws!L805</f>
        <v>2.5143397886685</v>
      </c>
      <c r="P832" s="64" t="n">
        <f aca="false">Scenarios!$B$15+Scenarios!$B$16*$D832+Scenarios!$B$17*(Scenarios!K$22+SUM($G832:O832))+$E832+Scenarios!$B$18*Draws!M805</f>
        <v>-3.49824272456558</v>
      </c>
      <c r="Q832" s="64" t="n">
        <f aca="false">Scenarios!$B$15+Scenarios!$B$16*$D832+Scenarios!$B$17*(Scenarios!L$22+SUM($G832:P832))+$E832+Scenarios!$B$18*Draws!N805</f>
        <v>-0.402383389653675</v>
      </c>
      <c r="R832" s="64" t="n">
        <f aca="false">Scenarios!$B$15+Scenarios!$B$16*$D832+Scenarios!$B$17*(Scenarios!M$22+SUM($G832:Q832))+$E832+Scenarios!$B$18*Draws!O805</f>
        <v>-7.41844677929708</v>
      </c>
      <c r="S832" s="79" t="n">
        <f aca="false">SUM(G832:R832)</f>
        <v>-14.2903934491072</v>
      </c>
    </row>
    <row r="833" customFormat="false" ht="15" hidden="false" customHeight="false" outlineLevel="0" collapsed="false">
      <c r="A833" s="36" t="n">
        <v>802</v>
      </c>
      <c r="B833" s="36" t="n">
        <f aca="false">MATCH(Draws!B806,$B$16:$E$16,1)</f>
        <v>3</v>
      </c>
      <c r="C833" s="65" t="n">
        <f aca="false">MAX(-0.9,INDEX(Scenarios!$B$8:$E$8,B833)+INDEX(Scenarios!$B$9:$E$9,B833)*Draws!C806)</f>
        <v>0.33989552</v>
      </c>
      <c r="D833" s="65" t="n">
        <f aca="false">(1+C833)^(1/12)-1</f>
        <v>0.0246823239827845</v>
      </c>
      <c r="E833" s="64" t="n">
        <f aca="false">INDEX(Scenarios!$B$10:$E$10,B833)/12</f>
        <v>0.416666666666667</v>
      </c>
      <c r="G833" s="64" t="n">
        <f aca="false">Scenarios!$B$15+Scenarios!$B$16*$D833+Scenarios!$B$17*(Scenarios!B$22)+$E833+Scenarios!$B$18*Draws!D806</f>
        <v>-1.09915301964023</v>
      </c>
      <c r="H833" s="64" t="n">
        <f aca="false">Scenarios!$B$15+Scenarios!$B$16*$D833+Scenarios!$B$17*(Scenarios!C$22+SUM($G833:G833))+$E833+Scenarios!$B$18*Draws!E806</f>
        <v>-0.105720183281319</v>
      </c>
      <c r="I833" s="64" t="n">
        <f aca="false">Scenarios!$B$15+Scenarios!$B$16*$D833+Scenarios!$B$17*(Scenarios!D$22+SUM($G833:H833))+$E833+Scenarios!$B$18*Draws!F806</f>
        <v>-0.996810649311501</v>
      </c>
      <c r="J833" s="64" t="n">
        <f aca="false">Scenarios!$B$15+Scenarios!$B$16*$D833+Scenarios!$B$17*(Scenarios!E$22+SUM($G833:I833))+$E833+Scenarios!$B$18*Draws!G806</f>
        <v>0.461584473519519</v>
      </c>
      <c r="K833" s="64" t="n">
        <f aca="false">Scenarios!$B$15+Scenarios!$B$16*$D833+Scenarios!$B$17*(Scenarios!F$22+SUM($G833:J833))+$E833+Scenarios!$B$18*Draws!H806</f>
        <v>-0.763247837890066</v>
      </c>
      <c r="L833" s="64" t="n">
        <f aca="false">Scenarios!$B$15+Scenarios!$B$16*$D833+Scenarios!$B$17*(Scenarios!G$22+SUM($G833:K833))+$E833+Scenarios!$B$18*Draws!I806</f>
        <v>4.0743954919447</v>
      </c>
      <c r="M833" s="64" t="n">
        <f aca="false">Scenarios!$B$15+Scenarios!$B$16*$D833+Scenarios!$B$17*(Scenarios!H$22+SUM($G833:L833))+$E833+Scenarios!$B$18*Draws!J806</f>
        <v>3.45100583805554</v>
      </c>
      <c r="N833" s="64" t="n">
        <f aca="false">Scenarios!$B$15+Scenarios!$B$16*$D833+Scenarios!$B$17*(Scenarios!I$22+SUM($G833:M833))+$E833+Scenarios!$B$18*Draws!K806</f>
        <v>-1.27762990841864</v>
      </c>
      <c r="O833" s="64" t="n">
        <f aca="false">Scenarios!$B$15+Scenarios!$B$16*$D833+Scenarios!$B$17*(Scenarios!J$22+SUM($G833:N833))+$E833+Scenarios!$B$18*Draws!L806</f>
        <v>-4.51042539419671</v>
      </c>
      <c r="P833" s="64" t="n">
        <f aca="false">Scenarios!$B$15+Scenarios!$B$16*$D833+Scenarios!$B$17*(Scenarios!K$22+SUM($G833:O833))+$E833+Scenarios!$B$18*Draws!M806</f>
        <v>4.68536032367351</v>
      </c>
      <c r="Q833" s="64" t="n">
        <f aca="false">Scenarios!$B$15+Scenarios!$B$16*$D833+Scenarios!$B$17*(Scenarios!L$22+SUM($G833:P833))+$E833+Scenarios!$B$18*Draws!N806</f>
        <v>1.40558602077605</v>
      </c>
      <c r="R833" s="64" t="n">
        <f aca="false">Scenarios!$B$15+Scenarios!$B$16*$D833+Scenarios!$B$17*(Scenarios!M$22+SUM($G833:Q833))+$E833+Scenarios!$B$18*Draws!O806</f>
        <v>-0.205400412428809</v>
      </c>
      <c r="S833" s="79" t="n">
        <f aca="false">SUM(G833:R833)</f>
        <v>5.11954474280205</v>
      </c>
    </row>
    <row r="834" customFormat="false" ht="15" hidden="false" customHeight="false" outlineLevel="0" collapsed="false">
      <c r="A834" s="36" t="n">
        <v>803</v>
      </c>
      <c r="B834" s="36" t="n">
        <f aca="false">MATCH(Draws!B807,$B$16:$E$16,1)</f>
        <v>4</v>
      </c>
      <c r="C834" s="65" t="n">
        <f aca="false">MAX(-0.9,INDEX(Scenarios!$B$8:$E$8,B834)+INDEX(Scenarios!$B$9:$E$9,B834)*Draws!C807)</f>
        <v>0.24193032</v>
      </c>
      <c r="D834" s="65" t="n">
        <f aca="false">(1+C834)^(1/12)-1</f>
        <v>0.0182195605773279</v>
      </c>
      <c r="E834" s="64" t="n">
        <f aca="false">INDEX(Scenarios!$B$10:$E$10,B834)/12</f>
        <v>-1.25</v>
      </c>
      <c r="G834" s="64" t="n">
        <f aca="false">Scenarios!$B$15+Scenarios!$B$16*$D834+Scenarios!$B$17*(Scenarios!B$22)+$E834+Scenarios!$B$18*Draws!D807</f>
        <v>-8.06581156218102</v>
      </c>
      <c r="H834" s="64" t="n">
        <f aca="false">Scenarios!$B$15+Scenarios!$B$16*$D834+Scenarios!$B$17*(Scenarios!C$22+SUM($G834:G834))+$E834+Scenarios!$B$18*Draws!E807</f>
        <v>-4.06128123051639</v>
      </c>
      <c r="I834" s="64" t="n">
        <f aca="false">Scenarios!$B$15+Scenarios!$B$16*$D834+Scenarios!$B$17*(Scenarios!D$22+SUM($G834:H834))+$E834+Scenarios!$B$18*Draws!F807</f>
        <v>-0.782694589367335</v>
      </c>
      <c r="J834" s="64" t="n">
        <f aca="false">Scenarios!$B$15+Scenarios!$B$16*$D834+Scenarios!$B$17*(Scenarios!E$22+SUM($G834:I834))+$E834+Scenarios!$B$18*Draws!G807</f>
        <v>-4.81455631574357</v>
      </c>
      <c r="K834" s="64" t="n">
        <f aca="false">Scenarios!$B$15+Scenarios!$B$16*$D834+Scenarios!$B$17*(Scenarios!F$22+SUM($G834:J834))+$E834+Scenarios!$B$18*Draws!H807</f>
        <v>-6.68061800475679</v>
      </c>
      <c r="L834" s="64" t="n">
        <f aca="false">Scenarios!$B$15+Scenarios!$B$16*$D834+Scenarios!$B$17*(Scenarios!G$22+SUM($G834:K834))+$E834+Scenarios!$B$18*Draws!I807</f>
        <v>-3.65936503741046</v>
      </c>
      <c r="M834" s="64" t="n">
        <f aca="false">Scenarios!$B$15+Scenarios!$B$16*$D834+Scenarios!$B$17*(Scenarios!H$22+SUM($G834:L834))+$E834+Scenarios!$B$18*Draws!J807</f>
        <v>-2.65221026758974</v>
      </c>
      <c r="N834" s="64" t="n">
        <f aca="false">Scenarios!$B$15+Scenarios!$B$16*$D834+Scenarios!$B$17*(Scenarios!I$22+SUM($G834:M834))+$E834+Scenarios!$B$18*Draws!K807</f>
        <v>-2.66217032239916</v>
      </c>
      <c r="O834" s="64" t="n">
        <f aca="false">Scenarios!$B$15+Scenarios!$B$16*$D834+Scenarios!$B$17*(Scenarios!J$22+SUM($G834:N834))+$E834+Scenarios!$B$18*Draws!L807</f>
        <v>0.818475412310295</v>
      </c>
      <c r="P834" s="64" t="n">
        <f aca="false">Scenarios!$B$15+Scenarios!$B$16*$D834+Scenarios!$B$17*(Scenarios!K$22+SUM($G834:O834))+$E834+Scenarios!$B$18*Draws!M807</f>
        <v>-0.921459353765732</v>
      </c>
      <c r="Q834" s="64" t="n">
        <f aca="false">Scenarios!$B$15+Scenarios!$B$16*$D834+Scenarios!$B$17*(Scenarios!L$22+SUM($G834:P834))+$E834+Scenarios!$B$18*Draws!N807</f>
        <v>-3.37812463902103</v>
      </c>
      <c r="R834" s="64" t="n">
        <f aca="false">Scenarios!$B$15+Scenarios!$B$16*$D834+Scenarios!$B$17*(Scenarios!M$22+SUM($G834:Q834))+$E834+Scenarios!$B$18*Draws!O807</f>
        <v>-1.25703375738558</v>
      </c>
      <c r="S834" s="79" t="n">
        <f aca="false">SUM(G834:R834)</f>
        <v>-38.1168496678265</v>
      </c>
    </row>
    <row r="835" customFormat="false" ht="15" hidden="false" customHeight="false" outlineLevel="0" collapsed="false">
      <c r="A835" s="36" t="n">
        <v>804</v>
      </c>
      <c r="B835" s="36" t="n">
        <f aca="false">MATCH(Draws!B808,$B$16:$E$16,1)</f>
        <v>2</v>
      </c>
      <c r="C835" s="65" t="n">
        <f aca="false">MAX(-0.9,INDEX(Scenarios!$B$8:$E$8,B835)+INDEX(Scenarios!$B$9:$E$9,B835)*Draws!C808)</f>
        <v>-0.20075872</v>
      </c>
      <c r="D835" s="65" t="n">
        <f aca="false">(1+C835)^(1/12)-1</f>
        <v>-0.0185010811333169</v>
      </c>
      <c r="E835" s="64" t="n">
        <f aca="false">INDEX(Scenarios!$B$10:$E$10,B835)/12</f>
        <v>0.416666666666667</v>
      </c>
      <c r="G835" s="64" t="n">
        <f aca="false">Scenarios!$B$15+Scenarios!$B$16*$D835+Scenarios!$B$17*(Scenarios!B$22)+$E835+Scenarios!$B$18*Draws!D808</f>
        <v>2.49092292296624</v>
      </c>
      <c r="H835" s="64" t="n">
        <f aca="false">Scenarios!$B$15+Scenarios!$B$16*$D835+Scenarios!$B$17*(Scenarios!C$22+SUM($G835:G835))+$E835+Scenarios!$B$18*Draws!E808</f>
        <v>1.02223045089748</v>
      </c>
      <c r="I835" s="64" t="n">
        <f aca="false">Scenarios!$B$15+Scenarios!$B$16*$D835+Scenarios!$B$17*(Scenarios!D$22+SUM($G835:H835))+$E835+Scenarios!$B$18*Draws!F808</f>
        <v>5.26580516597293</v>
      </c>
      <c r="J835" s="64" t="n">
        <f aca="false">Scenarios!$B$15+Scenarios!$B$16*$D835+Scenarios!$B$17*(Scenarios!E$22+SUM($G835:I835))+$E835+Scenarios!$B$18*Draws!G808</f>
        <v>0.970133930084753</v>
      </c>
      <c r="K835" s="64" t="n">
        <f aca="false">Scenarios!$B$15+Scenarios!$B$16*$D835+Scenarios!$B$17*(Scenarios!F$22+SUM($G835:J835))+$E835+Scenarios!$B$18*Draws!H808</f>
        <v>-1.20496165753681</v>
      </c>
      <c r="L835" s="64" t="n">
        <f aca="false">Scenarios!$B$15+Scenarios!$B$16*$D835+Scenarios!$B$17*(Scenarios!G$22+SUM($G835:K835))+$E835+Scenarios!$B$18*Draws!I808</f>
        <v>-0.588596580113239</v>
      </c>
      <c r="M835" s="64" t="n">
        <f aca="false">Scenarios!$B$15+Scenarios!$B$16*$D835+Scenarios!$B$17*(Scenarios!H$22+SUM($G835:L835))+$E835+Scenarios!$B$18*Draws!J808</f>
        <v>-3.36461276212336</v>
      </c>
      <c r="N835" s="64" t="n">
        <f aca="false">Scenarios!$B$15+Scenarios!$B$16*$D835+Scenarios!$B$17*(Scenarios!I$22+SUM($G835:M835))+$E835+Scenarios!$B$18*Draws!K808</f>
        <v>-2.30247723562807</v>
      </c>
      <c r="O835" s="64" t="n">
        <f aca="false">Scenarios!$B$15+Scenarios!$B$16*$D835+Scenarios!$B$17*(Scenarios!J$22+SUM($G835:N835))+$E835+Scenarios!$B$18*Draws!L808</f>
        <v>0.652019961675521</v>
      </c>
      <c r="P835" s="64" t="n">
        <f aca="false">Scenarios!$B$15+Scenarios!$B$16*$D835+Scenarios!$B$17*(Scenarios!K$22+SUM($G835:O835))+$E835+Scenarios!$B$18*Draws!M808</f>
        <v>2.85057514665409</v>
      </c>
      <c r="Q835" s="64" t="n">
        <f aca="false">Scenarios!$B$15+Scenarios!$B$16*$D835+Scenarios!$B$17*(Scenarios!L$22+SUM($G835:P835))+$E835+Scenarios!$B$18*Draws!N808</f>
        <v>-1.72327270991765</v>
      </c>
      <c r="R835" s="64" t="n">
        <f aca="false">Scenarios!$B$15+Scenarios!$B$16*$D835+Scenarios!$B$17*(Scenarios!M$22+SUM($G835:Q835))+$E835+Scenarios!$B$18*Draws!O808</f>
        <v>-2.30648624158164</v>
      </c>
      <c r="S835" s="79" t="n">
        <f aca="false">SUM(G835:R835)</f>
        <v>1.76128039135024</v>
      </c>
    </row>
    <row r="836" customFormat="false" ht="15" hidden="false" customHeight="false" outlineLevel="0" collapsed="false">
      <c r="A836" s="36" t="n">
        <v>805</v>
      </c>
      <c r="B836" s="36" t="n">
        <f aca="false">MATCH(Draws!B809,$B$16:$E$16,1)</f>
        <v>1</v>
      </c>
      <c r="C836" s="65" t="n">
        <f aca="false">MAX(-0.9,INDEX(Scenarios!$B$8:$E$8,B836)+INDEX(Scenarios!$B$9:$E$9,B836)*Draws!C809)</f>
        <v>0.1578065</v>
      </c>
      <c r="D836" s="65" t="n">
        <f aca="false">(1+C836)^(1/12)-1</f>
        <v>0.0122854593658084</v>
      </c>
      <c r="E836" s="64" t="n">
        <f aca="false">INDEX(Scenarios!$B$10:$E$10,B836)/12</f>
        <v>-1.25</v>
      </c>
      <c r="G836" s="64" t="n">
        <f aca="false">Scenarios!$B$15+Scenarios!$B$16*$D836+Scenarios!$B$17*(Scenarios!B$22)+$E836+Scenarios!$B$18*Draws!D809</f>
        <v>-4.80533181376355</v>
      </c>
      <c r="H836" s="64" t="n">
        <f aca="false">Scenarios!$B$15+Scenarios!$B$16*$D836+Scenarios!$B$17*(Scenarios!C$22+SUM($G836:G836))+$E836+Scenarios!$B$18*Draws!E809</f>
        <v>3.22090577865033</v>
      </c>
      <c r="I836" s="64" t="n">
        <f aca="false">Scenarios!$B$15+Scenarios!$B$16*$D836+Scenarios!$B$17*(Scenarios!D$22+SUM($G836:H836))+$E836+Scenarios!$B$18*Draws!F809</f>
        <v>1.61113863971637</v>
      </c>
      <c r="J836" s="64" t="n">
        <f aca="false">Scenarios!$B$15+Scenarios!$B$16*$D836+Scenarios!$B$17*(Scenarios!E$22+SUM($G836:I836))+$E836+Scenarios!$B$18*Draws!G809</f>
        <v>-0.888827633259198</v>
      </c>
      <c r="K836" s="64" t="n">
        <f aca="false">Scenarios!$B$15+Scenarios!$B$16*$D836+Scenarios!$B$17*(Scenarios!F$22+SUM($G836:J836))+$E836+Scenarios!$B$18*Draws!H809</f>
        <v>-2.49817942310465</v>
      </c>
      <c r="L836" s="64" t="n">
        <f aca="false">Scenarios!$B$15+Scenarios!$B$16*$D836+Scenarios!$B$17*(Scenarios!G$22+SUM($G836:K836))+$E836+Scenarios!$B$18*Draws!I809</f>
        <v>-1.66824115138276</v>
      </c>
      <c r="M836" s="64" t="n">
        <f aca="false">Scenarios!$B$15+Scenarios!$B$16*$D836+Scenarios!$B$17*(Scenarios!H$22+SUM($G836:L836))+$E836+Scenarios!$B$18*Draws!J809</f>
        <v>-0.383503573682283</v>
      </c>
      <c r="N836" s="64" t="n">
        <f aca="false">Scenarios!$B$15+Scenarios!$B$16*$D836+Scenarios!$B$17*(Scenarios!I$22+SUM($G836:M836))+$E836+Scenarios!$B$18*Draws!K809</f>
        <v>-2.53193182009181</v>
      </c>
      <c r="O836" s="64" t="n">
        <f aca="false">Scenarios!$B$15+Scenarios!$B$16*$D836+Scenarios!$B$17*(Scenarios!J$22+SUM($G836:N836))+$E836+Scenarios!$B$18*Draws!L809</f>
        <v>-2.57135623827944</v>
      </c>
      <c r="P836" s="64" t="n">
        <f aca="false">Scenarios!$B$15+Scenarios!$B$16*$D836+Scenarios!$B$17*(Scenarios!K$22+SUM($G836:O836))+$E836+Scenarios!$B$18*Draws!M809</f>
        <v>-4.34761091223826</v>
      </c>
      <c r="Q836" s="64" t="n">
        <f aca="false">Scenarios!$B$15+Scenarios!$B$16*$D836+Scenarios!$B$17*(Scenarios!L$22+SUM($G836:P836))+$E836+Scenarios!$B$18*Draws!N809</f>
        <v>1.63940532929056</v>
      </c>
      <c r="R836" s="64" t="n">
        <f aca="false">Scenarios!$B$15+Scenarios!$B$16*$D836+Scenarios!$B$17*(Scenarios!M$22+SUM($G836:Q836))+$E836+Scenarios!$B$18*Draws!O809</f>
        <v>-3.50997381023755</v>
      </c>
      <c r="S836" s="79" t="n">
        <f aca="false">SUM(G836:R836)</f>
        <v>-16.7335066283822</v>
      </c>
    </row>
    <row r="837" customFormat="false" ht="15" hidden="false" customHeight="false" outlineLevel="0" collapsed="false">
      <c r="A837" s="36" t="n">
        <v>806</v>
      </c>
      <c r="B837" s="36" t="n">
        <f aca="false">MATCH(Draws!B810,$B$16:$E$16,1)</f>
        <v>2</v>
      </c>
      <c r="C837" s="65" t="n">
        <f aca="false">MAX(-0.9,INDEX(Scenarios!$B$8:$E$8,B837)+INDEX(Scenarios!$B$9:$E$9,B837)*Draws!C810)</f>
        <v>-0.24478012</v>
      </c>
      <c r="D837" s="65" t="n">
        <f aca="false">(1+C837)^(1/12)-1</f>
        <v>-0.023123974823531</v>
      </c>
      <c r="E837" s="64" t="n">
        <f aca="false">INDEX(Scenarios!$B$10:$E$10,B837)/12</f>
        <v>0.416666666666667</v>
      </c>
      <c r="G837" s="64" t="n">
        <f aca="false">Scenarios!$B$15+Scenarios!$B$16*$D837+Scenarios!$B$17*(Scenarios!B$22)+$E837+Scenarios!$B$18*Draws!D810</f>
        <v>3.84442526236684</v>
      </c>
      <c r="H837" s="64" t="n">
        <f aca="false">Scenarios!$B$15+Scenarios!$B$16*$D837+Scenarios!$B$17*(Scenarios!C$22+SUM($G837:G837))+$E837+Scenarios!$B$18*Draws!E810</f>
        <v>-0.955313138027952</v>
      </c>
      <c r="I837" s="64" t="n">
        <f aca="false">Scenarios!$B$15+Scenarios!$B$16*$D837+Scenarios!$B$17*(Scenarios!D$22+SUM($G837:H837))+$E837+Scenarios!$B$18*Draws!F810</f>
        <v>-3.41388225956989</v>
      </c>
      <c r="J837" s="64" t="n">
        <f aca="false">Scenarios!$B$15+Scenarios!$B$16*$D837+Scenarios!$B$17*(Scenarios!E$22+SUM($G837:I837))+$E837+Scenarios!$B$18*Draws!G810</f>
        <v>0.364532508851999</v>
      </c>
      <c r="K837" s="64" t="n">
        <f aca="false">Scenarios!$B$15+Scenarios!$B$16*$D837+Scenarios!$B$17*(Scenarios!F$22+SUM($G837:J837))+$E837+Scenarios!$B$18*Draws!H810</f>
        <v>-4.04542143976569</v>
      </c>
      <c r="L837" s="64" t="n">
        <f aca="false">Scenarios!$B$15+Scenarios!$B$16*$D837+Scenarios!$B$17*(Scenarios!G$22+SUM($G837:K837))+$E837+Scenarios!$B$18*Draws!I810</f>
        <v>-0.492623497802776</v>
      </c>
      <c r="M837" s="64" t="n">
        <f aca="false">Scenarios!$B$15+Scenarios!$B$16*$D837+Scenarios!$B$17*(Scenarios!H$22+SUM($G837:L837))+$E837+Scenarios!$B$18*Draws!J810</f>
        <v>-0.0982011979423139</v>
      </c>
      <c r="N837" s="64" t="n">
        <f aca="false">Scenarios!$B$15+Scenarios!$B$16*$D837+Scenarios!$B$17*(Scenarios!I$22+SUM($G837:M837))+$E837+Scenarios!$B$18*Draws!K810</f>
        <v>-2.38074373636961</v>
      </c>
      <c r="O837" s="64" t="n">
        <f aca="false">Scenarios!$B$15+Scenarios!$B$16*$D837+Scenarios!$B$17*(Scenarios!J$22+SUM($G837:N837))+$E837+Scenarios!$B$18*Draws!L810</f>
        <v>0.258338961850642</v>
      </c>
      <c r="P837" s="64" t="n">
        <f aca="false">Scenarios!$B$15+Scenarios!$B$16*$D837+Scenarios!$B$17*(Scenarios!K$22+SUM($G837:O837))+$E837+Scenarios!$B$18*Draws!M810</f>
        <v>-0.7422634099662</v>
      </c>
      <c r="Q837" s="64" t="n">
        <f aca="false">Scenarios!$B$15+Scenarios!$B$16*$D837+Scenarios!$B$17*(Scenarios!L$22+SUM($G837:P837))+$E837+Scenarios!$B$18*Draws!N810</f>
        <v>-0.484273872487934</v>
      </c>
      <c r="R837" s="64" t="n">
        <f aca="false">Scenarios!$B$15+Scenarios!$B$16*$D837+Scenarios!$B$17*(Scenarios!M$22+SUM($G837:Q837))+$E837+Scenarios!$B$18*Draws!O810</f>
        <v>-1.54626807882158</v>
      </c>
      <c r="S837" s="79" t="n">
        <f aca="false">SUM(G837:R837)</f>
        <v>-9.69169389768447</v>
      </c>
    </row>
    <row r="838" customFormat="false" ht="15" hidden="false" customHeight="false" outlineLevel="0" collapsed="false">
      <c r="A838" s="36" t="n">
        <v>807</v>
      </c>
      <c r="B838" s="36" t="n">
        <f aca="false">MATCH(Draws!B811,$B$16:$E$16,1)</f>
        <v>4</v>
      </c>
      <c r="C838" s="65" t="n">
        <f aca="false">MAX(-0.9,INDEX(Scenarios!$B$8:$E$8,B838)+INDEX(Scenarios!$B$9:$E$9,B838)*Draws!C811)</f>
        <v>0.12504876</v>
      </c>
      <c r="D838" s="65" t="n">
        <f aca="false">(1+C838)^(1/12)-1</f>
        <v>0.00986722795839934</v>
      </c>
      <c r="E838" s="64" t="n">
        <f aca="false">INDEX(Scenarios!$B$10:$E$10,B838)/12</f>
        <v>-1.25</v>
      </c>
      <c r="G838" s="64" t="n">
        <f aca="false">Scenarios!$B$15+Scenarios!$B$16*$D838+Scenarios!$B$17*(Scenarios!B$22)+$E838+Scenarios!$B$18*Draws!D811</f>
        <v>-4.89797971010828</v>
      </c>
      <c r="H838" s="64" t="n">
        <f aca="false">Scenarios!$B$15+Scenarios!$B$16*$D838+Scenarios!$B$17*(Scenarios!C$22+SUM($G838:G838))+$E838+Scenarios!$B$18*Draws!E811</f>
        <v>5.62499329360818</v>
      </c>
      <c r="I838" s="64" t="n">
        <f aca="false">Scenarios!$B$15+Scenarios!$B$16*$D838+Scenarios!$B$17*(Scenarios!D$22+SUM($G838:H838))+$E838+Scenarios!$B$18*Draws!F811</f>
        <v>5.26219435377819</v>
      </c>
      <c r="J838" s="64" t="n">
        <f aca="false">Scenarios!$B$15+Scenarios!$B$16*$D838+Scenarios!$B$17*(Scenarios!E$22+SUM($G838:I838))+$E838+Scenarios!$B$18*Draws!G811</f>
        <v>-1.87499961874557</v>
      </c>
      <c r="K838" s="64" t="n">
        <f aca="false">Scenarios!$B$15+Scenarios!$B$16*$D838+Scenarios!$B$17*(Scenarios!F$22+SUM($G838:J838))+$E838+Scenarios!$B$18*Draws!H811</f>
        <v>-0.375126179707864</v>
      </c>
      <c r="L838" s="64" t="n">
        <f aca="false">Scenarios!$B$15+Scenarios!$B$16*$D838+Scenarios!$B$17*(Scenarios!G$22+SUM($G838:K838))+$E838+Scenarios!$B$18*Draws!I811</f>
        <v>-1.92747982691538</v>
      </c>
      <c r="M838" s="64" t="n">
        <f aca="false">Scenarios!$B$15+Scenarios!$B$16*$D838+Scenarios!$B$17*(Scenarios!H$22+SUM($G838:L838))+$E838+Scenarios!$B$18*Draws!J811</f>
        <v>-4.47290709766597</v>
      </c>
      <c r="N838" s="64" t="n">
        <f aca="false">Scenarios!$B$15+Scenarios!$B$16*$D838+Scenarios!$B$17*(Scenarios!I$22+SUM($G838:M838))+$E838+Scenarios!$B$18*Draws!K811</f>
        <v>-2.18154806187675</v>
      </c>
      <c r="O838" s="64" t="n">
        <f aca="false">Scenarios!$B$15+Scenarios!$B$16*$D838+Scenarios!$B$17*(Scenarios!J$22+SUM($G838:N838))+$E838+Scenarios!$B$18*Draws!L811</f>
        <v>7.31619107418697</v>
      </c>
      <c r="P838" s="64" t="n">
        <f aca="false">Scenarios!$B$15+Scenarios!$B$16*$D838+Scenarios!$B$17*(Scenarios!K$22+SUM($G838:O838))+$E838+Scenarios!$B$18*Draws!M811</f>
        <v>-0.67066590733377</v>
      </c>
      <c r="Q838" s="64" t="n">
        <f aca="false">Scenarios!$B$15+Scenarios!$B$16*$D838+Scenarios!$B$17*(Scenarios!L$22+SUM($G838:P838))+$E838+Scenarios!$B$18*Draws!N811</f>
        <v>-6.56795023000425</v>
      </c>
      <c r="R838" s="64" t="n">
        <f aca="false">Scenarios!$B$15+Scenarios!$B$16*$D838+Scenarios!$B$17*(Scenarios!M$22+SUM($G838:Q838))+$E838+Scenarios!$B$18*Draws!O811</f>
        <v>-0.86343712821154</v>
      </c>
      <c r="S838" s="79" t="n">
        <f aca="false">SUM(G838:R838)</f>
        <v>-5.62871503899605</v>
      </c>
    </row>
    <row r="839" customFormat="false" ht="15" hidden="false" customHeight="false" outlineLevel="0" collapsed="false">
      <c r="A839" s="36" t="n">
        <v>808</v>
      </c>
      <c r="B839" s="36" t="n">
        <f aca="false">MATCH(Draws!B812,$B$16:$E$16,1)</f>
        <v>4</v>
      </c>
      <c r="C839" s="65" t="n">
        <f aca="false">MAX(-0.9,INDEX(Scenarios!$B$8:$E$8,B839)+INDEX(Scenarios!$B$9:$E$9,B839)*Draws!C812)</f>
        <v>0.14559732</v>
      </c>
      <c r="D839" s="65" t="n">
        <f aca="false">(1+C839)^(1/12)-1</f>
        <v>0.0113915769164425</v>
      </c>
      <c r="E839" s="64" t="n">
        <f aca="false">INDEX(Scenarios!$B$10:$E$10,B839)/12</f>
        <v>-1.25</v>
      </c>
      <c r="G839" s="64" t="n">
        <f aca="false">Scenarios!$B$15+Scenarios!$B$16*$D839+Scenarios!$B$17*(Scenarios!B$22)+$E839+Scenarios!$B$18*Draws!D812</f>
        <v>2.66631410879556</v>
      </c>
      <c r="H839" s="64" t="n">
        <f aca="false">Scenarios!$B$15+Scenarios!$B$16*$D839+Scenarios!$B$17*(Scenarios!C$22+SUM($G839:G839))+$E839+Scenarios!$B$18*Draws!E812</f>
        <v>-1.7942356341257</v>
      </c>
      <c r="I839" s="64" t="n">
        <f aca="false">Scenarios!$B$15+Scenarios!$B$16*$D839+Scenarios!$B$17*(Scenarios!D$22+SUM($G839:H839))+$E839+Scenarios!$B$18*Draws!F812</f>
        <v>-4.55164773547429</v>
      </c>
      <c r="J839" s="64" t="n">
        <f aca="false">Scenarios!$B$15+Scenarios!$B$16*$D839+Scenarios!$B$17*(Scenarios!E$22+SUM($G839:I839))+$E839+Scenarios!$B$18*Draws!G812</f>
        <v>-4.99513877591113</v>
      </c>
      <c r="K839" s="64" t="n">
        <f aca="false">Scenarios!$B$15+Scenarios!$B$16*$D839+Scenarios!$B$17*(Scenarios!F$22+SUM($G839:J839))+$E839+Scenarios!$B$18*Draws!H812</f>
        <v>-5.75472787111361</v>
      </c>
      <c r="L839" s="64" t="n">
        <f aca="false">Scenarios!$B$15+Scenarios!$B$16*$D839+Scenarios!$B$17*(Scenarios!G$22+SUM($G839:K839))+$E839+Scenarios!$B$18*Draws!I812</f>
        <v>-1.34774230067323</v>
      </c>
      <c r="M839" s="64" t="n">
        <f aca="false">Scenarios!$B$15+Scenarios!$B$16*$D839+Scenarios!$B$17*(Scenarios!H$22+SUM($G839:L839))+$E839+Scenarios!$B$18*Draws!J812</f>
        <v>-6.51043635545769</v>
      </c>
      <c r="N839" s="64" t="n">
        <f aca="false">Scenarios!$B$15+Scenarios!$B$16*$D839+Scenarios!$B$17*(Scenarios!I$22+SUM($G839:M839))+$E839+Scenarios!$B$18*Draws!K812</f>
        <v>-4.78822810992831</v>
      </c>
      <c r="O839" s="64" t="n">
        <f aca="false">Scenarios!$B$15+Scenarios!$B$16*$D839+Scenarios!$B$17*(Scenarios!J$22+SUM($G839:N839))+$E839+Scenarios!$B$18*Draws!L812</f>
        <v>-2.36590799902516</v>
      </c>
      <c r="P839" s="64" t="n">
        <f aca="false">Scenarios!$B$15+Scenarios!$B$16*$D839+Scenarios!$B$17*(Scenarios!K$22+SUM($G839:O839))+$E839+Scenarios!$B$18*Draws!M812</f>
        <v>1.26194311942912</v>
      </c>
      <c r="Q839" s="64" t="n">
        <f aca="false">Scenarios!$B$15+Scenarios!$B$16*$D839+Scenarios!$B$17*(Scenarios!L$22+SUM($G839:P839))+$E839+Scenarios!$B$18*Draws!N812</f>
        <v>-1.7295638769222</v>
      </c>
      <c r="R839" s="64" t="n">
        <f aca="false">Scenarios!$B$15+Scenarios!$B$16*$D839+Scenarios!$B$17*(Scenarios!M$22+SUM($G839:Q839))+$E839+Scenarios!$B$18*Draws!O812</f>
        <v>-3.09515175952584</v>
      </c>
      <c r="S839" s="79" t="n">
        <f aca="false">SUM(G839:R839)</f>
        <v>-33.0045231899325</v>
      </c>
    </row>
    <row r="840" customFormat="false" ht="15" hidden="false" customHeight="false" outlineLevel="0" collapsed="false">
      <c r="A840" s="36" t="n">
        <v>809</v>
      </c>
      <c r="B840" s="36" t="n">
        <f aca="false">MATCH(Draws!B813,$B$16:$E$16,1)</f>
        <v>4</v>
      </c>
      <c r="C840" s="65" t="n">
        <f aca="false">MAX(-0.9,INDEX(Scenarios!$B$8:$E$8,B840)+INDEX(Scenarios!$B$9:$E$9,B840)*Draws!C813)</f>
        <v>0.15791868</v>
      </c>
      <c r="D840" s="65" t="n">
        <f aca="false">(1+C840)^(1/12)-1</f>
        <v>0.0122936323737231</v>
      </c>
      <c r="E840" s="64" t="n">
        <f aca="false">INDEX(Scenarios!$B$10:$E$10,B840)/12</f>
        <v>-1.25</v>
      </c>
      <c r="G840" s="64" t="n">
        <f aca="false">Scenarios!$B$15+Scenarios!$B$16*$D840+Scenarios!$B$17*(Scenarios!B$22)+$E840+Scenarios!$B$18*Draws!D813</f>
        <v>0.0965447658180625</v>
      </c>
      <c r="H840" s="64" t="n">
        <f aca="false">Scenarios!$B$15+Scenarios!$B$16*$D840+Scenarios!$B$17*(Scenarios!C$22+SUM($G840:G840))+$E840+Scenarios!$B$18*Draws!E813</f>
        <v>-1.23087931591784</v>
      </c>
      <c r="I840" s="64" t="n">
        <f aca="false">Scenarios!$B$15+Scenarios!$B$16*$D840+Scenarios!$B$17*(Scenarios!D$22+SUM($G840:H840))+$E840+Scenarios!$B$18*Draws!F813</f>
        <v>0.586686643120455</v>
      </c>
      <c r="J840" s="64" t="n">
        <f aca="false">Scenarios!$B$15+Scenarios!$B$16*$D840+Scenarios!$B$17*(Scenarios!E$22+SUM($G840:I840))+$E840+Scenarios!$B$18*Draws!G813</f>
        <v>0.63943599762367</v>
      </c>
      <c r="K840" s="64" t="n">
        <f aca="false">Scenarios!$B$15+Scenarios!$B$16*$D840+Scenarios!$B$17*(Scenarios!F$22+SUM($G840:J840))+$E840+Scenarios!$B$18*Draws!H813</f>
        <v>-2.57132780614906</v>
      </c>
      <c r="L840" s="64" t="n">
        <f aca="false">Scenarios!$B$15+Scenarios!$B$16*$D840+Scenarios!$B$17*(Scenarios!G$22+SUM($G840:K840))+$E840+Scenarios!$B$18*Draws!I813</f>
        <v>-4.14230208533031</v>
      </c>
      <c r="M840" s="64" t="n">
        <f aca="false">Scenarios!$B$15+Scenarios!$B$16*$D840+Scenarios!$B$17*(Scenarios!H$22+SUM($G840:L840))+$E840+Scenarios!$B$18*Draws!J813</f>
        <v>-1.58754214584674</v>
      </c>
      <c r="N840" s="64" t="n">
        <f aca="false">Scenarios!$B$15+Scenarios!$B$16*$D840+Scenarios!$B$17*(Scenarios!I$22+SUM($G840:M840))+$E840+Scenarios!$B$18*Draws!K813</f>
        <v>0.105306860657377</v>
      </c>
      <c r="O840" s="64" t="n">
        <f aca="false">Scenarios!$B$15+Scenarios!$B$16*$D840+Scenarios!$B$17*(Scenarios!J$22+SUM($G840:N840))+$E840+Scenarios!$B$18*Draws!L813</f>
        <v>-1.78113735876924</v>
      </c>
      <c r="P840" s="64" t="n">
        <f aca="false">Scenarios!$B$15+Scenarios!$B$16*$D840+Scenarios!$B$17*(Scenarios!K$22+SUM($G840:O840))+$E840+Scenarios!$B$18*Draws!M813</f>
        <v>-4.65394146243196</v>
      </c>
      <c r="Q840" s="64" t="n">
        <f aca="false">Scenarios!$B$15+Scenarios!$B$16*$D840+Scenarios!$B$17*(Scenarios!L$22+SUM($G840:P840))+$E840+Scenarios!$B$18*Draws!N813</f>
        <v>-1.69647245924764</v>
      </c>
      <c r="R840" s="64" t="n">
        <f aca="false">Scenarios!$B$15+Scenarios!$B$16*$D840+Scenarios!$B$17*(Scenarios!M$22+SUM($G840:Q840))+$E840+Scenarios!$B$18*Draws!O813</f>
        <v>-2.32522388110822</v>
      </c>
      <c r="S840" s="79" t="n">
        <f aca="false">SUM(G840:R840)</f>
        <v>-18.5608522475814</v>
      </c>
    </row>
    <row r="841" customFormat="false" ht="15" hidden="false" customHeight="false" outlineLevel="0" collapsed="false">
      <c r="A841" s="36" t="n">
        <v>810</v>
      </c>
      <c r="B841" s="36" t="n">
        <f aca="false">MATCH(Draws!B814,$B$16:$E$16,1)</f>
        <v>4</v>
      </c>
      <c r="C841" s="65" t="n">
        <f aca="false">MAX(-0.9,INDEX(Scenarios!$B$8:$E$8,B841)+INDEX(Scenarios!$B$9:$E$9,B841)*Draws!C814)</f>
        <v>0.1541124</v>
      </c>
      <c r="D841" s="65" t="n">
        <f aca="false">(1+C841)^(1/12)-1</f>
        <v>0.0120159149472907</v>
      </c>
      <c r="E841" s="64" t="n">
        <f aca="false">INDEX(Scenarios!$B$10:$E$10,B841)/12</f>
        <v>-1.25</v>
      </c>
      <c r="G841" s="64" t="n">
        <f aca="false">Scenarios!$B$15+Scenarios!$B$16*$D841+Scenarios!$B$17*(Scenarios!B$22)+$E841+Scenarios!$B$18*Draws!D814</f>
        <v>-1.86799970401635</v>
      </c>
      <c r="H841" s="64" t="n">
        <f aca="false">Scenarios!$B$15+Scenarios!$B$16*$D841+Scenarios!$B$17*(Scenarios!C$22+SUM($G841:G841))+$E841+Scenarios!$B$18*Draws!E814</f>
        <v>0.799947980270486</v>
      </c>
      <c r="I841" s="64" t="n">
        <f aca="false">Scenarios!$B$15+Scenarios!$B$16*$D841+Scenarios!$B$17*(Scenarios!D$22+SUM($G841:H841))+$E841+Scenarios!$B$18*Draws!F814</f>
        <v>-5.39338074381401</v>
      </c>
      <c r="J841" s="64" t="n">
        <f aca="false">Scenarios!$B$15+Scenarios!$B$16*$D841+Scenarios!$B$17*(Scenarios!E$22+SUM($G841:I841))+$E841+Scenarios!$B$18*Draws!G814</f>
        <v>-7.32502999115463</v>
      </c>
      <c r="K841" s="64" t="n">
        <f aca="false">Scenarios!$B$15+Scenarios!$B$16*$D841+Scenarios!$B$17*(Scenarios!F$22+SUM($G841:J841))+$E841+Scenarios!$B$18*Draws!H814</f>
        <v>-0.470673748488558</v>
      </c>
      <c r="L841" s="64" t="n">
        <f aca="false">Scenarios!$B$15+Scenarios!$B$16*$D841+Scenarios!$B$17*(Scenarios!G$22+SUM($G841:K841))+$E841+Scenarios!$B$18*Draws!I814</f>
        <v>-1.867802030923</v>
      </c>
      <c r="M841" s="64" t="n">
        <f aca="false">Scenarios!$B$15+Scenarios!$B$16*$D841+Scenarios!$B$17*(Scenarios!H$22+SUM($G841:L841))+$E841+Scenarios!$B$18*Draws!J814</f>
        <v>-4.19311559107278</v>
      </c>
      <c r="N841" s="64" t="n">
        <f aca="false">Scenarios!$B$15+Scenarios!$B$16*$D841+Scenarios!$B$17*(Scenarios!I$22+SUM($G841:M841))+$E841+Scenarios!$B$18*Draws!K814</f>
        <v>-4.89514584181645</v>
      </c>
      <c r="O841" s="64" t="n">
        <f aca="false">Scenarios!$B$15+Scenarios!$B$16*$D841+Scenarios!$B$17*(Scenarios!J$22+SUM($G841:N841))+$E841+Scenarios!$B$18*Draws!L814</f>
        <v>-4.3909433643256</v>
      </c>
      <c r="P841" s="64" t="n">
        <f aca="false">Scenarios!$B$15+Scenarios!$B$16*$D841+Scenarios!$B$17*(Scenarios!K$22+SUM($G841:O841))+$E841+Scenarios!$B$18*Draws!M814</f>
        <v>0.836196548251905</v>
      </c>
      <c r="Q841" s="64" t="n">
        <f aca="false">Scenarios!$B$15+Scenarios!$B$16*$D841+Scenarios!$B$17*(Scenarios!L$22+SUM($G841:P841))+$E841+Scenarios!$B$18*Draws!N814</f>
        <v>-3.50185839920204</v>
      </c>
      <c r="R841" s="64" t="n">
        <f aca="false">Scenarios!$B$15+Scenarios!$B$16*$D841+Scenarios!$B$17*(Scenarios!M$22+SUM($G841:Q841))+$E841+Scenarios!$B$18*Draws!O814</f>
        <v>-3.26767204071453</v>
      </c>
      <c r="S841" s="79" t="n">
        <f aca="false">SUM(G841:R841)</f>
        <v>-35.5374769270056</v>
      </c>
    </row>
    <row r="842" customFormat="false" ht="15" hidden="false" customHeight="false" outlineLevel="0" collapsed="false">
      <c r="A842" s="36" t="n">
        <v>811</v>
      </c>
      <c r="B842" s="36" t="n">
        <f aca="false">MATCH(Draws!B815,$B$16:$E$16,1)</f>
        <v>1</v>
      </c>
      <c r="C842" s="65" t="n">
        <f aca="false">MAX(-0.9,INDEX(Scenarios!$B$8:$E$8,B842)+INDEX(Scenarios!$B$9:$E$9,B842)*Draws!C815)</f>
        <v>-0.1809481</v>
      </c>
      <c r="D842" s="65" t="n">
        <f aca="false">(1+C842)^(1/12)-1</f>
        <v>-0.0164964047548575</v>
      </c>
      <c r="E842" s="64" t="n">
        <f aca="false">INDEX(Scenarios!$B$10:$E$10,B842)/12</f>
        <v>-1.25</v>
      </c>
      <c r="G842" s="64" t="n">
        <f aca="false">Scenarios!$B$15+Scenarios!$B$16*$D842+Scenarios!$B$17*(Scenarios!B$22)+$E842+Scenarios!$B$18*Draws!D815</f>
        <v>-3.7375274193778</v>
      </c>
      <c r="H842" s="64" t="n">
        <f aca="false">Scenarios!$B$15+Scenarios!$B$16*$D842+Scenarios!$B$17*(Scenarios!C$22+SUM($G842:G842))+$E842+Scenarios!$B$18*Draws!E815</f>
        <v>-2.503561058773</v>
      </c>
      <c r="I842" s="64" t="n">
        <f aca="false">Scenarios!$B$15+Scenarios!$B$16*$D842+Scenarios!$B$17*(Scenarios!D$22+SUM($G842:H842))+$E842+Scenarios!$B$18*Draws!F815</f>
        <v>0.107965627948183</v>
      </c>
      <c r="J842" s="64" t="n">
        <f aca="false">Scenarios!$B$15+Scenarios!$B$16*$D842+Scenarios!$B$17*(Scenarios!E$22+SUM($G842:I842))+$E842+Scenarios!$B$18*Draws!G815</f>
        <v>-2.28403345518947</v>
      </c>
      <c r="K842" s="64" t="n">
        <f aca="false">Scenarios!$B$15+Scenarios!$B$16*$D842+Scenarios!$B$17*(Scenarios!F$22+SUM($G842:J842))+$E842+Scenarios!$B$18*Draws!H815</f>
        <v>-6.01527328151308</v>
      </c>
      <c r="L842" s="64" t="n">
        <f aca="false">Scenarios!$B$15+Scenarios!$B$16*$D842+Scenarios!$B$17*(Scenarios!G$22+SUM($G842:K842))+$E842+Scenarios!$B$18*Draws!I815</f>
        <v>-7.84820567120169</v>
      </c>
      <c r="M842" s="64" t="n">
        <f aca="false">Scenarios!$B$15+Scenarios!$B$16*$D842+Scenarios!$B$17*(Scenarios!H$22+SUM($G842:L842))+$E842+Scenarios!$B$18*Draws!J815</f>
        <v>-3.36264759488637</v>
      </c>
      <c r="N842" s="64" t="n">
        <f aca="false">Scenarios!$B$15+Scenarios!$B$16*$D842+Scenarios!$B$17*(Scenarios!I$22+SUM($G842:M842))+$E842+Scenarios!$B$18*Draws!K815</f>
        <v>-0.362704870720369</v>
      </c>
      <c r="O842" s="64" t="n">
        <f aca="false">Scenarios!$B$15+Scenarios!$B$16*$D842+Scenarios!$B$17*(Scenarios!J$22+SUM($G842:N842))+$E842+Scenarios!$B$18*Draws!L815</f>
        <v>-5.7524570208596</v>
      </c>
      <c r="P842" s="64" t="n">
        <f aca="false">Scenarios!$B$15+Scenarios!$B$16*$D842+Scenarios!$B$17*(Scenarios!K$22+SUM($G842:O842))+$E842+Scenarios!$B$18*Draws!M815</f>
        <v>-2.39704080616124</v>
      </c>
      <c r="Q842" s="64" t="n">
        <f aca="false">Scenarios!$B$15+Scenarios!$B$16*$D842+Scenarios!$B$17*(Scenarios!L$22+SUM($G842:P842))+$E842+Scenarios!$B$18*Draws!N815</f>
        <v>-6.51745286607899</v>
      </c>
      <c r="R842" s="64" t="n">
        <f aca="false">Scenarios!$B$15+Scenarios!$B$16*$D842+Scenarios!$B$17*(Scenarios!M$22+SUM($G842:Q842))+$E842+Scenarios!$B$18*Draws!O815</f>
        <v>2.61592006218808</v>
      </c>
      <c r="S842" s="79" t="n">
        <f aca="false">SUM(G842:R842)</f>
        <v>-38.0570183546253</v>
      </c>
    </row>
    <row r="843" customFormat="false" ht="15" hidden="false" customHeight="false" outlineLevel="0" collapsed="false">
      <c r="A843" s="36" t="n">
        <v>812</v>
      </c>
      <c r="B843" s="36" t="n">
        <f aca="false">MATCH(Draws!B816,$B$16:$E$16,1)</f>
        <v>4</v>
      </c>
      <c r="C843" s="65" t="n">
        <f aca="false">MAX(-0.9,INDEX(Scenarios!$B$8:$E$8,B843)+INDEX(Scenarios!$B$9:$E$9,B843)*Draws!C816)</f>
        <v>0.07550448</v>
      </c>
      <c r="D843" s="65" t="n">
        <f aca="false">(1+C843)^(1/12)-1</f>
        <v>0.00608425393977741</v>
      </c>
      <c r="E843" s="64" t="n">
        <f aca="false">INDEX(Scenarios!$B$10:$E$10,B843)/12</f>
        <v>-1.25</v>
      </c>
      <c r="G843" s="64" t="n">
        <f aca="false">Scenarios!$B$15+Scenarios!$B$16*$D843+Scenarios!$B$17*(Scenarios!B$22)+$E843+Scenarios!$B$18*Draws!D816</f>
        <v>-5.93877019028623</v>
      </c>
      <c r="H843" s="64" t="n">
        <f aca="false">Scenarios!$B$15+Scenarios!$B$16*$D843+Scenarios!$B$17*(Scenarios!C$22+SUM($G843:G843))+$E843+Scenarios!$B$18*Draws!E816</f>
        <v>-2.11883351524018</v>
      </c>
      <c r="I843" s="64" t="n">
        <f aca="false">Scenarios!$B$15+Scenarios!$B$16*$D843+Scenarios!$B$17*(Scenarios!D$22+SUM($G843:H843))+$E843+Scenarios!$B$18*Draws!F816</f>
        <v>-6.32022517020435</v>
      </c>
      <c r="J843" s="64" t="n">
        <f aca="false">Scenarios!$B$15+Scenarios!$B$16*$D843+Scenarios!$B$17*(Scenarios!E$22+SUM($G843:I843))+$E843+Scenarios!$B$18*Draws!G816</f>
        <v>-6.40649125162734</v>
      </c>
      <c r="K843" s="64" t="n">
        <f aca="false">Scenarios!$B$15+Scenarios!$B$16*$D843+Scenarios!$B$17*(Scenarios!F$22+SUM($G843:J843))+$E843+Scenarios!$B$18*Draws!H816</f>
        <v>-3.28208328238511</v>
      </c>
      <c r="L843" s="64" t="n">
        <f aca="false">Scenarios!$B$15+Scenarios!$B$16*$D843+Scenarios!$B$17*(Scenarios!G$22+SUM($G843:K843))+$E843+Scenarios!$B$18*Draws!I816</f>
        <v>0.574951024029926</v>
      </c>
      <c r="M843" s="64" t="n">
        <f aca="false">Scenarios!$B$15+Scenarios!$B$16*$D843+Scenarios!$B$17*(Scenarios!H$22+SUM($G843:L843))+$E843+Scenarios!$B$18*Draws!J816</f>
        <v>-3.82220783639851</v>
      </c>
      <c r="N843" s="64" t="n">
        <f aca="false">Scenarios!$B$15+Scenarios!$B$16*$D843+Scenarios!$B$17*(Scenarios!I$22+SUM($G843:M843))+$E843+Scenarios!$B$18*Draws!K816</f>
        <v>-4.12399116188543</v>
      </c>
      <c r="O843" s="64" t="n">
        <f aca="false">Scenarios!$B$15+Scenarios!$B$16*$D843+Scenarios!$B$17*(Scenarios!J$22+SUM($G843:N843))+$E843+Scenarios!$B$18*Draws!L816</f>
        <v>-7.65657957487819</v>
      </c>
      <c r="P843" s="64" t="n">
        <f aca="false">Scenarios!$B$15+Scenarios!$B$16*$D843+Scenarios!$B$17*(Scenarios!K$22+SUM($G843:O843))+$E843+Scenarios!$B$18*Draws!M816</f>
        <v>-0.655762024606649</v>
      </c>
      <c r="Q843" s="64" t="n">
        <f aca="false">Scenarios!$B$15+Scenarios!$B$16*$D843+Scenarios!$B$17*(Scenarios!L$22+SUM($G843:P843))+$E843+Scenarios!$B$18*Draws!N816</f>
        <v>-3.59689366825056</v>
      </c>
      <c r="R843" s="64" t="n">
        <f aca="false">Scenarios!$B$15+Scenarios!$B$16*$D843+Scenarios!$B$17*(Scenarios!M$22+SUM($G843:Q843))+$E843+Scenarios!$B$18*Draws!O816</f>
        <v>-5.13281653885677</v>
      </c>
      <c r="S843" s="79" t="n">
        <f aca="false">SUM(G843:R843)</f>
        <v>-48.4797031905894</v>
      </c>
    </row>
    <row r="844" customFormat="false" ht="15" hidden="false" customHeight="false" outlineLevel="0" collapsed="false">
      <c r="A844" s="36" t="n">
        <v>813</v>
      </c>
      <c r="B844" s="36" t="n">
        <f aca="false">MATCH(Draws!B817,$B$16:$E$16,1)</f>
        <v>4</v>
      </c>
      <c r="C844" s="65" t="n">
        <f aca="false">MAX(-0.9,INDEX(Scenarios!$B$8:$E$8,B844)+INDEX(Scenarios!$B$9:$E$9,B844)*Draws!C817)</f>
        <v>0.30128916</v>
      </c>
      <c r="D844" s="65" t="n">
        <f aca="false">(1+C844)^(1/12)-1</f>
        <v>0.0221888773668693</v>
      </c>
      <c r="E844" s="64" t="n">
        <f aca="false">INDEX(Scenarios!$B$10:$E$10,B844)/12</f>
        <v>-1.25</v>
      </c>
      <c r="G844" s="64" t="n">
        <f aca="false">Scenarios!$B$15+Scenarios!$B$16*$D844+Scenarios!$B$17*(Scenarios!B$22)+$E844+Scenarios!$B$18*Draws!D817</f>
        <v>-6.01497177995547</v>
      </c>
      <c r="H844" s="64" t="n">
        <f aca="false">Scenarios!$B$15+Scenarios!$B$16*$D844+Scenarios!$B$17*(Scenarios!C$22+SUM($G844:G844))+$E844+Scenarios!$B$18*Draws!E817</f>
        <v>1.2575913880658</v>
      </c>
      <c r="I844" s="64" t="n">
        <f aca="false">Scenarios!$B$15+Scenarios!$B$16*$D844+Scenarios!$B$17*(Scenarios!D$22+SUM($G844:H844))+$E844+Scenarios!$B$18*Draws!F817</f>
        <v>-4.86048912840855</v>
      </c>
      <c r="J844" s="64" t="n">
        <f aca="false">Scenarios!$B$15+Scenarios!$B$16*$D844+Scenarios!$B$17*(Scenarios!E$22+SUM($G844:I844))+$E844+Scenarios!$B$18*Draws!G817</f>
        <v>0.614585018970927</v>
      </c>
      <c r="K844" s="64" t="n">
        <f aca="false">Scenarios!$B$15+Scenarios!$B$16*$D844+Scenarios!$B$17*(Scenarios!F$22+SUM($G844:J844))+$E844+Scenarios!$B$18*Draws!H817</f>
        <v>-4.98137419771342</v>
      </c>
      <c r="L844" s="64" t="n">
        <f aca="false">Scenarios!$B$15+Scenarios!$B$16*$D844+Scenarios!$B$17*(Scenarios!G$22+SUM($G844:K844))+$E844+Scenarios!$B$18*Draws!I817</f>
        <v>-4.84981538179329</v>
      </c>
      <c r="M844" s="64" t="n">
        <f aca="false">Scenarios!$B$15+Scenarios!$B$16*$D844+Scenarios!$B$17*(Scenarios!H$22+SUM($G844:L844))+$E844+Scenarios!$B$18*Draws!J817</f>
        <v>-0.786116972580106</v>
      </c>
      <c r="N844" s="64" t="n">
        <f aca="false">Scenarios!$B$15+Scenarios!$B$16*$D844+Scenarios!$B$17*(Scenarios!I$22+SUM($G844:M844))+$E844+Scenarios!$B$18*Draws!K817</f>
        <v>-2.02771103729371</v>
      </c>
      <c r="O844" s="64" t="n">
        <f aca="false">Scenarios!$B$15+Scenarios!$B$16*$D844+Scenarios!$B$17*(Scenarios!J$22+SUM($G844:N844))+$E844+Scenarios!$B$18*Draws!L817</f>
        <v>0.451381675466934</v>
      </c>
      <c r="P844" s="64" t="n">
        <f aca="false">Scenarios!$B$15+Scenarios!$B$16*$D844+Scenarios!$B$17*(Scenarios!K$22+SUM($G844:O844))+$E844+Scenarios!$B$18*Draws!M817</f>
        <v>-3.65368521739052</v>
      </c>
      <c r="Q844" s="64" t="n">
        <f aca="false">Scenarios!$B$15+Scenarios!$B$16*$D844+Scenarios!$B$17*(Scenarios!L$22+SUM($G844:P844))+$E844+Scenarios!$B$18*Draws!N817</f>
        <v>-3.01152050272828</v>
      </c>
      <c r="R844" s="64" t="n">
        <f aca="false">Scenarios!$B$15+Scenarios!$B$16*$D844+Scenarios!$B$17*(Scenarios!M$22+SUM($G844:Q844))+$E844+Scenarios!$B$18*Draws!O817</f>
        <v>-1.2144784884206</v>
      </c>
      <c r="S844" s="79" t="n">
        <f aca="false">SUM(G844:R844)</f>
        <v>-29.0766046237803</v>
      </c>
    </row>
    <row r="845" customFormat="false" ht="15" hidden="false" customHeight="false" outlineLevel="0" collapsed="false">
      <c r="A845" s="36" t="n">
        <v>814</v>
      </c>
      <c r="B845" s="36" t="n">
        <f aca="false">MATCH(Draws!B818,$B$16:$E$16,1)</f>
        <v>1</v>
      </c>
      <c r="C845" s="65" t="n">
        <f aca="false">MAX(-0.9,INDEX(Scenarios!$B$8:$E$8,B845)+INDEX(Scenarios!$B$9:$E$9,B845)*Draws!C818)</f>
        <v>-0.1567477</v>
      </c>
      <c r="D845" s="65" t="n">
        <f aca="false">(1+C845)^(1/12)-1</f>
        <v>-0.0141069739598382</v>
      </c>
      <c r="E845" s="64" t="n">
        <f aca="false">INDEX(Scenarios!$B$10:$E$10,B845)/12</f>
        <v>-1.25</v>
      </c>
      <c r="G845" s="64" t="n">
        <f aca="false">Scenarios!$B$15+Scenarios!$B$16*$D845+Scenarios!$B$17*(Scenarios!B$22)+$E845+Scenarios!$B$18*Draws!D818</f>
        <v>-4.3296192047185</v>
      </c>
      <c r="H845" s="64" t="n">
        <f aca="false">Scenarios!$B$15+Scenarios!$B$16*$D845+Scenarios!$B$17*(Scenarios!C$22+SUM($G845:G845))+$E845+Scenarios!$B$18*Draws!E818</f>
        <v>-4.83225745954065</v>
      </c>
      <c r="I845" s="64" t="n">
        <f aca="false">Scenarios!$B$15+Scenarios!$B$16*$D845+Scenarios!$B$17*(Scenarios!D$22+SUM($G845:H845))+$E845+Scenarios!$B$18*Draws!F818</f>
        <v>-3.53814744093883</v>
      </c>
      <c r="J845" s="64" t="n">
        <f aca="false">Scenarios!$B$15+Scenarios!$B$16*$D845+Scenarios!$B$17*(Scenarios!E$22+SUM($G845:I845))+$E845+Scenarios!$B$18*Draws!G818</f>
        <v>-4.46844220314179</v>
      </c>
      <c r="K845" s="64" t="n">
        <f aca="false">Scenarios!$B$15+Scenarios!$B$16*$D845+Scenarios!$B$17*(Scenarios!F$22+SUM($G845:J845))+$E845+Scenarios!$B$18*Draws!H818</f>
        <v>-4.94124869515267</v>
      </c>
      <c r="L845" s="64" t="n">
        <f aca="false">Scenarios!$B$15+Scenarios!$B$16*$D845+Scenarios!$B$17*(Scenarios!G$22+SUM($G845:K845))+$E845+Scenarios!$B$18*Draws!I818</f>
        <v>-3.0086157807355</v>
      </c>
      <c r="M845" s="64" t="n">
        <f aca="false">Scenarios!$B$15+Scenarios!$B$16*$D845+Scenarios!$B$17*(Scenarios!H$22+SUM($G845:L845))+$E845+Scenarios!$B$18*Draws!J818</f>
        <v>-8.33898360846115</v>
      </c>
      <c r="N845" s="64" t="n">
        <f aca="false">Scenarios!$B$15+Scenarios!$B$16*$D845+Scenarios!$B$17*(Scenarios!I$22+SUM($G845:M845))+$E845+Scenarios!$B$18*Draws!K818</f>
        <v>-4.97892898206872</v>
      </c>
      <c r="O845" s="64" t="n">
        <f aca="false">Scenarios!$B$15+Scenarios!$B$16*$D845+Scenarios!$B$17*(Scenarios!J$22+SUM($G845:N845))+$E845+Scenarios!$B$18*Draws!L818</f>
        <v>-4.69569357582572</v>
      </c>
      <c r="P845" s="64" t="n">
        <f aca="false">Scenarios!$B$15+Scenarios!$B$16*$D845+Scenarios!$B$17*(Scenarios!K$22+SUM($G845:O845))+$E845+Scenarios!$B$18*Draws!M818</f>
        <v>-3.06053602633237</v>
      </c>
      <c r="Q845" s="64" t="n">
        <f aca="false">Scenarios!$B$15+Scenarios!$B$16*$D845+Scenarios!$B$17*(Scenarios!L$22+SUM($G845:P845))+$E845+Scenarios!$B$18*Draws!N818</f>
        <v>-5.66550987447713</v>
      </c>
      <c r="R845" s="64" t="n">
        <f aca="false">Scenarios!$B$15+Scenarios!$B$16*$D845+Scenarios!$B$17*(Scenarios!M$22+SUM($G845:Q845))+$E845+Scenarios!$B$18*Draws!O818</f>
        <v>-5.9581322175396</v>
      </c>
      <c r="S845" s="79" t="n">
        <f aca="false">SUM(G845:R845)</f>
        <v>-57.8161150689326</v>
      </c>
    </row>
    <row r="846" customFormat="false" ht="15" hidden="false" customHeight="false" outlineLevel="0" collapsed="false">
      <c r="A846" s="36" t="n">
        <v>815</v>
      </c>
      <c r="B846" s="36" t="n">
        <f aca="false">MATCH(Draws!B819,$B$16:$E$16,1)</f>
        <v>1</v>
      </c>
      <c r="C846" s="65" t="n">
        <f aca="false">MAX(-0.9,INDEX(Scenarios!$B$8:$E$8,B846)+INDEX(Scenarios!$B$9:$E$9,B846)*Draws!C819)</f>
        <v>-0.21330475</v>
      </c>
      <c r="D846" s="65" t="n">
        <f aca="false">(1+C846)^(1/12)-1</f>
        <v>-0.0197943293195003</v>
      </c>
      <c r="E846" s="64" t="n">
        <f aca="false">INDEX(Scenarios!$B$10:$E$10,B846)/12</f>
        <v>-1.25</v>
      </c>
      <c r="G846" s="64" t="n">
        <f aca="false">Scenarios!$B$15+Scenarios!$B$16*$D846+Scenarios!$B$17*(Scenarios!B$22)+$E846+Scenarios!$B$18*Draws!D819</f>
        <v>-2.78037325941035</v>
      </c>
      <c r="H846" s="64" t="n">
        <f aca="false">Scenarios!$B$15+Scenarios!$B$16*$D846+Scenarios!$B$17*(Scenarios!C$22+SUM($G846:G846))+$E846+Scenarios!$B$18*Draws!E819</f>
        <v>-6.39653570385485</v>
      </c>
      <c r="I846" s="64" t="n">
        <f aca="false">Scenarios!$B$15+Scenarios!$B$16*$D846+Scenarios!$B$17*(Scenarios!D$22+SUM($G846:H846))+$E846+Scenarios!$B$18*Draws!F819</f>
        <v>-1.10453984734028</v>
      </c>
      <c r="J846" s="64" t="n">
        <f aca="false">Scenarios!$B$15+Scenarios!$B$16*$D846+Scenarios!$B$17*(Scenarios!E$22+SUM($G846:I846))+$E846+Scenarios!$B$18*Draws!G819</f>
        <v>-2.15516396727109</v>
      </c>
      <c r="K846" s="64" t="n">
        <f aca="false">Scenarios!$B$15+Scenarios!$B$16*$D846+Scenarios!$B$17*(Scenarios!F$22+SUM($G846:J846))+$E846+Scenarios!$B$18*Draws!H819</f>
        <v>-7.24147620566117</v>
      </c>
      <c r="L846" s="64" t="n">
        <f aca="false">Scenarios!$B$15+Scenarios!$B$16*$D846+Scenarios!$B$17*(Scenarios!G$22+SUM($G846:K846))+$E846+Scenarios!$B$18*Draws!I819</f>
        <v>-4.15924826573161</v>
      </c>
      <c r="M846" s="64" t="n">
        <f aca="false">Scenarios!$B$15+Scenarios!$B$16*$D846+Scenarios!$B$17*(Scenarios!H$22+SUM($G846:L846))+$E846+Scenarios!$B$18*Draws!J819</f>
        <v>-0.0890657538714077</v>
      </c>
      <c r="N846" s="64" t="n">
        <f aca="false">Scenarios!$B$15+Scenarios!$B$16*$D846+Scenarios!$B$17*(Scenarios!I$22+SUM($G846:M846))+$E846+Scenarios!$B$18*Draws!K819</f>
        <v>-3.83540007200631</v>
      </c>
      <c r="O846" s="64" t="n">
        <f aca="false">Scenarios!$B$15+Scenarios!$B$16*$D846+Scenarios!$B$17*(Scenarios!J$22+SUM($G846:N846))+$E846+Scenarios!$B$18*Draws!L819</f>
        <v>-0.970785170816755</v>
      </c>
      <c r="P846" s="64" t="n">
        <f aca="false">Scenarios!$B$15+Scenarios!$B$16*$D846+Scenarios!$B$17*(Scenarios!K$22+SUM($G846:O846))+$E846+Scenarios!$B$18*Draws!M819</f>
        <v>-4.60507706305194</v>
      </c>
      <c r="Q846" s="64" t="n">
        <f aca="false">Scenarios!$B$15+Scenarios!$B$16*$D846+Scenarios!$B$17*(Scenarios!L$22+SUM($G846:P846))+$E846+Scenarios!$B$18*Draws!N819</f>
        <v>-2.24538521880667</v>
      </c>
      <c r="R846" s="64" t="n">
        <f aca="false">Scenarios!$B$15+Scenarios!$B$16*$D846+Scenarios!$B$17*(Scenarios!M$22+SUM($G846:Q846))+$E846+Scenarios!$B$18*Draws!O819</f>
        <v>-10.4631109515626</v>
      </c>
      <c r="S846" s="79" t="n">
        <f aca="false">SUM(G846:R846)</f>
        <v>-46.046161479385</v>
      </c>
    </row>
    <row r="847" customFormat="false" ht="15" hidden="false" customHeight="false" outlineLevel="0" collapsed="false">
      <c r="A847" s="36" t="n">
        <v>816</v>
      </c>
      <c r="B847" s="36" t="n">
        <f aca="false">MATCH(Draws!B820,$B$16:$E$16,1)</f>
        <v>1</v>
      </c>
      <c r="C847" s="65" t="n">
        <f aca="false">MAX(-0.9,INDEX(Scenarios!$B$8:$E$8,B847)+INDEX(Scenarios!$B$9:$E$9,B847)*Draws!C820)</f>
        <v>0.1337936</v>
      </c>
      <c r="D847" s="65" t="n">
        <f aca="false">(1+C847)^(1/12)-1</f>
        <v>0.0105190383209477</v>
      </c>
      <c r="E847" s="64" t="n">
        <f aca="false">INDEX(Scenarios!$B$10:$E$10,B847)/12</f>
        <v>-1.25</v>
      </c>
      <c r="G847" s="64" t="n">
        <f aca="false">Scenarios!$B$15+Scenarios!$B$16*$D847+Scenarios!$B$17*(Scenarios!B$22)+$E847+Scenarios!$B$18*Draws!D820</f>
        <v>-7.71134974890726</v>
      </c>
      <c r="H847" s="64" t="n">
        <f aca="false">Scenarios!$B$15+Scenarios!$B$16*$D847+Scenarios!$B$17*(Scenarios!C$22+SUM($G847:G847))+$E847+Scenarios!$B$18*Draws!E820</f>
        <v>-5.49267320871725</v>
      </c>
      <c r="I847" s="64" t="n">
        <f aca="false">Scenarios!$B$15+Scenarios!$B$16*$D847+Scenarios!$B$17*(Scenarios!D$22+SUM($G847:H847))+$E847+Scenarios!$B$18*Draws!F820</f>
        <v>-3.75386232065959</v>
      </c>
      <c r="J847" s="64" t="n">
        <f aca="false">Scenarios!$B$15+Scenarios!$B$16*$D847+Scenarios!$B$17*(Scenarios!E$22+SUM($G847:I847))+$E847+Scenarios!$B$18*Draws!G820</f>
        <v>-0.348509280702956</v>
      </c>
      <c r="K847" s="64" t="n">
        <f aca="false">Scenarios!$B$15+Scenarios!$B$16*$D847+Scenarios!$B$17*(Scenarios!F$22+SUM($G847:J847))+$E847+Scenarios!$B$18*Draws!H820</f>
        <v>-5.52781476025274</v>
      </c>
      <c r="L847" s="64" t="n">
        <f aca="false">Scenarios!$B$15+Scenarios!$B$16*$D847+Scenarios!$B$17*(Scenarios!G$22+SUM($G847:K847))+$E847+Scenarios!$B$18*Draws!I820</f>
        <v>-1.79411107327611</v>
      </c>
      <c r="M847" s="64" t="n">
        <f aca="false">Scenarios!$B$15+Scenarios!$B$16*$D847+Scenarios!$B$17*(Scenarios!H$22+SUM($G847:L847))+$E847+Scenarios!$B$18*Draws!J820</f>
        <v>-3.68017803491586</v>
      </c>
      <c r="N847" s="64" t="n">
        <f aca="false">Scenarios!$B$15+Scenarios!$B$16*$D847+Scenarios!$B$17*(Scenarios!I$22+SUM($G847:M847))+$E847+Scenarios!$B$18*Draws!K820</f>
        <v>2.54209077457637</v>
      </c>
      <c r="O847" s="64" t="n">
        <f aca="false">Scenarios!$B$15+Scenarios!$B$16*$D847+Scenarios!$B$17*(Scenarios!J$22+SUM($G847:N847))+$E847+Scenarios!$B$18*Draws!L820</f>
        <v>-6.48407473403831</v>
      </c>
      <c r="P847" s="64" t="n">
        <f aca="false">Scenarios!$B$15+Scenarios!$B$16*$D847+Scenarios!$B$17*(Scenarios!K$22+SUM($G847:O847))+$E847+Scenarios!$B$18*Draws!M820</f>
        <v>3.3825182220689</v>
      </c>
      <c r="Q847" s="64" t="n">
        <f aca="false">Scenarios!$B$15+Scenarios!$B$16*$D847+Scenarios!$B$17*(Scenarios!L$22+SUM($G847:P847))+$E847+Scenarios!$B$18*Draws!N820</f>
        <v>-2.95402740449979</v>
      </c>
      <c r="R847" s="64" t="n">
        <f aca="false">Scenarios!$B$15+Scenarios!$B$16*$D847+Scenarios!$B$17*(Scenarios!M$22+SUM($G847:Q847))+$E847+Scenarios!$B$18*Draws!O820</f>
        <v>-1.43013307940419</v>
      </c>
      <c r="S847" s="79" t="n">
        <f aca="false">SUM(G847:R847)</f>
        <v>-33.2521246487288</v>
      </c>
    </row>
    <row r="848" customFormat="false" ht="15" hidden="false" customHeight="false" outlineLevel="0" collapsed="false">
      <c r="A848" s="36" t="n">
        <v>817</v>
      </c>
      <c r="B848" s="36" t="n">
        <f aca="false">MATCH(Draws!B821,$B$16:$E$16,1)</f>
        <v>4</v>
      </c>
      <c r="C848" s="65" t="n">
        <f aca="false">MAX(-0.9,INDEX(Scenarios!$B$8:$E$8,B848)+INDEX(Scenarios!$B$9:$E$9,B848)*Draws!C821)</f>
        <v>0.16052364</v>
      </c>
      <c r="D848" s="65" t="n">
        <f aca="false">(1+C848)^(1/12)-1</f>
        <v>0.0124832160170751</v>
      </c>
      <c r="E848" s="64" t="n">
        <f aca="false">INDEX(Scenarios!$B$10:$E$10,B848)/12</f>
        <v>-1.25</v>
      </c>
      <c r="G848" s="64" t="n">
        <f aca="false">Scenarios!$B$15+Scenarios!$B$16*$D848+Scenarios!$B$17*(Scenarios!B$22)+$E848+Scenarios!$B$18*Draws!D821</f>
        <v>-3.91622308597577</v>
      </c>
      <c r="H848" s="64" t="n">
        <f aca="false">Scenarios!$B$15+Scenarios!$B$16*$D848+Scenarios!$B$17*(Scenarios!C$22+SUM($G848:G848))+$E848+Scenarios!$B$18*Draws!E821</f>
        <v>-2.75940574521628</v>
      </c>
      <c r="I848" s="64" t="n">
        <f aca="false">Scenarios!$B$15+Scenarios!$B$16*$D848+Scenarios!$B$17*(Scenarios!D$22+SUM($G848:H848))+$E848+Scenarios!$B$18*Draws!F821</f>
        <v>-3.92549186505559</v>
      </c>
      <c r="J848" s="64" t="n">
        <f aca="false">Scenarios!$B$15+Scenarios!$B$16*$D848+Scenarios!$B$17*(Scenarios!E$22+SUM($G848:I848))+$E848+Scenarios!$B$18*Draws!G821</f>
        <v>0.27554538769265</v>
      </c>
      <c r="K848" s="64" t="n">
        <f aca="false">Scenarios!$B$15+Scenarios!$B$16*$D848+Scenarios!$B$17*(Scenarios!F$22+SUM($G848:J848))+$E848+Scenarios!$B$18*Draws!H821</f>
        <v>0.541862377633806</v>
      </c>
      <c r="L848" s="64" t="n">
        <f aca="false">Scenarios!$B$15+Scenarios!$B$16*$D848+Scenarios!$B$17*(Scenarios!G$22+SUM($G848:K848))+$E848+Scenarios!$B$18*Draws!I821</f>
        <v>-3.56661114392417</v>
      </c>
      <c r="M848" s="64" t="n">
        <f aca="false">Scenarios!$B$15+Scenarios!$B$16*$D848+Scenarios!$B$17*(Scenarios!H$22+SUM($G848:L848))+$E848+Scenarios!$B$18*Draws!J821</f>
        <v>-0.400530594839471</v>
      </c>
      <c r="N848" s="64" t="n">
        <f aca="false">Scenarios!$B$15+Scenarios!$B$16*$D848+Scenarios!$B$17*(Scenarios!I$22+SUM($G848:M848))+$E848+Scenarios!$B$18*Draws!K821</f>
        <v>-0.147149976504358</v>
      </c>
      <c r="O848" s="64" t="n">
        <f aca="false">Scenarios!$B$15+Scenarios!$B$16*$D848+Scenarios!$B$17*(Scenarios!J$22+SUM($G848:N848))+$E848+Scenarios!$B$18*Draws!L821</f>
        <v>-3.12559807713703</v>
      </c>
      <c r="P848" s="64" t="n">
        <f aca="false">Scenarios!$B$15+Scenarios!$B$16*$D848+Scenarios!$B$17*(Scenarios!K$22+SUM($G848:O848))+$E848+Scenarios!$B$18*Draws!M821</f>
        <v>2.05400440215663</v>
      </c>
      <c r="Q848" s="64" t="n">
        <f aca="false">Scenarios!$B$15+Scenarios!$B$16*$D848+Scenarios!$B$17*(Scenarios!L$22+SUM($G848:P848))+$E848+Scenarios!$B$18*Draws!N821</f>
        <v>-1.16505550480497</v>
      </c>
      <c r="R848" s="64" t="n">
        <f aca="false">Scenarios!$B$15+Scenarios!$B$16*$D848+Scenarios!$B$17*(Scenarios!M$22+SUM($G848:Q848))+$E848+Scenarios!$B$18*Draws!O821</f>
        <v>-3.62364642855504</v>
      </c>
      <c r="S848" s="79" t="n">
        <f aca="false">SUM(G848:R848)</f>
        <v>-19.7583002545296</v>
      </c>
    </row>
    <row r="849" customFormat="false" ht="15" hidden="false" customHeight="false" outlineLevel="0" collapsed="false">
      <c r="A849" s="36" t="n">
        <v>818</v>
      </c>
      <c r="B849" s="36" t="n">
        <f aca="false">MATCH(Draws!B822,$B$16:$E$16,1)</f>
        <v>4</v>
      </c>
      <c r="C849" s="65" t="n">
        <f aca="false">MAX(-0.9,INDEX(Scenarios!$B$8:$E$8,B849)+INDEX(Scenarios!$B$9:$E$9,B849)*Draws!C822)</f>
        <v>0.18318732</v>
      </c>
      <c r="D849" s="65" t="n">
        <f aca="false">(1+C849)^(1/12)-1</f>
        <v>0.0141163677083513</v>
      </c>
      <c r="E849" s="64" t="n">
        <f aca="false">INDEX(Scenarios!$B$10:$E$10,B849)/12</f>
        <v>-1.25</v>
      </c>
      <c r="G849" s="64" t="n">
        <f aca="false">Scenarios!$B$15+Scenarios!$B$16*$D849+Scenarios!$B$17*(Scenarios!B$22)+$E849+Scenarios!$B$18*Draws!D822</f>
        <v>-7.11006922749342</v>
      </c>
      <c r="H849" s="64" t="n">
        <f aca="false">Scenarios!$B$15+Scenarios!$B$16*$D849+Scenarios!$B$17*(Scenarios!C$22+SUM($G849:G849))+$E849+Scenarios!$B$18*Draws!E822</f>
        <v>-4.42094658499408</v>
      </c>
      <c r="I849" s="64" t="n">
        <f aca="false">Scenarios!$B$15+Scenarios!$B$16*$D849+Scenarios!$B$17*(Scenarios!D$22+SUM($G849:H849))+$E849+Scenarios!$B$18*Draws!F822</f>
        <v>1.70809402314478</v>
      </c>
      <c r="J849" s="64" t="n">
        <f aca="false">Scenarios!$B$15+Scenarios!$B$16*$D849+Scenarios!$B$17*(Scenarios!E$22+SUM($G849:I849))+$E849+Scenarios!$B$18*Draws!G822</f>
        <v>-2.85691766806446</v>
      </c>
      <c r="K849" s="64" t="n">
        <f aca="false">Scenarios!$B$15+Scenarios!$B$16*$D849+Scenarios!$B$17*(Scenarios!F$22+SUM($G849:J849))+$E849+Scenarios!$B$18*Draws!H822</f>
        <v>-2.58568839966623</v>
      </c>
      <c r="L849" s="64" t="n">
        <f aca="false">Scenarios!$B$15+Scenarios!$B$16*$D849+Scenarios!$B$17*(Scenarios!G$22+SUM($G849:K849))+$E849+Scenarios!$B$18*Draws!I822</f>
        <v>-3.56141789293367</v>
      </c>
      <c r="M849" s="64" t="n">
        <f aca="false">Scenarios!$B$15+Scenarios!$B$16*$D849+Scenarios!$B$17*(Scenarios!H$22+SUM($G849:L849))+$E849+Scenarios!$B$18*Draws!J822</f>
        <v>-4.76693238684169</v>
      </c>
      <c r="N849" s="64" t="n">
        <f aca="false">Scenarios!$B$15+Scenarios!$B$16*$D849+Scenarios!$B$17*(Scenarios!I$22+SUM($G849:M849))+$E849+Scenarios!$B$18*Draws!K822</f>
        <v>-4.51435125434505</v>
      </c>
      <c r="O849" s="64" t="n">
        <f aca="false">Scenarios!$B$15+Scenarios!$B$16*$D849+Scenarios!$B$17*(Scenarios!J$22+SUM($G849:N849))+$E849+Scenarios!$B$18*Draws!L822</f>
        <v>4.46650122328772</v>
      </c>
      <c r="P849" s="64" t="n">
        <f aca="false">Scenarios!$B$15+Scenarios!$B$16*$D849+Scenarios!$B$17*(Scenarios!K$22+SUM($G849:O849))+$E849+Scenarios!$B$18*Draws!M822</f>
        <v>-3.3225719772849</v>
      </c>
      <c r="Q849" s="64" t="n">
        <f aca="false">Scenarios!$B$15+Scenarios!$B$16*$D849+Scenarios!$B$17*(Scenarios!L$22+SUM($G849:P849))+$E849+Scenarios!$B$18*Draws!N822</f>
        <v>-2.80100800870227</v>
      </c>
      <c r="R849" s="64" t="n">
        <f aca="false">Scenarios!$B$15+Scenarios!$B$16*$D849+Scenarios!$B$17*(Scenarios!M$22+SUM($G849:Q849))+$E849+Scenarios!$B$18*Draws!O822</f>
        <v>-4.0904440990365</v>
      </c>
      <c r="S849" s="79" t="n">
        <f aca="false">SUM(G849:R849)</f>
        <v>-33.8557522529298</v>
      </c>
    </row>
    <row r="850" customFormat="false" ht="15" hidden="false" customHeight="false" outlineLevel="0" collapsed="false">
      <c r="A850" s="36" t="n">
        <v>819</v>
      </c>
      <c r="B850" s="36" t="n">
        <f aca="false">MATCH(Draws!B823,$B$16:$E$16,1)</f>
        <v>1</v>
      </c>
      <c r="C850" s="65" t="n">
        <f aca="false">MAX(-0.9,INDEX(Scenarios!$B$8:$E$8,B850)+INDEX(Scenarios!$B$9:$E$9,B850)*Draws!C823)</f>
        <v>-0.0642211</v>
      </c>
      <c r="D850" s="65" t="n">
        <f aca="false">(1+C850)^(1/12)-1</f>
        <v>-0.00551606768347002</v>
      </c>
      <c r="E850" s="64" t="n">
        <f aca="false">INDEX(Scenarios!$B$10:$E$10,B850)/12</f>
        <v>-1.25</v>
      </c>
      <c r="G850" s="64" t="n">
        <f aca="false">Scenarios!$B$15+Scenarios!$B$16*$D850+Scenarios!$B$17*(Scenarios!B$22)+$E850+Scenarios!$B$18*Draws!D823</f>
        <v>-4.05151567368835</v>
      </c>
      <c r="H850" s="64" t="n">
        <f aca="false">Scenarios!$B$15+Scenarios!$B$16*$D850+Scenarios!$B$17*(Scenarios!C$22+SUM($G850:G850))+$E850+Scenarios!$B$18*Draws!E823</f>
        <v>-0.737533172482459</v>
      </c>
      <c r="I850" s="64" t="n">
        <f aca="false">Scenarios!$B$15+Scenarios!$B$16*$D850+Scenarios!$B$17*(Scenarios!D$22+SUM($G850:H850))+$E850+Scenarios!$B$18*Draws!F823</f>
        <v>-8.41432473771058</v>
      </c>
      <c r="J850" s="64" t="n">
        <f aca="false">Scenarios!$B$15+Scenarios!$B$16*$D850+Scenarios!$B$17*(Scenarios!E$22+SUM($G850:I850))+$E850+Scenarios!$B$18*Draws!G823</f>
        <v>-5.18296621495053</v>
      </c>
      <c r="K850" s="64" t="n">
        <f aca="false">Scenarios!$B$15+Scenarios!$B$16*$D850+Scenarios!$B$17*(Scenarios!F$22+SUM($G850:J850))+$E850+Scenarios!$B$18*Draws!H823</f>
        <v>-0.300488089433909</v>
      </c>
      <c r="L850" s="64" t="n">
        <f aca="false">Scenarios!$B$15+Scenarios!$B$16*$D850+Scenarios!$B$17*(Scenarios!G$22+SUM($G850:K850))+$E850+Scenarios!$B$18*Draws!I823</f>
        <v>-5.78444366339508</v>
      </c>
      <c r="M850" s="64" t="n">
        <f aca="false">Scenarios!$B$15+Scenarios!$B$16*$D850+Scenarios!$B$17*(Scenarios!H$22+SUM($G850:L850))+$E850+Scenarios!$B$18*Draws!J823</f>
        <v>0.814222133406367</v>
      </c>
      <c r="N850" s="64" t="n">
        <f aca="false">Scenarios!$B$15+Scenarios!$B$16*$D850+Scenarios!$B$17*(Scenarios!I$22+SUM($G850:M850))+$E850+Scenarios!$B$18*Draws!K823</f>
        <v>-3.80960090419861</v>
      </c>
      <c r="O850" s="64" t="n">
        <f aca="false">Scenarios!$B$15+Scenarios!$B$16*$D850+Scenarios!$B$17*(Scenarios!J$22+SUM($G850:N850))+$E850+Scenarios!$B$18*Draws!L823</f>
        <v>-7.65112792491012</v>
      </c>
      <c r="P850" s="64" t="n">
        <f aca="false">Scenarios!$B$15+Scenarios!$B$16*$D850+Scenarios!$B$17*(Scenarios!K$22+SUM($G850:O850))+$E850+Scenarios!$B$18*Draws!M823</f>
        <v>-1.52386077996129</v>
      </c>
      <c r="Q850" s="64" t="n">
        <f aca="false">Scenarios!$B$15+Scenarios!$B$16*$D850+Scenarios!$B$17*(Scenarios!L$22+SUM($G850:P850))+$E850+Scenarios!$B$18*Draws!N823</f>
        <v>-8.61679852469185</v>
      </c>
      <c r="R850" s="64" t="n">
        <f aca="false">Scenarios!$B$15+Scenarios!$B$16*$D850+Scenarios!$B$17*(Scenarios!M$22+SUM($G850:Q850))+$E850+Scenarios!$B$18*Draws!O823</f>
        <v>-3.43885118165852</v>
      </c>
      <c r="S850" s="79" t="n">
        <f aca="false">SUM(G850:R850)</f>
        <v>-48.6972887336749</v>
      </c>
    </row>
    <row r="851" customFormat="false" ht="15" hidden="false" customHeight="false" outlineLevel="0" collapsed="false">
      <c r="A851" s="36" t="n">
        <v>820</v>
      </c>
      <c r="B851" s="36" t="n">
        <f aca="false">MATCH(Draws!B824,$B$16:$E$16,1)</f>
        <v>4</v>
      </c>
      <c r="C851" s="65" t="n">
        <f aca="false">MAX(-0.9,INDEX(Scenarios!$B$8:$E$8,B851)+INDEX(Scenarios!$B$9:$E$9,B851)*Draws!C824)</f>
        <v>0.19341864</v>
      </c>
      <c r="D851" s="65" t="n">
        <f aca="false">(1+C851)^(1/12)-1</f>
        <v>0.0148442640303104</v>
      </c>
      <c r="E851" s="64" t="n">
        <f aca="false">INDEX(Scenarios!$B$10:$E$10,B851)/12</f>
        <v>-1.25</v>
      </c>
      <c r="G851" s="64" t="n">
        <f aca="false">Scenarios!$B$15+Scenarios!$B$16*$D851+Scenarios!$B$17*(Scenarios!B$22)+$E851+Scenarios!$B$18*Draws!D824</f>
        <v>-1.68235906570245</v>
      </c>
      <c r="H851" s="64" t="n">
        <f aca="false">Scenarios!$B$15+Scenarios!$B$16*$D851+Scenarios!$B$17*(Scenarios!C$22+SUM($G851:G851))+$E851+Scenarios!$B$18*Draws!E824</f>
        <v>-3.57644117391008</v>
      </c>
      <c r="I851" s="64" t="n">
        <f aca="false">Scenarios!$B$15+Scenarios!$B$16*$D851+Scenarios!$B$17*(Scenarios!D$22+SUM($G851:H851))+$E851+Scenarios!$B$18*Draws!F824</f>
        <v>0.53580044898194</v>
      </c>
      <c r="J851" s="64" t="n">
        <f aca="false">Scenarios!$B$15+Scenarios!$B$16*$D851+Scenarios!$B$17*(Scenarios!E$22+SUM($G851:I851))+$E851+Scenarios!$B$18*Draws!G824</f>
        <v>-4.46786524687825</v>
      </c>
      <c r="K851" s="64" t="n">
        <f aca="false">Scenarios!$B$15+Scenarios!$B$16*$D851+Scenarios!$B$17*(Scenarios!F$22+SUM($G851:J851))+$E851+Scenarios!$B$18*Draws!H824</f>
        <v>0.701092218505816</v>
      </c>
      <c r="L851" s="64" t="n">
        <f aca="false">Scenarios!$B$15+Scenarios!$B$16*$D851+Scenarios!$B$17*(Scenarios!G$22+SUM($G851:K851))+$E851+Scenarios!$B$18*Draws!I824</f>
        <v>-4.39826856760183</v>
      </c>
      <c r="M851" s="64" t="n">
        <f aca="false">Scenarios!$B$15+Scenarios!$B$16*$D851+Scenarios!$B$17*(Scenarios!H$22+SUM($G851:L851))+$E851+Scenarios!$B$18*Draws!J824</f>
        <v>-2.09987357804631</v>
      </c>
      <c r="N851" s="64" t="n">
        <f aca="false">Scenarios!$B$15+Scenarios!$B$16*$D851+Scenarios!$B$17*(Scenarios!I$22+SUM($G851:M851))+$E851+Scenarios!$B$18*Draws!K824</f>
        <v>-4.21989710987164</v>
      </c>
      <c r="O851" s="64" t="n">
        <f aca="false">Scenarios!$B$15+Scenarios!$B$16*$D851+Scenarios!$B$17*(Scenarios!J$22+SUM($G851:N851))+$E851+Scenarios!$B$18*Draws!L824</f>
        <v>-4.97248607287874</v>
      </c>
      <c r="P851" s="64" t="n">
        <f aca="false">Scenarios!$B$15+Scenarios!$B$16*$D851+Scenarios!$B$17*(Scenarios!K$22+SUM($G851:O851))+$E851+Scenarios!$B$18*Draws!M824</f>
        <v>-4.60098930219001</v>
      </c>
      <c r="Q851" s="64" t="n">
        <f aca="false">Scenarios!$B$15+Scenarios!$B$16*$D851+Scenarios!$B$17*(Scenarios!L$22+SUM($G851:P851))+$E851+Scenarios!$B$18*Draws!N824</f>
        <v>-7.08475392907013</v>
      </c>
      <c r="R851" s="64" t="n">
        <f aca="false">Scenarios!$B$15+Scenarios!$B$16*$D851+Scenarios!$B$17*(Scenarios!M$22+SUM($G851:Q851))+$E851+Scenarios!$B$18*Draws!O824</f>
        <v>-3.12067624002205</v>
      </c>
      <c r="S851" s="79" t="n">
        <f aca="false">SUM(G851:R851)</f>
        <v>-38.9867176186837</v>
      </c>
    </row>
    <row r="852" customFormat="false" ht="15" hidden="false" customHeight="false" outlineLevel="0" collapsed="false">
      <c r="A852" s="36" t="n">
        <v>821</v>
      </c>
      <c r="B852" s="36" t="n">
        <f aca="false">MATCH(Draws!B825,$B$16:$E$16,1)</f>
        <v>1</v>
      </c>
      <c r="C852" s="65" t="n">
        <f aca="false">MAX(-0.9,INDEX(Scenarios!$B$8:$E$8,B852)+INDEX(Scenarios!$B$9:$E$9,B852)*Draws!C825)</f>
        <v>-0.19501375</v>
      </c>
      <c r="D852" s="65" t="n">
        <f aca="false">(1+C852)^(1/12)-1</f>
        <v>-0.0179150889203649</v>
      </c>
      <c r="E852" s="64" t="n">
        <f aca="false">INDEX(Scenarios!$B$10:$E$10,B852)/12</f>
        <v>-1.25</v>
      </c>
      <c r="G852" s="64" t="n">
        <f aca="false">Scenarios!$B$15+Scenarios!$B$16*$D852+Scenarios!$B$17*(Scenarios!B$22)+$E852+Scenarios!$B$18*Draws!D825</f>
        <v>-2.3405585208487</v>
      </c>
      <c r="H852" s="64" t="n">
        <f aca="false">Scenarios!$B$15+Scenarios!$B$16*$D852+Scenarios!$B$17*(Scenarios!C$22+SUM($G852:G852))+$E852+Scenarios!$B$18*Draws!E825</f>
        <v>0.735612572562572</v>
      </c>
      <c r="I852" s="64" t="n">
        <f aca="false">Scenarios!$B$15+Scenarios!$B$16*$D852+Scenarios!$B$17*(Scenarios!D$22+SUM($G852:H852))+$E852+Scenarios!$B$18*Draws!F825</f>
        <v>-3.58697770063146</v>
      </c>
      <c r="J852" s="64" t="n">
        <f aca="false">Scenarios!$B$15+Scenarios!$B$16*$D852+Scenarios!$B$17*(Scenarios!E$22+SUM($G852:I852))+$E852+Scenarios!$B$18*Draws!G825</f>
        <v>0.30533411348933</v>
      </c>
      <c r="K852" s="64" t="n">
        <f aca="false">Scenarios!$B$15+Scenarios!$B$16*$D852+Scenarios!$B$17*(Scenarios!F$22+SUM($G852:J852))+$E852+Scenarios!$B$18*Draws!H825</f>
        <v>-5.79065982598624</v>
      </c>
      <c r="L852" s="64" t="n">
        <f aca="false">Scenarios!$B$15+Scenarios!$B$16*$D852+Scenarios!$B$17*(Scenarios!G$22+SUM($G852:K852))+$E852+Scenarios!$B$18*Draws!I825</f>
        <v>-3.31591391073854</v>
      </c>
      <c r="M852" s="64" t="n">
        <f aca="false">Scenarios!$B$15+Scenarios!$B$16*$D852+Scenarios!$B$17*(Scenarios!H$22+SUM($G852:L852))+$E852+Scenarios!$B$18*Draws!J825</f>
        <v>-3.94620532834619</v>
      </c>
      <c r="N852" s="64" t="n">
        <f aca="false">Scenarios!$B$15+Scenarios!$B$16*$D852+Scenarios!$B$17*(Scenarios!I$22+SUM($G852:M852))+$E852+Scenarios!$B$18*Draws!K825</f>
        <v>-1.64241211460566</v>
      </c>
      <c r="O852" s="64" t="n">
        <f aca="false">Scenarios!$B$15+Scenarios!$B$16*$D852+Scenarios!$B$17*(Scenarios!J$22+SUM($G852:N852))+$E852+Scenarios!$B$18*Draws!L825</f>
        <v>2.69732434244552</v>
      </c>
      <c r="P852" s="64" t="n">
        <f aca="false">Scenarios!$B$15+Scenarios!$B$16*$D852+Scenarios!$B$17*(Scenarios!K$22+SUM($G852:O852))+$E852+Scenarios!$B$18*Draws!M825</f>
        <v>-3.31572631759008</v>
      </c>
      <c r="Q852" s="64" t="n">
        <f aca="false">Scenarios!$B$15+Scenarios!$B$16*$D852+Scenarios!$B$17*(Scenarios!L$22+SUM($G852:P852))+$E852+Scenarios!$B$18*Draws!N825</f>
        <v>-5.13186419296021</v>
      </c>
      <c r="R852" s="64" t="n">
        <f aca="false">Scenarios!$B$15+Scenarios!$B$16*$D852+Scenarios!$B$17*(Scenarios!M$22+SUM($G852:Q852))+$E852+Scenarios!$B$18*Draws!O825</f>
        <v>0.0680864963509471</v>
      </c>
      <c r="S852" s="79" t="n">
        <f aca="false">SUM(G852:R852)</f>
        <v>-25.2639603868587</v>
      </c>
    </row>
    <row r="853" customFormat="false" ht="15" hidden="false" customHeight="false" outlineLevel="0" collapsed="false">
      <c r="A853" s="36" t="n">
        <v>822</v>
      </c>
      <c r="B853" s="36" t="n">
        <f aca="false">MATCH(Draws!B826,$B$16:$E$16,1)</f>
        <v>4</v>
      </c>
      <c r="C853" s="65" t="n">
        <f aca="false">MAX(-0.9,INDEX(Scenarios!$B$8:$E$8,B853)+INDEX(Scenarios!$B$9:$E$9,B853)*Draws!C826)</f>
        <v>0.376539</v>
      </c>
      <c r="D853" s="65" t="n">
        <f aca="false">(1+C853)^(1/12)-1</f>
        <v>0.0269888063232886</v>
      </c>
      <c r="E853" s="64" t="n">
        <f aca="false">INDEX(Scenarios!$B$10:$E$10,B853)/12</f>
        <v>-1.25</v>
      </c>
      <c r="G853" s="64" t="n">
        <f aca="false">Scenarios!$B$15+Scenarios!$B$16*$D853+Scenarios!$B$17*(Scenarios!B$22)+$E853+Scenarios!$B$18*Draws!D826</f>
        <v>-1.26505535095463</v>
      </c>
      <c r="H853" s="64" t="n">
        <f aca="false">Scenarios!$B$15+Scenarios!$B$16*$D853+Scenarios!$B$17*(Scenarios!C$22+SUM($G853:G853))+$E853+Scenarios!$B$18*Draws!E826</f>
        <v>0.967391208820984</v>
      </c>
      <c r="I853" s="64" t="n">
        <f aca="false">Scenarios!$B$15+Scenarios!$B$16*$D853+Scenarios!$B$17*(Scenarios!D$22+SUM($G853:H853))+$E853+Scenarios!$B$18*Draws!F826</f>
        <v>0.17209519457345</v>
      </c>
      <c r="J853" s="64" t="n">
        <f aca="false">Scenarios!$B$15+Scenarios!$B$16*$D853+Scenarios!$B$17*(Scenarios!E$22+SUM($G853:I853))+$E853+Scenarios!$B$18*Draws!G826</f>
        <v>-0.101087855907036</v>
      </c>
      <c r="K853" s="64" t="n">
        <f aca="false">Scenarios!$B$15+Scenarios!$B$16*$D853+Scenarios!$B$17*(Scenarios!F$22+SUM($G853:J853))+$E853+Scenarios!$B$18*Draws!H826</f>
        <v>-6.88063656262625</v>
      </c>
      <c r="L853" s="64" t="n">
        <f aca="false">Scenarios!$B$15+Scenarios!$B$16*$D853+Scenarios!$B$17*(Scenarios!G$22+SUM($G853:K853))+$E853+Scenarios!$B$18*Draws!I826</f>
        <v>2.55647994146627</v>
      </c>
      <c r="M853" s="64" t="n">
        <f aca="false">Scenarios!$B$15+Scenarios!$B$16*$D853+Scenarios!$B$17*(Scenarios!H$22+SUM($G853:L853))+$E853+Scenarios!$B$18*Draws!J826</f>
        <v>5.16697763391537</v>
      </c>
      <c r="N853" s="64" t="n">
        <f aca="false">Scenarios!$B$15+Scenarios!$B$16*$D853+Scenarios!$B$17*(Scenarios!I$22+SUM($G853:M853))+$E853+Scenarios!$B$18*Draws!K826</f>
        <v>-3.30266818193773</v>
      </c>
      <c r="O853" s="64" t="n">
        <f aca="false">Scenarios!$B$15+Scenarios!$B$16*$D853+Scenarios!$B$17*(Scenarios!J$22+SUM($G853:N853))+$E853+Scenarios!$B$18*Draws!L826</f>
        <v>-2.46102381829102</v>
      </c>
      <c r="P853" s="64" t="n">
        <f aca="false">Scenarios!$B$15+Scenarios!$B$16*$D853+Scenarios!$B$17*(Scenarios!K$22+SUM($G853:O853))+$E853+Scenarios!$B$18*Draws!M826</f>
        <v>-0.992726839505502</v>
      </c>
      <c r="Q853" s="64" t="n">
        <f aca="false">Scenarios!$B$15+Scenarios!$B$16*$D853+Scenarios!$B$17*(Scenarios!L$22+SUM($G853:P853))+$E853+Scenarios!$B$18*Draws!N826</f>
        <v>-1.81260541632627</v>
      </c>
      <c r="R853" s="64" t="n">
        <f aca="false">Scenarios!$B$15+Scenarios!$B$16*$D853+Scenarios!$B$17*(Scenarios!M$22+SUM($G853:Q853))+$E853+Scenarios!$B$18*Draws!O826</f>
        <v>-0.847517692248559</v>
      </c>
      <c r="S853" s="79" t="n">
        <f aca="false">SUM(G853:R853)</f>
        <v>-8.80037773902092</v>
      </c>
    </row>
    <row r="854" customFormat="false" ht="15" hidden="false" customHeight="false" outlineLevel="0" collapsed="false">
      <c r="A854" s="36" t="n">
        <v>823</v>
      </c>
      <c r="B854" s="36" t="n">
        <f aca="false">MATCH(Draws!B827,$B$16:$E$16,1)</f>
        <v>1</v>
      </c>
      <c r="C854" s="65" t="n">
        <f aca="false">MAX(-0.9,INDEX(Scenarios!$B$8:$E$8,B854)+INDEX(Scenarios!$B$9:$E$9,B854)*Draws!C827)</f>
        <v>0.13790405</v>
      </c>
      <c r="D854" s="65" t="n">
        <f aca="false">(1+C854)^(1/12)-1</f>
        <v>0.0108238264523781</v>
      </c>
      <c r="E854" s="64" t="n">
        <f aca="false">INDEX(Scenarios!$B$10:$E$10,B854)/12</f>
        <v>-1.25</v>
      </c>
      <c r="G854" s="64" t="n">
        <f aca="false">Scenarios!$B$15+Scenarios!$B$16*$D854+Scenarios!$B$17*(Scenarios!B$22)+$E854+Scenarios!$B$18*Draws!D827</f>
        <v>-2.82028043324265</v>
      </c>
      <c r="H854" s="64" t="n">
        <f aca="false">Scenarios!$B$15+Scenarios!$B$16*$D854+Scenarios!$B$17*(Scenarios!C$22+SUM($G854:G854))+$E854+Scenarios!$B$18*Draws!E827</f>
        <v>0.321542823751338</v>
      </c>
      <c r="I854" s="64" t="n">
        <f aca="false">Scenarios!$B$15+Scenarios!$B$16*$D854+Scenarios!$B$17*(Scenarios!D$22+SUM($G854:H854))+$E854+Scenarios!$B$18*Draws!F827</f>
        <v>-5.01749253354924</v>
      </c>
      <c r="J854" s="64" t="n">
        <f aca="false">Scenarios!$B$15+Scenarios!$B$16*$D854+Scenarios!$B$17*(Scenarios!E$22+SUM($G854:I854))+$E854+Scenarios!$B$18*Draws!G827</f>
        <v>-0.598148116277125</v>
      </c>
      <c r="K854" s="64" t="n">
        <f aca="false">Scenarios!$B$15+Scenarios!$B$16*$D854+Scenarios!$B$17*(Scenarios!F$22+SUM($G854:J854))+$E854+Scenarios!$B$18*Draws!H827</f>
        <v>-0.579006206372017</v>
      </c>
      <c r="L854" s="64" t="n">
        <f aca="false">Scenarios!$B$15+Scenarios!$B$16*$D854+Scenarios!$B$17*(Scenarios!G$22+SUM($G854:K854))+$E854+Scenarios!$B$18*Draws!I827</f>
        <v>-0.794243775490883</v>
      </c>
      <c r="M854" s="64" t="n">
        <f aca="false">Scenarios!$B$15+Scenarios!$B$16*$D854+Scenarios!$B$17*(Scenarios!H$22+SUM($G854:L854))+$E854+Scenarios!$B$18*Draws!J827</f>
        <v>-0.207540283787565</v>
      </c>
      <c r="N854" s="64" t="n">
        <f aca="false">Scenarios!$B$15+Scenarios!$B$16*$D854+Scenarios!$B$17*(Scenarios!I$22+SUM($G854:M854))+$E854+Scenarios!$B$18*Draws!K827</f>
        <v>-0.759766195755833</v>
      </c>
      <c r="O854" s="64" t="n">
        <f aca="false">Scenarios!$B$15+Scenarios!$B$16*$D854+Scenarios!$B$17*(Scenarios!J$22+SUM($G854:N854))+$E854+Scenarios!$B$18*Draws!L827</f>
        <v>-3.04004341214014</v>
      </c>
      <c r="P854" s="64" t="n">
        <f aca="false">Scenarios!$B$15+Scenarios!$B$16*$D854+Scenarios!$B$17*(Scenarios!K$22+SUM($G854:O854))+$E854+Scenarios!$B$18*Draws!M827</f>
        <v>-2.56828132967892</v>
      </c>
      <c r="Q854" s="64" t="n">
        <f aca="false">Scenarios!$B$15+Scenarios!$B$16*$D854+Scenarios!$B$17*(Scenarios!L$22+SUM($G854:P854))+$E854+Scenarios!$B$18*Draws!N827</f>
        <v>-5.57588769238367</v>
      </c>
      <c r="R854" s="64" t="n">
        <f aca="false">Scenarios!$B$15+Scenarios!$B$16*$D854+Scenarios!$B$17*(Scenarios!M$22+SUM($G854:Q854))+$E854+Scenarios!$B$18*Draws!O827</f>
        <v>2.22789922328156</v>
      </c>
      <c r="S854" s="79" t="n">
        <f aca="false">SUM(G854:R854)</f>
        <v>-19.4112479316451</v>
      </c>
    </row>
    <row r="855" customFormat="false" ht="15" hidden="false" customHeight="false" outlineLevel="0" collapsed="false">
      <c r="A855" s="36" t="n">
        <v>824</v>
      </c>
      <c r="B855" s="36" t="n">
        <f aca="false">MATCH(Draws!B828,$B$16:$E$16,1)</f>
        <v>4</v>
      </c>
      <c r="C855" s="65" t="n">
        <f aca="false">MAX(-0.9,INDEX(Scenarios!$B$8:$E$8,B855)+INDEX(Scenarios!$B$9:$E$9,B855)*Draws!C828)</f>
        <v>-0.01183524</v>
      </c>
      <c r="D855" s="65" t="n">
        <f aca="false">(1+C855)^(1/12)-1</f>
        <v>-0.000991660812757256</v>
      </c>
      <c r="E855" s="64" t="n">
        <f aca="false">INDEX(Scenarios!$B$10:$E$10,B855)/12</f>
        <v>-1.25</v>
      </c>
      <c r="G855" s="64" t="n">
        <f aca="false">Scenarios!$B$15+Scenarios!$B$16*$D855+Scenarios!$B$17*(Scenarios!B$22)+$E855+Scenarios!$B$18*Draws!D828</f>
        <v>-1.57633833946435</v>
      </c>
      <c r="H855" s="64" t="n">
        <f aca="false">Scenarios!$B$15+Scenarios!$B$16*$D855+Scenarios!$B$17*(Scenarios!C$22+SUM($G855:G855))+$E855+Scenarios!$B$18*Draws!E828</f>
        <v>-4.64294771768364</v>
      </c>
      <c r="I855" s="64" t="n">
        <f aca="false">Scenarios!$B$15+Scenarios!$B$16*$D855+Scenarios!$B$17*(Scenarios!D$22+SUM($G855:H855))+$E855+Scenarios!$B$18*Draws!F828</f>
        <v>-1.1393827391702</v>
      </c>
      <c r="J855" s="64" t="n">
        <f aca="false">Scenarios!$B$15+Scenarios!$B$16*$D855+Scenarios!$B$17*(Scenarios!E$22+SUM($G855:I855))+$E855+Scenarios!$B$18*Draws!G828</f>
        <v>-3.89900254137196</v>
      </c>
      <c r="K855" s="64" t="n">
        <f aca="false">Scenarios!$B$15+Scenarios!$B$16*$D855+Scenarios!$B$17*(Scenarios!F$22+SUM($G855:J855))+$E855+Scenarios!$B$18*Draws!H828</f>
        <v>3.44336806959297</v>
      </c>
      <c r="L855" s="64" t="n">
        <f aca="false">Scenarios!$B$15+Scenarios!$B$16*$D855+Scenarios!$B$17*(Scenarios!G$22+SUM($G855:K855))+$E855+Scenarios!$B$18*Draws!I828</f>
        <v>-0.693767610467584</v>
      </c>
      <c r="M855" s="64" t="n">
        <f aca="false">Scenarios!$B$15+Scenarios!$B$16*$D855+Scenarios!$B$17*(Scenarios!H$22+SUM($G855:L855))+$E855+Scenarios!$B$18*Draws!J828</f>
        <v>-0.627077475864228</v>
      </c>
      <c r="N855" s="64" t="n">
        <f aca="false">Scenarios!$B$15+Scenarios!$B$16*$D855+Scenarios!$B$17*(Scenarios!I$22+SUM($G855:M855))+$E855+Scenarios!$B$18*Draws!K828</f>
        <v>-3.05654338907945</v>
      </c>
      <c r="O855" s="64" t="n">
        <f aca="false">Scenarios!$B$15+Scenarios!$B$16*$D855+Scenarios!$B$17*(Scenarios!J$22+SUM($G855:N855))+$E855+Scenarios!$B$18*Draws!L828</f>
        <v>-3.53757373361266</v>
      </c>
      <c r="P855" s="64" t="n">
        <f aca="false">Scenarios!$B$15+Scenarios!$B$16*$D855+Scenarios!$B$17*(Scenarios!K$22+SUM($G855:O855))+$E855+Scenarios!$B$18*Draws!M828</f>
        <v>-4.691263499209</v>
      </c>
      <c r="Q855" s="64" t="n">
        <f aca="false">Scenarios!$B$15+Scenarios!$B$16*$D855+Scenarios!$B$17*(Scenarios!L$22+SUM($G855:P855))+$E855+Scenarios!$B$18*Draws!N828</f>
        <v>-0.333340371086558</v>
      </c>
      <c r="R855" s="64" t="n">
        <f aca="false">Scenarios!$B$15+Scenarios!$B$16*$D855+Scenarios!$B$17*(Scenarios!M$22+SUM($G855:Q855))+$E855+Scenarios!$B$18*Draws!O828</f>
        <v>-4.94799667181162</v>
      </c>
      <c r="S855" s="79" t="n">
        <f aca="false">SUM(G855:R855)</f>
        <v>-25.7018660192283</v>
      </c>
    </row>
    <row r="856" customFormat="false" ht="15" hidden="false" customHeight="false" outlineLevel="0" collapsed="false">
      <c r="A856" s="36" t="n">
        <v>825</v>
      </c>
      <c r="B856" s="36" t="n">
        <f aca="false">MATCH(Draws!B829,$B$16:$E$16,1)</f>
        <v>1</v>
      </c>
      <c r="C856" s="65" t="n">
        <f aca="false">MAX(-0.9,INDEX(Scenarios!$B$8:$E$8,B856)+INDEX(Scenarios!$B$9:$E$9,B856)*Draws!C829)</f>
        <v>0.1198469</v>
      </c>
      <c r="D856" s="65" t="n">
        <f aca="false">(1+C856)^(1/12)-1</f>
        <v>0.00947729275466003</v>
      </c>
      <c r="E856" s="64" t="n">
        <f aca="false">INDEX(Scenarios!$B$10:$E$10,B856)/12</f>
        <v>-1.25</v>
      </c>
      <c r="G856" s="64" t="n">
        <f aca="false">Scenarios!$B$15+Scenarios!$B$16*$D856+Scenarios!$B$17*(Scenarios!B$22)+$E856+Scenarios!$B$18*Draws!D829</f>
        <v>-3.98906177688224</v>
      </c>
      <c r="H856" s="64" t="n">
        <f aca="false">Scenarios!$B$15+Scenarios!$B$16*$D856+Scenarios!$B$17*(Scenarios!C$22+SUM($G856:G856))+$E856+Scenarios!$B$18*Draws!E829</f>
        <v>-2.22123226732208</v>
      </c>
      <c r="I856" s="64" t="n">
        <f aca="false">Scenarios!$B$15+Scenarios!$B$16*$D856+Scenarios!$B$17*(Scenarios!D$22+SUM($G856:H856))+$E856+Scenarios!$B$18*Draws!F829</f>
        <v>-5.36477586402623</v>
      </c>
      <c r="J856" s="64" t="n">
        <f aca="false">Scenarios!$B$15+Scenarios!$B$16*$D856+Scenarios!$B$17*(Scenarios!E$22+SUM($G856:I856))+$E856+Scenarios!$B$18*Draws!G829</f>
        <v>-2.73601141384188</v>
      </c>
      <c r="K856" s="64" t="n">
        <f aca="false">Scenarios!$B$15+Scenarios!$B$16*$D856+Scenarios!$B$17*(Scenarios!F$22+SUM($G856:J856))+$E856+Scenarios!$B$18*Draws!H829</f>
        <v>-6.24644248812441</v>
      </c>
      <c r="L856" s="64" t="n">
        <f aca="false">Scenarios!$B$15+Scenarios!$B$16*$D856+Scenarios!$B$17*(Scenarios!G$22+SUM($G856:K856))+$E856+Scenarios!$B$18*Draws!I829</f>
        <v>-2.64508958264525</v>
      </c>
      <c r="M856" s="64" t="n">
        <f aca="false">Scenarios!$B$15+Scenarios!$B$16*$D856+Scenarios!$B$17*(Scenarios!H$22+SUM($G856:L856))+$E856+Scenarios!$B$18*Draws!J829</f>
        <v>-3.92497123999249</v>
      </c>
      <c r="N856" s="64" t="n">
        <f aca="false">Scenarios!$B$15+Scenarios!$B$16*$D856+Scenarios!$B$17*(Scenarios!I$22+SUM($G856:M856))+$E856+Scenarios!$B$18*Draws!K829</f>
        <v>-4.80287872901635</v>
      </c>
      <c r="O856" s="64" t="n">
        <f aca="false">Scenarios!$B$15+Scenarios!$B$16*$D856+Scenarios!$B$17*(Scenarios!J$22+SUM($G856:N856))+$E856+Scenarios!$B$18*Draws!L829</f>
        <v>-3.9095279402896</v>
      </c>
      <c r="P856" s="64" t="n">
        <f aca="false">Scenarios!$B$15+Scenarios!$B$16*$D856+Scenarios!$B$17*(Scenarios!K$22+SUM($G856:O856))+$E856+Scenarios!$B$18*Draws!M829</f>
        <v>-1.6872597276499</v>
      </c>
      <c r="Q856" s="64" t="n">
        <f aca="false">Scenarios!$B$15+Scenarios!$B$16*$D856+Scenarios!$B$17*(Scenarios!L$22+SUM($G856:P856))+$E856+Scenarios!$B$18*Draws!N829</f>
        <v>-6.96949074066153</v>
      </c>
      <c r="R856" s="64" t="n">
        <f aca="false">Scenarios!$B$15+Scenarios!$B$16*$D856+Scenarios!$B$17*(Scenarios!M$22+SUM($G856:Q856))+$E856+Scenarios!$B$18*Draws!O829</f>
        <v>-4.60582709732582</v>
      </c>
      <c r="S856" s="79" t="n">
        <f aca="false">SUM(G856:R856)</f>
        <v>-49.1025688677778</v>
      </c>
    </row>
    <row r="857" customFormat="false" ht="15" hidden="false" customHeight="false" outlineLevel="0" collapsed="false">
      <c r="A857" s="36" t="n">
        <v>826</v>
      </c>
      <c r="B857" s="36" t="n">
        <f aca="false">MATCH(Draws!B830,$B$16:$E$16,1)</f>
        <v>3</v>
      </c>
      <c r="C857" s="65" t="n">
        <f aca="false">MAX(-0.9,INDEX(Scenarios!$B$8:$E$8,B857)+INDEX(Scenarios!$B$9:$E$9,B857)*Draws!C830)</f>
        <v>-0.16534552</v>
      </c>
      <c r="D857" s="65" t="n">
        <f aca="false">(1+C857)^(1/12)-1</f>
        <v>-0.0149485966353096</v>
      </c>
      <c r="E857" s="64" t="n">
        <f aca="false">INDEX(Scenarios!$B$10:$E$10,B857)/12</f>
        <v>0.416666666666667</v>
      </c>
      <c r="G857" s="64" t="n">
        <f aca="false">Scenarios!$B$15+Scenarios!$B$16*$D857+Scenarios!$B$17*(Scenarios!B$22)+$E857+Scenarios!$B$18*Draws!D830</f>
        <v>2.93167584728092</v>
      </c>
      <c r="H857" s="64" t="n">
        <f aca="false">Scenarios!$B$15+Scenarios!$B$16*$D857+Scenarios!$B$17*(Scenarios!C$22+SUM($G857:G857))+$E857+Scenarios!$B$18*Draws!E830</f>
        <v>1.66539154671229</v>
      </c>
      <c r="I857" s="64" t="n">
        <f aca="false">Scenarios!$B$15+Scenarios!$B$16*$D857+Scenarios!$B$17*(Scenarios!D$22+SUM($G857:H857))+$E857+Scenarios!$B$18*Draws!F830</f>
        <v>0.496705609721772</v>
      </c>
      <c r="J857" s="64" t="n">
        <f aca="false">Scenarios!$B$15+Scenarios!$B$16*$D857+Scenarios!$B$17*(Scenarios!E$22+SUM($G857:I857))+$E857+Scenarios!$B$18*Draws!G830</f>
        <v>0.223257054593009</v>
      </c>
      <c r="K857" s="64" t="n">
        <f aca="false">Scenarios!$B$15+Scenarios!$B$16*$D857+Scenarios!$B$17*(Scenarios!F$22+SUM($G857:J857))+$E857+Scenarios!$B$18*Draws!H830</f>
        <v>-1.37693886813817</v>
      </c>
      <c r="L857" s="64" t="n">
        <f aca="false">Scenarios!$B$15+Scenarios!$B$16*$D857+Scenarios!$B$17*(Scenarios!G$22+SUM($G857:K857))+$E857+Scenarios!$B$18*Draws!I830</f>
        <v>2.87754956186974</v>
      </c>
      <c r="M857" s="64" t="n">
        <f aca="false">Scenarios!$B$15+Scenarios!$B$16*$D857+Scenarios!$B$17*(Scenarios!H$22+SUM($G857:L857))+$E857+Scenarios!$B$18*Draws!J830</f>
        <v>-1.06600845286949</v>
      </c>
      <c r="N857" s="64" t="n">
        <f aca="false">Scenarios!$B$15+Scenarios!$B$16*$D857+Scenarios!$B$17*(Scenarios!I$22+SUM($G857:M857))+$E857+Scenarios!$B$18*Draws!K830</f>
        <v>-1.44285449304971</v>
      </c>
      <c r="O857" s="64" t="n">
        <f aca="false">Scenarios!$B$15+Scenarios!$B$16*$D857+Scenarios!$B$17*(Scenarios!J$22+SUM($G857:N857))+$E857+Scenarios!$B$18*Draws!L830</f>
        <v>-1.39315650596052</v>
      </c>
      <c r="P857" s="64" t="n">
        <f aca="false">Scenarios!$B$15+Scenarios!$B$16*$D857+Scenarios!$B$17*(Scenarios!K$22+SUM($G857:O857))+$E857+Scenarios!$B$18*Draws!M830</f>
        <v>3.17891912504107</v>
      </c>
      <c r="Q857" s="64" t="n">
        <f aca="false">Scenarios!$B$15+Scenarios!$B$16*$D857+Scenarios!$B$17*(Scenarios!L$22+SUM($G857:P857))+$E857+Scenarios!$B$18*Draws!N830</f>
        <v>0.386086654082561</v>
      </c>
      <c r="R857" s="64" t="n">
        <f aca="false">Scenarios!$B$15+Scenarios!$B$16*$D857+Scenarios!$B$17*(Scenarios!M$22+SUM($G857:Q857))+$E857+Scenarios!$B$18*Draws!O830</f>
        <v>2.50367811748001</v>
      </c>
      <c r="S857" s="79" t="n">
        <f aca="false">SUM(G857:R857)</f>
        <v>8.98430519676348</v>
      </c>
    </row>
    <row r="858" customFormat="false" ht="15" hidden="false" customHeight="false" outlineLevel="0" collapsed="false">
      <c r="A858" s="36" t="n">
        <v>827</v>
      </c>
      <c r="B858" s="36" t="n">
        <f aca="false">MATCH(Draws!B831,$B$16:$E$16,1)</f>
        <v>1</v>
      </c>
      <c r="C858" s="65" t="n">
        <f aca="false">MAX(-0.9,INDEX(Scenarios!$B$8:$E$8,B858)+INDEX(Scenarios!$B$9:$E$9,B858)*Draws!C831)</f>
        <v>0.1229132</v>
      </c>
      <c r="D858" s="65" t="n">
        <f aca="false">(1+C858)^(1/12)-1</f>
        <v>0.00970734521272854</v>
      </c>
      <c r="E858" s="64" t="n">
        <f aca="false">INDEX(Scenarios!$B$10:$E$10,B858)/12</f>
        <v>-1.25</v>
      </c>
      <c r="G858" s="64" t="n">
        <f aca="false">Scenarios!$B$15+Scenarios!$B$16*$D858+Scenarios!$B$17*(Scenarios!B$22)+$E858+Scenarios!$B$18*Draws!D831</f>
        <v>3.1906146267766</v>
      </c>
      <c r="H858" s="64" t="n">
        <f aca="false">Scenarios!$B$15+Scenarios!$B$16*$D858+Scenarios!$B$17*(Scenarios!C$22+SUM($G858:G858))+$E858+Scenarios!$B$18*Draws!E831</f>
        <v>-6.33180196810169</v>
      </c>
      <c r="I858" s="64" t="n">
        <f aca="false">Scenarios!$B$15+Scenarios!$B$16*$D858+Scenarios!$B$17*(Scenarios!D$22+SUM($G858:H858))+$E858+Scenarios!$B$18*Draws!F831</f>
        <v>-4.58430951865289</v>
      </c>
      <c r="J858" s="64" t="n">
        <f aca="false">Scenarios!$B$15+Scenarios!$B$16*$D858+Scenarios!$B$17*(Scenarios!E$22+SUM($G858:I858))+$E858+Scenarios!$B$18*Draws!G831</f>
        <v>-4.11984939467513</v>
      </c>
      <c r="K858" s="64" t="n">
        <f aca="false">Scenarios!$B$15+Scenarios!$B$16*$D858+Scenarios!$B$17*(Scenarios!F$22+SUM($G858:J858))+$E858+Scenarios!$B$18*Draws!H831</f>
        <v>-1.6328370509984</v>
      </c>
      <c r="L858" s="64" t="n">
        <f aca="false">Scenarios!$B$15+Scenarios!$B$16*$D858+Scenarios!$B$17*(Scenarios!G$22+SUM($G858:K858))+$E858+Scenarios!$B$18*Draws!I831</f>
        <v>-1.73105563815045</v>
      </c>
      <c r="M858" s="64" t="n">
        <f aca="false">Scenarios!$B$15+Scenarios!$B$16*$D858+Scenarios!$B$17*(Scenarios!H$22+SUM($G858:L858))+$E858+Scenarios!$B$18*Draws!J831</f>
        <v>-1.96232539953054</v>
      </c>
      <c r="N858" s="64" t="n">
        <f aca="false">Scenarios!$B$15+Scenarios!$B$16*$D858+Scenarios!$B$17*(Scenarios!I$22+SUM($G858:M858))+$E858+Scenarios!$B$18*Draws!K831</f>
        <v>-1.74283716151931</v>
      </c>
      <c r="O858" s="64" t="n">
        <f aca="false">Scenarios!$B$15+Scenarios!$B$16*$D858+Scenarios!$B$17*(Scenarios!J$22+SUM($G858:N858))+$E858+Scenarios!$B$18*Draws!L831</f>
        <v>-2.80447199910592</v>
      </c>
      <c r="P858" s="64" t="n">
        <f aca="false">Scenarios!$B$15+Scenarios!$B$16*$D858+Scenarios!$B$17*(Scenarios!K$22+SUM($G858:O858))+$E858+Scenarios!$B$18*Draws!M831</f>
        <v>-0.904730164820649</v>
      </c>
      <c r="Q858" s="64" t="n">
        <f aca="false">Scenarios!$B$15+Scenarios!$B$16*$D858+Scenarios!$B$17*(Scenarios!L$22+SUM($G858:P858))+$E858+Scenarios!$B$18*Draws!N831</f>
        <v>-1.13245582296139</v>
      </c>
      <c r="R858" s="64" t="n">
        <f aca="false">Scenarios!$B$15+Scenarios!$B$16*$D858+Scenarios!$B$17*(Scenarios!M$22+SUM($G858:Q858))+$E858+Scenarios!$B$18*Draws!O831</f>
        <v>2.40481571470002</v>
      </c>
      <c r="S858" s="79" t="n">
        <f aca="false">SUM(G858:R858)</f>
        <v>-21.3512437770398</v>
      </c>
    </row>
    <row r="859" customFormat="false" ht="15" hidden="false" customHeight="false" outlineLevel="0" collapsed="false">
      <c r="A859" s="36" t="n">
        <v>828</v>
      </c>
      <c r="B859" s="36" t="n">
        <f aca="false">MATCH(Draws!B832,$B$16:$E$16,1)</f>
        <v>3</v>
      </c>
      <c r="C859" s="65" t="n">
        <f aca="false">MAX(-0.9,INDEX(Scenarios!$B$8:$E$8,B859)+INDEX(Scenarios!$B$9:$E$9,B859)*Draws!C832)</f>
        <v>0.26163872</v>
      </c>
      <c r="D859" s="65" t="n">
        <f aca="false">(1+C859)^(1/12)-1</f>
        <v>0.0195563896790483</v>
      </c>
      <c r="E859" s="64" t="n">
        <f aca="false">INDEX(Scenarios!$B$10:$E$10,B859)/12</f>
        <v>0.416666666666667</v>
      </c>
      <c r="G859" s="64" t="n">
        <f aca="false">Scenarios!$B$15+Scenarios!$B$16*$D859+Scenarios!$B$17*(Scenarios!B$22)+$E859+Scenarios!$B$18*Draws!D832</f>
        <v>0.849094572495365</v>
      </c>
      <c r="H859" s="64" t="n">
        <f aca="false">Scenarios!$B$15+Scenarios!$B$16*$D859+Scenarios!$B$17*(Scenarios!C$22+SUM($G859:G859))+$E859+Scenarios!$B$18*Draws!E832</f>
        <v>-2.52719191095316</v>
      </c>
      <c r="I859" s="64" t="n">
        <f aca="false">Scenarios!$B$15+Scenarios!$B$16*$D859+Scenarios!$B$17*(Scenarios!D$22+SUM($G859:H859))+$E859+Scenarios!$B$18*Draws!F832</f>
        <v>-0.00464774867339257</v>
      </c>
      <c r="J859" s="64" t="n">
        <f aca="false">Scenarios!$B$15+Scenarios!$B$16*$D859+Scenarios!$B$17*(Scenarios!E$22+SUM($G859:I859))+$E859+Scenarios!$B$18*Draws!G832</f>
        <v>-2.66030459703523</v>
      </c>
      <c r="K859" s="64" t="n">
        <f aca="false">Scenarios!$B$15+Scenarios!$B$16*$D859+Scenarios!$B$17*(Scenarios!F$22+SUM($G859:J859))+$E859+Scenarios!$B$18*Draws!H832</f>
        <v>1.40048631710007</v>
      </c>
      <c r="L859" s="64" t="n">
        <f aca="false">Scenarios!$B$15+Scenarios!$B$16*$D859+Scenarios!$B$17*(Scenarios!G$22+SUM($G859:K859))+$E859+Scenarios!$B$18*Draws!I832</f>
        <v>4.23236518259124</v>
      </c>
      <c r="M859" s="64" t="n">
        <f aca="false">Scenarios!$B$15+Scenarios!$B$16*$D859+Scenarios!$B$17*(Scenarios!H$22+SUM($G859:L859))+$E859+Scenarios!$B$18*Draws!J832</f>
        <v>2.51633420154526</v>
      </c>
      <c r="N859" s="64" t="n">
        <f aca="false">Scenarios!$B$15+Scenarios!$B$16*$D859+Scenarios!$B$17*(Scenarios!I$22+SUM($G859:M859))+$E859+Scenarios!$B$18*Draws!K832</f>
        <v>1.79805185616311</v>
      </c>
      <c r="O859" s="64" t="n">
        <f aca="false">Scenarios!$B$15+Scenarios!$B$16*$D859+Scenarios!$B$17*(Scenarios!J$22+SUM($G859:N859))+$E859+Scenarios!$B$18*Draws!L832</f>
        <v>-0.821943437880197</v>
      </c>
      <c r="P859" s="64" t="n">
        <f aca="false">Scenarios!$B$15+Scenarios!$B$16*$D859+Scenarios!$B$17*(Scenarios!K$22+SUM($G859:O859))+$E859+Scenarios!$B$18*Draws!M832</f>
        <v>0.282374272424207</v>
      </c>
      <c r="Q859" s="64" t="n">
        <f aca="false">Scenarios!$B$15+Scenarios!$B$16*$D859+Scenarios!$B$17*(Scenarios!L$22+SUM($G859:P859))+$E859+Scenarios!$B$18*Draws!N832</f>
        <v>2.67510692770875</v>
      </c>
      <c r="R859" s="64" t="n">
        <f aca="false">Scenarios!$B$15+Scenarios!$B$16*$D859+Scenarios!$B$17*(Scenarios!M$22+SUM($G859:Q859))+$E859+Scenarios!$B$18*Draws!O832</f>
        <v>2.40731160851647</v>
      </c>
      <c r="S859" s="79" t="n">
        <f aca="false">SUM(G859:R859)</f>
        <v>10.1470372440025</v>
      </c>
    </row>
    <row r="860" customFormat="false" ht="15" hidden="false" customHeight="false" outlineLevel="0" collapsed="false">
      <c r="A860" s="36" t="n">
        <v>829</v>
      </c>
      <c r="B860" s="36" t="n">
        <f aca="false">MATCH(Draws!B833,$B$16:$E$16,1)</f>
        <v>4</v>
      </c>
      <c r="C860" s="65" t="n">
        <f aca="false">MAX(-0.9,INDEX(Scenarios!$B$8:$E$8,B860)+INDEX(Scenarios!$B$9:$E$9,B860)*Draws!C833)</f>
        <v>0.02261064</v>
      </c>
      <c r="D860" s="65" t="n">
        <f aca="false">(1+C860)^(1/12)-1</f>
        <v>0.00186497093745763</v>
      </c>
      <c r="E860" s="64" t="n">
        <f aca="false">INDEX(Scenarios!$B$10:$E$10,B860)/12</f>
        <v>-1.25</v>
      </c>
      <c r="G860" s="64" t="n">
        <f aca="false">Scenarios!$B$15+Scenarios!$B$16*$D860+Scenarios!$B$17*(Scenarios!B$22)+$E860+Scenarios!$B$18*Draws!D833</f>
        <v>-4.5108828379875</v>
      </c>
      <c r="H860" s="64" t="n">
        <f aca="false">Scenarios!$B$15+Scenarios!$B$16*$D860+Scenarios!$B$17*(Scenarios!C$22+SUM($G860:G860))+$E860+Scenarios!$B$18*Draws!E833</f>
        <v>-9.12699196581106</v>
      </c>
      <c r="I860" s="64" t="n">
        <f aca="false">Scenarios!$B$15+Scenarios!$B$16*$D860+Scenarios!$B$17*(Scenarios!D$22+SUM($G860:H860))+$E860+Scenarios!$B$18*Draws!F833</f>
        <v>-2.05192336780048</v>
      </c>
      <c r="J860" s="64" t="n">
        <f aca="false">Scenarios!$B$15+Scenarios!$B$16*$D860+Scenarios!$B$17*(Scenarios!E$22+SUM($G860:I860))+$E860+Scenarios!$B$18*Draws!G833</f>
        <v>-1.43089889988617</v>
      </c>
      <c r="K860" s="64" t="n">
        <f aca="false">Scenarios!$B$15+Scenarios!$B$16*$D860+Scenarios!$B$17*(Scenarios!F$22+SUM($G860:J860))+$E860+Scenarios!$B$18*Draws!H833</f>
        <v>-6.27856988876659</v>
      </c>
      <c r="L860" s="64" t="n">
        <f aca="false">Scenarios!$B$15+Scenarios!$B$16*$D860+Scenarios!$B$17*(Scenarios!G$22+SUM($G860:K860))+$E860+Scenarios!$B$18*Draws!I833</f>
        <v>-2.10521335608217</v>
      </c>
      <c r="M860" s="64" t="n">
        <f aca="false">Scenarios!$B$15+Scenarios!$B$16*$D860+Scenarios!$B$17*(Scenarios!H$22+SUM($G860:L860))+$E860+Scenarios!$B$18*Draws!J833</f>
        <v>-4.98313076341582</v>
      </c>
      <c r="N860" s="64" t="n">
        <f aca="false">Scenarios!$B$15+Scenarios!$B$16*$D860+Scenarios!$B$17*(Scenarios!I$22+SUM($G860:M860))+$E860+Scenarios!$B$18*Draws!K833</f>
        <v>-4.83951193465226</v>
      </c>
      <c r="O860" s="64" t="n">
        <f aca="false">Scenarios!$B$15+Scenarios!$B$16*$D860+Scenarios!$B$17*(Scenarios!J$22+SUM($G860:N860))+$E860+Scenarios!$B$18*Draws!L833</f>
        <v>0.923723459148436</v>
      </c>
      <c r="P860" s="64" t="n">
        <f aca="false">Scenarios!$B$15+Scenarios!$B$16*$D860+Scenarios!$B$17*(Scenarios!K$22+SUM($G860:O860))+$E860+Scenarios!$B$18*Draws!M833</f>
        <v>-1.0257240818115</v>
      </c>
      <c r="Q860" s="64" t="n">
        <f aca="false">Scenarios!$B$15+Scenarios!$B$16*$D860+Scenarios!$B$17*(Scenarios!L$22+SUM($G860:P860))+$E860+Scenarios!$B$18*Draws!N833</f>
        <v>-6.3084324862973</v>
      </c>
      <c r="R860" s="64" t="n">
        <f aca="false">Scenarios!$B$15+Scenarios!$B$16*$D860+Scenarios!$B$17*(Scenarios!M$22+SUM($G860:Q860))+$E860+Scenarios!$B$18*Draws!O833</f>
        <v>-4.7586706910451</v>
      </c>
      <c r="S860" s="79" t="n">
        <f aca="false">SUM(G860:R860)</f>
        <v>-46.4962268144075</v>
      </c>
    </row>
    <row r="861" customFormat="false" ht="15" hidden="false" customHeight="false" outlineLevel="0" collapsed="false">
      <c r="A861" s="36" t="n">
        <v>830</v>
      </c>
      <c r="B861" s="36" t="n">
        <f aca="false">MATCH(Draws!B834,$B$16:$E$16,1)</f>
        <v>1</v>
      </c>
      <c r="C861" s="65" t="n">
        <f aca="false">MAX(-0.9,INDEX(Scenarios!$B$8:$E$8,B861)+INDEX(Scenarios!$B$9:$E$9,B861)*Draws!C834)</f>
        <v>0.13078925</v>
      </c>
      <c r="D861" s="65" t="n">
        <f aca="false">(1+C861)^(1/12)-1</f>
        <v>0.0102956256486884</v>
      </c>
      <c r="E861" s="64" t="n">
        <f aca="false">INDEX(Scenarios!$B$10:$E$10,B861)/12</f>
        <v>-1.25</v>
      </c>
      <c r="G861" s="64" t="n">
        <f aca="false">Scenarios!$B$15+Scenarios!$B$16*$D861+Scenarios!$B$17*(Scenarios!B$22)+$E861+Scenarios!$B$18*Draws!D834</f>
        <v>0.682598362880534</v>
      </c>
      <c r="H861" s="64" t="n">
        <f aca="false">Scenarios!$B$15+Scenarios!$B$16*$D861+Scenarios!$B$17*(Scenarios!C$22+SUM($G861:G861))+$E861+Scenarios!$B$18*Draws!E834</f>
        <v>-3.68311656071971</v>
      </c>
      <c r="I861" s="64" t="n">
        <f aca="false">Scenarios!$B$15+Scenarios!$B$16*$D861+Scenarios!$B$17*(Scenarios!D$22+SUM($G861:H861))+$E861+Scenarios!$B$18*Draws!F834</f>
        <v>-2.20669680451746</v>
      </c>
      <c r="J861" s="64" t="n">
        <f aca="false">Scenarios!$B$15+Scenarios!$B$16*$D861+Scenarios!$B$17*(Scenarios!E$22+SUM($G861:I861))+$E861+Scenarios!$B$18*Draws!G834</f>
        <v>-1.35301381576623</v>
      </c>
      <c r="K861" s="64" t="n">
        <f aca="false">Scenarios!$B$15+Scenarios!$B$16*$D861+Scenarios!$B$17*(Scenarios!F$22+SUM($G861:J861))+$E861+Scenarios!$B$18*Draws!H834</f>
        <v>-4.02699490385669</v>
      </c>
      <c r="L861" s="64" t="n">
        <f aca="false">Scenarios!$B$15+Scenarios!$B$16*$D861+Scenarios!$B$17*(Scenarios!G$22+SUM($G861:K861))+$E861+Scenarios!$B$18*Draws!I834</f>
        <v>-4.50572226901188</v>
      </c>
      <c r="M861" s="64" t="n">
        <f aca="false">Scenarios!$B$15+Scenarios!$B$16*$D861+Scenarios!$B$17*(Scenarios!H$22+SUM($G861:L861))+$E861+Scenarios!$B$18*Draws!J834</f>
        <v>-2.21253185210735</v>
      </c>
      <c r="N861" s="64" t="n">
        <f aca="false">Scenarios!$B$15+Scenarios!$B$16*$D861+Scenarios!$B$17*(Scenarios!I$22+SUM($G861:M861))+$E861+Scenarios!$B$18*Draws!K834</f>
        <v>-5.02382795605962</v>
      </c>
      <c r="O861" s="64" t="n">
        <f aca="false">Scenarios!$B$15+Scenarios!$B$16*$D861+Scenarios!$B$17*(Scenarios!J$22+SUM($G861:N861))+$E861+Scenarios!$B$18*Draws!L834</f>
        <v>2.50274951337382</v>
      </c>
      <c r="P861" s="64" t="n">
        <f aca="false">Scenarios!$B$15+Scenarios!$B$16*$D861+Scenarios!$B$17*(Scenarios!K$22+SUM($G861:O861))+$E861+Scenarios!$B$18*Draws!M834</f>
        <v>-1.58027815249829</v>
      </c>
      <c r="Q861" s="64" t="n">
        <f aca="false">Scenarios!$B$15+Scenarios!$B$16*$D861+Scenarios!$B$17*(Scenarios!L$22+SUM($G861:P861))+$E861+Scenarios!$B$18*Draws!N834</f>
        <v>-5.43308844659522</v>
      </c>
      <c r="R861" s="64" t="n">
        <f aca="false">Scenarios!$B$15+Scenarios!$B$16*$D861+Scenarios!$B$17*(Scenarios!M$22+SUM($G861:Q861))+$E861+Scenarios!$B$18*Draws!O834</f>
        <v>-5.5145011424099</v>
      </c>
      <c r="S861" s="79" t="n">
        <f aca="false">SUM(G861:R861)</f>
        <v>-32.354424027288</v>
      </c>
    </row>
    <row r="862" customFormat="false" ht="15" hidden="false" customHeight="false" outlineLevel="0" collapsed="false">
      <c r="A862" s="36" t="n">
        <v>831</v>
      </c>
      <c r="B862" s="36" t="n">
        <f aca="false">MATCH(Draws!B835,$B$16:$E$16,1)</f>
        <v>4</v>
      </c>
      <c r="C862" s="65" t="n">
        <f aca="false">MAX(-0.9,INDEX(Scenarios!$B$8:$E$8,B862)+INDEX(Scenarios!$B$9:$E$9,B862)*Draws!C835)</f>
        <v>0.19492188</v>
      </c>
      <c r="D862" s="65" t="n">
        <f aca="false">(1+C862)^(1/12)-1</f>
        <v>0.0149507281001859</v>
      </c>
      <c r="E862" s="64" t="n">
        <f aca="false">INDEX(Scenarios!$B$10:$E$10,B862)/12</f>
        <v>-1.25</v>
      </c>
      <c r="G862" s="64" t="n">
        <f aca="false">Scenarios!$B$15+Scenarios!$B$16*$D862+Scenarios!$B$17*(Scenarios!B$22)+$E862+Scenarios!$B$18*Draws!D835</f>
        <v>-0.901473037639674</v>
      </c>
      <c r="H862" s="64" t="n">
        <f aca="false">Scenarios!$B$15+Scenarios!$B$16*$D862+Scenarios!$B$17*(Scenarios!C$22+SUM($G862:G862))+$E862+Scenarios!$B$18*Draws!E835</f>
        <v>-5.94402546340176</v>
      </c>
      <c r="I862" s="64" t="n">
        <f aca="false">Scenarios!$B$15+Scenarios!$B$16*$D862+Scenarios!$B$17*(Scenarios!D$22+SUM($G862:H862))+$E862+Scenarios!$B$18*Draws!F835</f>
        <v>-3.5982646646697</v>
      </c>
      <c r="J862" s="64" t="n">
        <f aca="false">Scenarios!$B$15+Scenarios!$B$16*$D862+Scenarios!$B$17*(Scenarios!E$22+SUM($G862:I862))+$E862+Scenarios!$B$18*Draws!G835</f>
        <v>-1.83879016156841</v>
      </c>
      <c r="K862" s="64" t="n">
        <f aca="false">Scenarios!$B$15+Scenarios!$B$16*$D862+Scenarios!$B$17*(Scenarios!F$22+SUM($G862:J862))+$E862+Scenarios!$B$18*Draws!H835</f>
        <v>-0.337668422832433</v>
      </c>
      <c r="L862" s="64" t="n">
        <f aca="false">Scenarios!$B$15+Scenarios!$B$16*$D862+Scenarios!$B$17*(Scenarios!G$22+SUM($G862:K862))+$E862+Scenarios!$B$18*Draws!I835</f>
        <v>0.387887453020612</v>
      </c>
      <c r="M862" s="64" t="n">
        <f aca="false">Scenarios!$B$15+Scenarios!$B$16*$D862+Scenarios!$B$17*(Scenarios!H$22+SUM($G862:L862))+$E862+Scenarios!$B$18*Draws!J835</f>
        <v>-2.07239640642606</v>
      </c>
      <c r="N862" s="64" t="n">
        <f aca="false">Scenarios!$B$15+Scenarios!$B$16*$D862+Scenarios!$B$17*(Scenarios!I$22+SUM($G862:M862))+$E862+Scenarios!$B$18*Draws!K835</f>
        <v>-8.0091348905785</v>
      </c>
      <c r="O862" s="64" t="n">
        <f aca="false">Scenarios!$B$15+Scenarios!$B$16*$D862+Scenarios!$B$17*(Scenarios!J$22+SUM($G862:N862))+$E862+Scenarios!$B$18*Draws!L835</f>
        <v>-3.1817513865152</v>
      </c>
      <c r="P862" s="64" t="n">
        <f aca="false">Scenarios!$B$15+Scenarios!$B$16*$D862+Scenarios!$B$17*(Scenarios!K$22+SUM($G862:O862))+$E862+Scenarios!$B$18*Draws!M835</f>
        <v>-2.00782110577125</v>
      </c>
      <c r="Q862" s="64" t="n">
        <f aca="false">Scenarios!$B$15+Scenarios!$B$16*$D862+Scenarios!$B$17*(Scenarios!L$22+SUM($G862:P862))+$E862+Scenarios!$B$18*Draws!N835</f>
        <v>-3.97438863587578</v>
      </c>
      <c r="R862" s="64" t="n">
        <f aca="false">Scenarios!$B$15+Scenarios!$B$16*$D862+Scenarios!$B$17*(Scenarios!M$22+SUM($G862:Q862))+$E862+Scenarios!$B$18*Draws!O835</f>
        <v>-1.18810360782908</v>
      </c>
      <c r="S862" s="79" t="n">
        <f aca="false">SUM(G862:R862)</f>
        <v>-32.6659303300872</v>
      </c>
    </row>
    <row r="863" customFormat="false" ht="15" hidden="false" customHeight="false" outlineLevel="0" collapsed="false">
      <c r="A863" s="36" t="n">
        <v>832</v>
      </c>
      <c r="B863" s="36" t="n">
        <f aca="false">MATCH(Draws!B836,$B$16:$E$16,1)</f>
        <v>2</v>
      </c>
      <c r="C863" s="65" t="n">
        <f aca="false">MAX(-0.9,INDEX(Scenarios!$B$8:$E$8,B863)+INDEX(Scenarios!$B$9:$E$9,B863)*Draws!C836)</f>
        <v>-0.271441</v>
      </c>
      <c r="D863" s="65" t="n">
        <f aca="false">(1+C863)^(1/12)-1</f>
        <v>-0.0260453682057877</v>
      </c>
      <c r="E863" s="64" t="n">
        <f aca="false">INDEX(Scenarios!$B$10:$E$10,B863)/12</f>
        <v>0.416666666666667</v>
      </c>
      <c r="G863" s="64" t="n">
        <f aca="false">Scenarios!$B$15+Scenarios!$B$16*$D863+Scenarios!$B$17*(Scenarios!B$22)+$E863+Scenarios!$B$18*Draws!D836</f>
        <v>-5.05432495255815</v>
      </c>
      <c r="H863" s="64" t="n">
        <f aca="false">Scenarios!$B$15+Scenarios!$B$16*$D863+Scenarios!$B$17*(Scenarios!C$22+SUM($G863:G863))+$E863+Scenarios!$B$18*Draws!E836</f>
        <v>-7.68007077131821</v>
      </c>
      <c r="I863" s="64" t="n">
        <f aca="false">Scenarios!$B$15+Scenarios!$B$16*$D863+Scenarios!$B$17*(Scenarios!D$22+SUM($G863:H863))+$E863+Scenarios!$B$18*Draws!F836</f>
        <v>-4.64813973816073</v>
      </c>
      <c r="J863" s="64" t="n">
        <f aca="false">Scenarios!$B$15+Scenarios!$B$16*$D863+Scenarios!$B$17*(Scenarios!E$22+SUM($G863:I863))+$E863+Scenarios!$B$18*Draws!G836</f>
        <v>-4.36004764268347</v>
      </c>
      <c r="K863" s="64" t="n">
        <f aca="false">Scenarios!$B$15+Scenarios!$B$16*$D863+Scenarios!$B$17*(Scenarios!F$22+SUM($G863:J863))+$E863+Scenarios!$B$18*Draws!H836</f>
        <v>-1.17141162025808</v>
      </c>
      <c r="L863" s="64" t="n">
        <f aca="false">Scenarios!$B$15+Scenarios!$B$16*$D863+Scenarios!$B$17*(Scenarios!G$22+SUM($G863:K863))+$E863+Scenarios!$B$18*Draws!I836</f>
        <v>-0.350846664119402</v>
      </c>
      <c r="M863" s="64" t="n">
        <f aca="false">Scenarios!$B$15+Scenarios!$B$16*$D863+Scenarios!$B$17*(Scenarios!H$22+SUM($G863:L863))+$E863+Scenarios!$B$18*Draws!J836</f>
        <v>1.06145772911012</v>
      </c>
      <c r="N863" s="64" t="n">
        <f aca="false">Scenarios!$B$15+Scenarios!$B$16*$D863+Scenarios!$B$17*(Scenarios!I$22+SUM($G863:M863))+$E863+Scenarios!$B$18*Draws!K836</f>
        <v>-4.06729698888807</v>
      </c>
      <c r="O863" s="64" t="n">
        <f aca="false">Scenarios!$B$15+Scenarios!$B$16*$D863+Scenarios!$B$17*(Scenarios!J$22+SUM($G863:N863))+$E863+Scenarios!$B$18*Draws!L836</f>
        <v>1.32762097746692</v>
      </c>
      <c r="P863" s="64" t="n">
        <f aca="false">Scenarios!$B$15+Scenarios!$B$16*$D863+Scenarios!$B$17*(Scenarios!K$22+SUM($G863:O863))+$E863+Scenarios!$B$18*Draws!M836</f>
        <v>-1.58908940563233</v>
      </c>
      <c r="Q863" s="64" t="n">
        <f aca="false">Scenarios!$B$15+Scenarios!$B$16*$D863+Scenarios!$B$17*(Scenarios!L$22+SUM($G863:P863))+$E863+Scenarios!$B$18*Draws!N836</f>
        <v>-4.61293638809309</v>
      </c>
      <c r="R863" s="64" t="n">
        <f aca="false">Scenarios!$B$15+Scenarios!$B$16*$D863+Scenarios!$B$17*(Scenarios!M$22+SUM($G863:Q863))+$E863+Scenarios!$B$18*Draws!O836</f>
        <v>0.440480714083685</v>
      </c>
      <c r="S863" s="79" t="n">
        <f aca="false">SUM(G863:R863)</f>
        <v>-30.7046047510508</v>
      </c>
    </row>
    <row r="864" customFormat="false" ht="15" hidden="false" customHeight="false" outlineLevel="0" collapsed="false">
      <c r="A864" s="36" t="n">
        <v>833</v>
      </c>
      <c r="B864" s="36" t="n">
        <f aca="false">MATCH(Draws!B837,$B$16:$E$16,1)</f>
        <v>2</v>
      </c>
      <c r="C864" s="65" t="n">
        <f aca="false">MAX(-0.9,INDEX(Scenarios!$B$8:$E$8,B864)+INDEX(Scenarios!$B$9:$E$9,B864)*Draws!C837)</f>
        <v>-0.1550602</v>
      </c>
      <c r="D864" s="65" t="n">
        <f aca="false">(1+C864)^(1/12)-1</f>
        <v>-0.0139427120819284</v>
      </c>
      <c r="E864" s="64" t="n">
        <f aca="false">INDEX(Scenarios!$B$10:$E$10,B864)/12</f>
        <v>0.416666666666667</v>
      </c>
      <c r="G864" s="64" t="n">
        <f aca="false">Scenarios!$B$15+Scenarios!$B$16*$D864+Scenarios!$B$17*(Scenarios!B$22)+$E864+Scenarios!$B$18*Draws!D837</f>
        <v>1.92313876651111</v>
      </c>
      <c r="H864" s="64" t="n">
        <f aca="false">Scenarios!$B$15+Scenarios!$B$16*$D864+Scenarios!$B$17*(Scenarios!C$22+SUM($G864:G864))+$E864+Scenarios!$B$18*Draws!E837</f>
        <v>-3.96376116370398</v>
      </c>
      <c r="I864" s="64" t="n">
        <f aca="false">Scenarios!$B$15+Scenarios!$B$16*$D864+Scenarios!$B$17*(Scenarios!D$22+SUM($G864:H864))+$E864+Scenarios!$B$18*Draws!F837</f>
        <v>-4.68234242059093</v>
      </c>
      <c r="J864" s="64" t="n">
        <f aca="false">Scenarios!$B$15+Scenarios!$B$16*$D864+Scenarios!$B$17*(Scenarios!E$22+SUM($G864:I864))+$E864+Scenarios!$B$18*Draws!G837</f>
        <v>1.73283997684066</v>
      </c>
      <c r="K864" s="64" t="n">
        <f aca="false">Scenarios!$B$15+Scenarios!$B$16*$D864+Scenarios!$B$17*(Scenarios!F$22+SUM($G864:J864))+$E864+Scenarios!$B$18*Draws!H837</f>
        <v>-4.18901427672903</v>
      </c>
      <c r="L864" s="64" t="n">
        <f aca="false">Scenarios!$B$15+Scenarios!$B$16*$D864+Scenarios!$B$17*(Scenarios!G$22+SUM($G864:K864))+$E864+Scenarios!$B$18*Draws!I837</f>
        <v>-0.95501786746514</v>
      </c>
      <c r="M864" s="64" t="n">
        <f aca="false">Scenarios!$B$15+Scenarios!$B$16*$D864+Scenarios!$B$17*(Scenarios!H$22+SUM($G864:L864))+$E864+Scenarios!$B$18*Draws!J837</f>
        <v>3.76351204329475</v>
      </c>
      <c r="N864" s="64" t="n">
        <f aca="false">Scenarios!$B$15+Scenarios!$B$16*$D864+Scenarios!$B$17*(Scenarios!I$22+SUM($G864:M864))+$E864+Scenarios!$B$18*Draws!K837</f>
        <v>-1.90309178619136</v>
      </c>
      <c r="O864" s="64" t="n">
        <f aca="false">Scenarios!$B$15+Scenarios!$B$16*$D864+Scenarios!$B$17*(Scenarios!J$22+SUM($G864:N864))+$E864+Scenarios!$B$18*Draws!L837</f>
        <v>-1.36803214593963</v>
      </c>
      <c r="P864" s="64" t="n">
        <f aca="false">Scenarios!$B$15+Scenarios!$B$16*$D864+Scenarios!$B$17*(Scenarios!K$22+SUM($G864:O864))+$E864+Scenarios!$B$18*Draws!M837</f>
        <v>-0.910634052487949</v>
      </c>
      <c r="Q864" s="64" t="n">
        <f aca="false">Scenarios!$B$15+Scenarios!$B$16*$D864+Scenarios!$B$17*(Scenarios!L$22+SUM($G864:P864))+$E864+Scenarios!$B$18*Draws!N837</f>
        <v>0.723127887260427</v>
      </c>
      <c r="R864" s="64" t="n">
        <f aca="false">Scenarios!$B$15+Scenarios!$B$16*$D864+Scenarios!$B$17*(Scenarios!M$22+SUM($G864:Q864))+$E864+Scenarios!$B$18*Draws!O837</f>
        <v>3.18749381967153</v>
      </c>
      <c r="S864" s="79" t="n">
        <f aca="false">SUM(G864:R864)</f>
        <v>-6.64178121952955</v>
      </c>
    </row>
    <row r="865" customFormat="false" ht="15" hidden="false" customHeight="false" outlineLevel="0" collapsed="false">
      <c r="A865" s="36" t="n">
        <v>834</v>
      </c>
      <c r="B865" s="36" t="n">
        <f aca="false">MATCH(Draws!B838,$B$16:$E$16,1)</f>
        <v>1</v>
      </c>
      <c r="C865" s="65" t="n">
        <f aca="false">MAX(-0.9,INDEX(Scenarios!$B$8:$E$8,B865)+INDEX(Scenarios!$B$9:$E$9,B865)*Draws!C838)</f>
        <v>-0.05646595</v>
      </c>
      <c r="D865" s="65" t="n">
        <f aca="false">(1+C865)^(1/12)-1</f>
        <v>-0.00483185765234329</v>
      </c>
      <c r="E865" s="64" t="n">
        <f aca="false">INDEX(Scenarios!$B$10:$E$10,B865)/12</f>
        <v>-1.25</v>
      </c>
      <c r="G865" s="64" t="n">
        <f aca="false">Scenarios!$B$15+Scenarios!$B$16*$D865+Scenarios!$B$17*(Scenarios!B$22)+$E865+Scenarios!$B$18*Draws!D838</f>
        <v>-3.00126544901978</v>
      </c>
      <c r="H865" s="64" t="n">
        <f aca="false">Scenarios!$B$15+Scenarios!$B$16*$D865+Scenarios!$B$17*(Scenarios!C$22+SUM($G865:G865))+$E865+Scenarios!$B$18*Draws!E838</f>
        <v>-1.38293143707778</v>
      </c>
      <c r="I865" s="64" t="n">
        <f aca="false">Scenarios!$B$15+Scenarios!$B$16*$D865+Scenarios!$B$17*(Scenarios!D$22+SUM($G865:H865))+$E865+Scenarios!$B$18*Draws!F838</f>
        <v>-1.19209865145153</v>
      </c>
      <c r="J865" s="64" t="n">
        <f aca="false">Scenarios!$B$15+Scenarios!$B$16*$D865+Scenarios!$B$17*(Scenarios!E$22+SUM($G865:I865))+$E865+Scenarios!$B$18*Draws!G838</f>
        <v>-2.17730556077795</v>
      </c>
      <c r="K865" s="64" t="n">
        <f aca="false">Scenarios!$B$15+Scenarios!$B$16*$D865+Scenarios!$B$17*(Scenarios!F$22+SUM($G865:J865))+$E865+Scenarios!$B$18*Draws!H838</f>
        <v>-3.68121040514387</v>
      </c>
      <c r="L865" s="64" t="n">
        <f aca="false">Scenarios!$B$15+Scenarios!$B$16*$D865+Scenarios!$B$17*(Scenarios!G$22+SUM($G865:K865))+$E865+Scenarios!$B$18*Draws!I838</f>
        <v>-0.274043296024637</v>
      </c>
      <c r="M865" s="64" t="n">
        <f aca="false">Scenarios!$B$15+Scenarios!$B$16*$D865+Scenarios!$B$17*(Scenarios!H$22+SUM($G865:L865))+$E865+Scenarios!$B$18*Draws!J838</f>
        <v>-2.02835260783105</v>
      </c>
      <c r="N865" s="64" t="n">
        <f aca="false">Scenarios!$B$15+Scenarios!$B$16*$D865+Scenarios!$B$17*(Scenarios!I$22+SUM($G865:M865))+$E865+Scenarios!$B$18*Draws!K838</f>
        <v>-3.96122369652612</v>
      </c>
      <c r="O865" s="64" t="n">
        <f aca="false">Scenarios!$B$15+Scenarios!$B$16*$D865+Scenarios!$B$17*(Scenarios!J$22+SUM($G865:N865))+$E865+Scenarios!$B$18*Draws!L838</f>
        <v>-3.16429130990399</v>
      </c>
      <c r="P865" s="64" t="n">
        <f aca="false">Scenarios!$B$15+Scenarios!$B$16*$D865+Scenarios!$B$17*(Scenarios!K$22+SUM($G865:O865))+$E865+Scenarios!$B$18*Draws!M838</f>
        <v>-4.7432067489413</v>
      </c>
      <c r="Q865" s="64" t="n">
        <f aca="false">Scenarios!$B$15+Scenarios!$B$16*$D865+Scenarios!$B$17*(Scenarios!L$22+SUM($G865:P865))+$E865+Scenarios!$B$18*Draws!N838</f>
        <v>-6.52204381998602</v>
      </c>
      <c r="R865" s="64" t="n">
        <f aca="false">Scenarios!$B$15+Scenarios!$B$16*$D865+Scenarios!$B$17*(Scenarios!M$22+SUM($G865:Q865))+$E865+Scenarios!$B$18*Draws!O838</f>
        <v>-4.54269717012416</v>
      </c>
      <c r="S865" s="79" t="n">
        <f aca="false">SUM(G865:R865)</f>
        <v>-36.6706701528082</v>
      </c>
    </row>
    <row r="866" customFormat="false" ht="15" hidden="false" customHeight="false" outlineLevel="0" collapsed="false">
      <c r="A866" s="36" t="n">
        <v>835</v>
      </c>
      <c r="B866" s="36" t="n">
        <f aca="false">MATCH(Draws!B839,$B$16:$E$16,1)</f>
        <v>1</v>
      </c>
      <c r="C866" s="65" t="n">
        <f aca="false">MAX(-0.9,INDEX(Scenarios!$B$8:$E$8,B866)+INDEX(Scenarios!$B$9:$E$9,B866)*Draws!C839)</f>
        <v>0.0249746</v>
      </c>
      <c r="D866" s="65" t="n">
        <f aca="false">(1+C866)^(1/12)-1</f>
        <v>0.00205776695204407</v>
      </c>
      <c r="E866" s="64" t="n">
        <f aca="false">INDEX(Scenarios!$B$10:$E$10,B866)/12</f>
        <v>-1.25</v>
      </c>
      <c r="G866" s="64" t="n">
        <f aca="false">Scenarios!$B$15+Scenarios!$B$16*$D866+Scenarios!$B$17*(Scenarios!B$22)+$E866+Scenarios!$B$18*Draws!D839</f>
        <v>-1.07271452161092</v>
      </c>
      <c r="H866" s="64" t="n">
        <f aca="false">Scenarios!$B$15+Scenarios!$B$16*$D866+Scenarios!$B$17*(Scenarios!C$22+SUM($G866:G866))+$E866+Scenarios!$B$18*Draws!E839</f>
        <v>-5.80834448936959</v>
      </c>
      <c r="I866" s="64" t="n">
        <f aca="false">Scenarios!$B$15+Scenarios!$B$16*$D866+Scenarios!$B$17*(Scenarios!D$22+SUM($G866:H866))+$E866+Scenarios!$B$18*Draws!F839</f>
        <v>0.680973393978626</v>
      </c>
      <c r="J866" s="64" t="n">
        <f aca="false">Scenarios!$B$15+Scenarios!$B$16*$D866+Scenarios!$B$17*(Scenarios!E$22+SUM($G866:I866))+$E866+Scenarios!$B$18*Draws!G839</f>
        <v>-10.3169489829295</v>
      </c>
      <c r="K866" s="64" t="n">
        <f aca="false">Scenarios!$B$15+Scenarios!$B$16*$D866+Scenarios!$B$17*(Scenarios!F$22+SUM($G866:J866))+$E866+Scenarios!$B$18*Draws!H839</f>
        <v>-5.50103467647381</v>
      </c>
      <c r="L866" s="64" t="n">
        <f aca="false">Scenarios!$B$15+Scenarios!$B$16*$D866+Scenarios!$B$17*(Scenarios!G$22+SUM($G866:K866))+$E866+Scenarios!$B$18*Draws!I839</f>
        <v>-2.82759850985324</v>
      </c>
      <c r="M866" s="64" t="n">
        <f aca="false">Scenarios!$B$15+Scenarios!$B$16*$D866+Scenarios!$B$17*(Scenarios!H$22+SUM($G866:L866))+$E866+Scenarios!$B$18*Draws!J839</f>
        <v>0.165288544359076</v>
      </c>
      <c r="N866" s="64" t="n">
        <f aca="false">Scenarios!$B$15+Scenarios!$B$16*$D866+Scenarios!$B$17*(Scenarios!I$22+SUM($G866:M866))+$E866+Scenarios!$B$18*Draws!K839</f>
        <v>-5.87905793570473</v>
      </c>
      <c r="O866" s="64" t="n">
        <f aca="false">Scenarios!$B$15+Scenarios!$B$16*$D866+Scenarios!$B$17*(Scenarios!J$22+SUM($G866:N866))+$E866+Scenarios!$B$18*Draws!L839</f>
        <v>-1.36755942962581</v>
      </c>
      <c r="P866" s="64" t="n">
        <f aca="false">Scenarios!$B$15+Scenarios!$B$16*$D866+Scenarios!$B$17*(Scenarios!K$22+SUM($G866:O866))+$E866+Scenarios!$B$18*Draws!M839</f>
        <v>3.73219607469805</v>
      </c>
      <c r="Q866" s="64" t="n">
        <f aca="false">Scenarios!$B$15+Scenarios!$B$16*$D866+Scenarios!$B$17*(Scenarios!L$22+SUM($G866:P866))+$E866+Scenarios!$B$18*Draws!N839</f>
        <v>-2.01781856434119</v>
      </c>
      <c r="R866" s="64" t="n">
        <f aca="false">Scenarios!$B$15+Scenarios!$B$16*$D866+Scenarios!$B$17*(Scenarios!M$22+SUM($G866:Q866))+$E866+Scenarios!$B$18*Draws!O839</f>
        <v>-4.63656222840892</v>
      </c>
      <c r="S866" s="79" t="n">
        <f aca="false">SUM(G866:R866)</f>
        <v>-34.849181325282</v>
      </c>
    </row>
    <row r="867" customFormat="false" ht="15" hidden="false" customHeight="false" outlineLevel="0" collapsed="false">
      <c r="A867" s="36" t="n">
        <v>836</v>
      </c>
      <c r="B867" s="36" t="n">
        <f aca="false">MATCH(Draws!B840,$B$16:$E$16,1)</f>
        <v>1</v>
      </c>
      <c r="C867" s="65" t="n">
        <f aca="false">MAX(-0.9,INDEX(Scenarios!$B$8:$E$8,B867)+INDEX(Scenarios!$B$9:$E$9,B867)*Draws!C840)</f>
        <v>0.00382925000000001</v>
      </c>
      <c r="D867" s="65" t="n">
        <f aca="false">(1+C867)^(1/12)-1</f>
        <v>0.000318545481917454</v>
      </c>
      <c r="E867" s="64" t="n">
        <f aca="false">INDEX(Scenarios!$B$10:$E$10,B867)/12</f>
        <v>-1.25</v>
      </c>
      <c r="G867" s="64" t="n">
        <f aca="false">Scenarios!$B$15+Scenarios!$B$16*$D867+Scenarios!$B$17*(Scenarios!B$22)+$E867+Scenarios!$B$18*Draws!D840</f>
        <v>-1.71737232840894</v>
      </c>
      <c r="H867" s="64" t="n">
        <f aca="false">Scenarios!$B$15+Scenarios!$B$16*$D867+Scenarios!$B$17*(Scenarios!C$22+SUM($G867:G867))+$E867+Scenarios!$B$18*Draws!E840</f>
        <v>-6.22435760321896</v>
      </c>
      <c r="I867" s="64" t="n">
        <f aca="false">Scenarios!$B$15+Scenarios!$B$16*$D867+Scenarios!$B$17*(Scenarios!D$22+SUM($G867:H867))+$E867+Scenarios!$B$18*Draws!F840</f>
        <v>-4.72249946423364</v>
      </c>
      <c r="J867" s="64" t="n">
        <f aca="false">Scenarios!$B$15+Scenarios!$B$16*$D867+Scenarios!$B$17*(Scenarios!E$22+SUM($G867:I867))+$E867+Scenarios!$B$18*Draws!G840</f>
        <v>-3.45490553609414</v>
      </c>
      <c r="K867" s="64" t="n">
        <f aca="false">Scenarios!$B$15+Scenarios!$B$16*$D867+Scenarios!$B$17*(Scenarios!F$22+SUM($G867:J867))+$E867+Scenarios!$B$18*Draws!H840</f>
        <v>-5.22914579662646</v>
      </c>
      <c r="L867" s="64" t="n">
        <f aca="false">Scenarios!$B$15+Scenarios!$B$16*$D867+Scenarios!$B$17*(Scenarios!G$22+SUM($G867:K867))+$E867+Scenarios!$B$18*Draws!I840</f>
        <v>-1.74963214984136</v>
      </c>
      <c r="M867" s="64" t="n">
        <f aca="false">Scenarios!$B$15+Scenarios!$B$16*$D867+Scenarios!$B$17*(Scenarios!H$22+SUM($G867:L867))+$E867+Scenarios!$B$18*Draws!J840</f>
        <v>-1.03555410550031</v>
      </c>
      <c r="N867" s="64" t="n">
        <f aca="false">Scenarios!$B$15+Scenarios!$B$16*$D867+Scenarios!$B$17*(Scenarios!I$22+SUM($G867:M867))+$E867+Scenarios!$B$18*Draws!K840</f>
        <v>-0.666833475476111</v>
      </c>
      <c r="O867" s="64" t="n">
        <f aca="false">Scenarios!$B$15+Scenarios!$B$16*$D867+Scenarios!$B$17*(Scenarios!J$22+SUM($G867:N867))+$E867+Scenarios!$B$18*Draws!L840</f>
        <v>2.5530720708894</v>
      </c>
      <c r="P867" s="64" t="n">
        <f aca="false">Scenarios!$B$15+Scenarios!$B$16*$D867+Scenarios!$B$17*(Scenarios!K$22+SUM($G867:O867))+$E867+Scenarios!$B$18*Draws!M840</f>
        <v>-1.06996251753147</v>
      </c>
      <c r="Q867" s="64" t="n">
        <f aca="false">Scenarios!$B$15+Scenarios!$B$16*$D867+Scenarios!$B$17*(Scenarios!L$22+SUM($G867:P867))+$E867+Scenarios!$B$18*Draws!N840</f>
        <v>-2.75408787555288</v>
      </c>
      <c r="R867" s="64" t="n">
        <f aca="false">Scenarios!$B$15+Scenarios!$B$16*$D867+Scenarios!$B$17*(Scenarios!M$22+SUM($G867:Q867))+$E867+Scenarios!$B$18*Draws!O840</f>
        <v>-3.83804094485475</v>
      </c>
      <c r="S867" s="79" t="n">
        <f aca="false">SUM(G867:R867)</f>
        <v>-29.9093197264496</v>
      </c>
    </row>
    <row r="868" customFormat="false" ht="15" hidden="false" customHeight="false" outlineLevel="0" collapsed="false">
      <c r="A868" s="36" t="n">
        <v>837</v>
      </c>
      <c r="B868" s="36" t="n">
        <f aca="false">MATCH(Draws!B841,$B$16:$E$16,1)</f>
        <v>4</v>
      </c>
      <c r="C868" s="65" t="n">
        <f aca="false">MAX(-0.9,INDEX(Scenarios!$B$8:$E$8,B868)+INDEX(Scenarios!$B$9:$E$9,B868)*Draws!C841)</f>
        <v>0.1441542</v>
      </c>
      <c r="D868" s="65" t="n">
        <f aca="false">(1+C868)^(1/12)-1</f>
        <v>0.0112853439228799</v>
      </c>
      <c r="E868" s="64" t="n">
        <f aca="false">INDEX(Scenarios!$B$10:$E$10,B868)/12</f>
        <v>-1.25</v>
      </c>
      <c r="G868" s="64" t="n">
        <f aca="false">Scenarios!$B$15+Scenarios!$B$16*$D868+Scenarios!$B$17*(Scenarios!B$22)+$E868+Scenarios!$B$18*Draws!D841</f>
        <v>-3.90656974435365</v>
      </c>
      <c r="H868" s="64" t="n">
        <f aca="false">Scenarios!$B$15+Scenarios!$B$16*$D868+Scenarios!$B$17*(Scenarios!C$22+SUM($G868:G868))+$E868+Scenarios!$B$18*Draws!E841</f>
        <v>-0.142235255924387</v>
      </c>
      <c r="I868" s="64" t="n">
        <f aca="false">Scenarios!$B$15+Scenarios!$B$16*$D868+Scenarios!$B$17*(Scenarios!D$22+SUM($G868:H868))+$E868+Scenarios!$B$18*Draws!F841</f>
        <v>3.50289124975709</v>
      </c>
      <c r="J868" s="64" t="n">
        <f aca="false">Scenarios!$B$15+Scenarios!$B$16*$D868+Scenarios!$B$17*(Scenarios!E$22+SUM($G868:I868))+$E868+Scenarios!$B$18*Draws!G841</f>
        <v>-2.628406145808</v>
      </c>
      <c r="K868" s="64" t="n">
        <f aca="false">Scenarios!$B$15+Scenarios!$B$16*$D868+Scenarios!$B$17*(Scenarios!F$22+SUM($G868:J868))+$E868+Scenarios!$B$18*Draws!H841</f>
        <v>0.638733125688555</v>
      </c>
      <c r="L868" s="64" t="n">
        <f aca="false">Scenarios!$B$15+Scenarios!$B$16*$D868+Scenarios!$B$17*(Scenarios!G$22+SUM($G868:K868))+$E868+Scenarios!$B$18*Draws!I841</f>
        <v>-1.10513297650344</v>
      </c>
      <c r="M868" s="64" t="n">
        <f aca="false">Scenarios!$B$15+Scenarios!$B$16*$D868+Scenarios!$B$17*(Scenarios!H$22+SUM($G868:L868))+$E868+Scenarios!$B$18*Draws!J841</f>
        <v>-3.94628361576269</v>
      </c>
      <c r="N868" s="64" t="n">
        <f aca="false">Scenarios!$B$15+Scenarios!$B$16*$D868+Scenarios!$B$17*(Scenarios!I$22+SUM($G868:M868))+$E868+Scenarios!$B$18*Draws!K841</f>
        <v>1.44675730097566</v>
      </c>
      <c r="O868" s="64" t="n">
        <f aca="false">Scenarios!$B$15+Scenarios!$B$16*$D868+Scenarios!$B$17*(Scenarios!J$22+SUM($G868:N868))+$E868+Scenarios!$B$18*Draws!L841</f>
        <v>-0.947341628495423</v>
      </c>
      <c r="P868" s="64" t="n">
        <f aca="false">Scenarios!$B$15+Scenarios!$B$16*$D868+Scenarios!$B$17*(Scenarios!K$22+SUM($G868:O868))+$E868+Scenarios!$B$18*Draws!M841</f>
        <v>-1.99737103428415</v>
      </c>
      <c r="Q868" s="64" t="n">
        <f aca="false">Scenarios!$B$15+Scenarios!$B$16*$D868+Scenarios!$B$17*(Scenarios!L$22+SUM($G868:P868))+$E868+Scenarios!$B$18*Draws!N841</f>
        <v>-2.65369425383585</v>
      </c>
      <c r="R868" s="64" t="n">
        <f aca="false">Scenarios!$B$15+Scenarios!$B$16*$D868+Scenarios!$B$17*(Scenarios!M$22+SUM($G868:Q868))+$E868+Scenarios!$B$18*Draws!O841</f>
        <v>-4.92885557291591</v>
      </c>
      <c r="S868" s="79" t="n">
        <f aca="false">SUM(G868:R868)</f>
        <v>-16.6675085514622</v>
      </c>
    </row>
    <row r="869" customFormat="false" ht="15" hidden="false" customHeight="false" outlineLevel="0" collapsed="false">
      <c r="A869" s="36" t="n">
        <v>838</v>
      </c>
      <c r="B869" s="36" t="n">
        <f aca="false">MATCH(Draws!B842,$B$16:$E$16,1)</f>
        <v>1</v>
      </c>
      <c r="C869" s="65" t="n">
        <f aca="false">MAX(-0.9,INDEX(Scenarios!$B$8:$E$8,B869)+INDEX(Scenarios!$B$9:$E$9,B869)*Draws!C842)</f>
        <v>0.07592</v>
      </c>
      <c r="D869" s="65" t="n">
        <f aca="false">(1+C869)^(1/12)-1</f>
        <v>0.00611663983624888</v>
      </c>
      <c r="E869" s="64" t="n">
        <f aca="false">INDEX(Scenarios!$B$10:$E$10,B869)/12</f>
        <v>-1.25</v>
      </c>
      <c r="G869" s="64" t="n">
        <f aca="false">Scenarios!$B$15+Scenarios!$B$16*$D869+Scenarios!$B$17*(Scenarios!B$22)+$E869+Scenarios!$B$18*Draws!D842</f>
        <v>-0.460713908263035</v>
      </c>
      <c r="H869" s="64" t="n">
        <f aca="false">Scenarios!$B$15+Scenarios!$B$16*$D869+Scenarios!$B$17*(Scenarios!C$22+SUM($G869:G869))+$E869+Scenarios!$B$18*Draws!E842</f>
        <v>-2.23942194298447</v>
      </c>
      <c r="I869" s="64" t="n">
        <f aca="false">Scenarios!$B$15+Scenarios!$B$16*$D869+Scenarios!$B$17*(Scenarios!D$22+SUM($G869:H869))+$E869+Scenarios!$B$18*Draws!F842</f>
        <v>-5.74351806846823</v>
      </c>
      <c r="J869" s="64" t="n">
        <f aca="false">Scenarios!$B$15+Scenarios!$B$16*$D869+Scenarios!$B$17*(Scenarios!E$22+SUM($G869:I869))+$E869+Scenarios!$B$18*Draws!G842</f>
        <v>-6.09620520009139</v>
      </c>
      <c r="K869" s="64" t="n">
        <f aca="false">Scenarios!$B$15+Scenarios!$B$16*$D869+Scenarios!$B$17*(Scenarios!F$22+SUM($G869:J869))+$E869+Scenarios!$B$18*Draws!H842</f>
        <v>4.40467696050664</v>
      </c>
      <c r="L869" s="64" t="n">
        <f aca="false">Scenarios!$B$15+Scenarios!$B$16*$D869+Scenarios!$B$17*(Scenarios!G$22+SUM($G869:K869))+$E869+Scenarios!$B$18*Draws!I842</f>
        <v>-3.14917979666189</v>
      </c>
      <c r="M869" s="64" t="n">
        <f aca="false">Scenarios!$B$15+Scenarios!$B$16*$D869+Scenarios!$B$17*(Scenarios!H$22+SUM($G869:L869))+$E869+Scenarios!$B$18*Draws!J842</f>
        <v>-2.80077726695668</v>
      </c>
      <c r="N869" s="64" t="n">
        <f aca="false">Scenarios!$B$15+Scenarios!$B$16*$D869+Scenarios!$B$17*(Scenarios!I$22+SUM($G869:M869))+$E869+Scenarios!$B$18*Draws!K842</f>
        <v>0.830852256031462</v>
      </c>
      <c r="O869" s="64" t="n">
        <f aca="false">Scenarios!$B$15+Scenarios!$B$16*$D869+Scenarios!$B$17*(Scenarios!J$22+SUM($G869:N869))+$E869+Scenarios!$B$18*Draws!L842</f>
        <v>-1.29973685056926</v>
      </c>
      <c r="P869" s="64" t="n">
        <f aca="false">Scenarios!$B$15+Scenarios!$B$16*$D869+Scenarios!$B$17*(Scenarios!K$22+SUM($G869:O869))+$E869+Scenarios!$B$18*Draws!M842</f>
        <v>-0.273178729335841</v>
      </c>
      <c r="Q869" s="64" t="n">
        <f aca="false">Scenarios!$B$15+Scenarios!$B$16*$D869+Scenarios!$B$17*(Scenarios!L$22+SUM($G869:P869))+$E869+Scenarios!$B$18*Draws!N842</f>
        <v>-5.75700166603857</v>
      </c>
      <c r="R869" s="64" t="n">
        <f aca="false">Scenarios!$B$15+Scenarios!$B$16*$D869+Scenarios!$B$17*(Scenarios!M$22+SUM($G869:Q869))+$E869+Scenarios!$B$18*Draws!O842</f>
        <v>-1.08691963101002</v>
      </c>
      <c r="S869" s="79" t="n">
        <f aca="false">SUM(G869:R869)</f>
        <v>-23.6711238438413</v>
      </c>
    </row>
    <row r="870" customFormat="false" ht="15" hidden="false" customHeight="false" outlineLevel="0" collapsed="false">
      <c r="A870" s="36" t="n">
        <v>839</v>
      </c>
      <c r="B870" s="36" t="n">
        <f aca="false">MATCH(Draws!B843,$B$16:$E$16,1)</f>
        <v>3</v>
      </c>
      <c r="C870" s="65" t="n">
        <f aca="false">MAX(-0.9,INDEX(Scenarios!$B$8:$E$8,B870)+INDEX(Scenarios!$B$9:$E$9,B870)*Draws!C843)</f>
        <v>0.34764056</v>
      </c>
      <c r="D870" s="65" t="n">
        <f aca="false">(1+C870)^(1/12)-1</f>
        <v>0.0251746047398371</v>
      </c>
      <c r="E870" s="64" t="n">
        <f aca="false">INDEX(Scenarios!$B$10:$E$10,B870)/12</f>
        <v>0.416666666666667</v>
      </c>
      <c r="G870" s="64" t="n">
        <f aca="false">Scenarios!$B$15+Scenarios!$B$16*$D870+Scenarios!$B$17*(Scenarios!B$22)+$E870+Scenarios!$B$18*Draws!D843</f>
        <v>2.43916116619572</v>
      </c>
      <c r="H870" s="64" t="n">
        <f aca="false">Scenarios!$B$15+Scenarios!$B$16*$D870+Scenarios!$B$17*(Scenarios!C$22+SUM($G870:G870))+$E870+Scenarios!$B$18*Draws!E843</f>
        <v>-4.67510157956944</v>
      </c>
      <c r="I870" s="64" t="n">
        <f aca="false">Scenarios!$B$15+Scenarios!$B$16*$D870+Scenarios!$B$17*(Scenarios!D$22+SUM($G870:H870))+$E870+Scenarios!$B$18*Draws!F843</f>
        <v>1.98814591701339</v>
      </c>
      <c r="J870" s="64" t="n">
        <f aca="false">Scenarios!$B$15+Scenarios!$B$16*$D870+Scenarios!$B$17*(Scenarios!E$22+SUM($G870:I870))+$E870+Scenarios!$B$18*Draws!G843</f>
        <v>0.0791464249370921</v>
      </c>
      <c r="K870" s="64" t="n">
        <f aca="false">Scenarios!$B$15+Scenarios!$B$16*$D870+Scenarios!$B$17*(Scenarios!F$22+SUM($G870:J870))+$E870+Scenarios!$B$18*Draws!H843</f>
        <v>1.26180374412401</v>
      </c>
      <c r="L870" s="64" t="n">
        <f aca="false">Scenarios!$B$15+Scenarios!$B$16*$D870+Scenarios!$B$17*(Scenarios!G$22+SUM($G870:K870))+$E870+Scenarios!$B$18*Draws!I843</f>
        <v>1.15393929412935</v>
      </c>
      <c r="M870" s="64" t="n">
        <f aca="false">Scenarios!$B$15+Scenarios!$B$16*$D870+Scenarios!$B$17*(Scenarios!H$22+SUM($G870:L870))+$E870+Scenarios!$B$18*Draws!J843</f>
        <v>2.04257489272581</v>
      </c>
      <c r="N870" s="64" t="n">
        <f aca="false">Scenarios!$B$15+Scenarios!$B$16*$D870+Scenarios!$B$17*(Scenarios!I$22+SUM($G870:M870))+$E870+Scenarios!$B$18*Draws!K843</f>
        <v>3.59773643813085</v>
      </c>
      <c r="O870" s="64" t="n">
        <f aca="false">Scenarios!$B$15+Scenarios!$B$16*$D870+Scenarios!$B$17*(Scenarios!J$22+SUM($G870:N870))+$E870+Scenarios!$B$18*Draws!L843</f>
        <v>2.72286966375478</v>
      </c>
      <c r="P870" s="64" t="n">
        <f aca="false">Scenarios!$B$15+Scenarios!$B$16*$D870+Scenarios!$B$17*(Scenarios!K$22+SUM($G870:O870))+$E870+Scenarios!$B$18*Draws!M843</f>
        <v>-2.08646112541583</v>
      </c>
      <c r="Q870" s="64" t="n">
        <f aca="false">Scenarios!$B$15+Scenarios!$B$16*$D870+Scenarios!$B$17*(Scenarios!L$22+SUM($G870:P870))+$E870+Scenarios!$B$18*Draws!N843</f>
        <v>4.30037957353945</v>
      </c>
      <c r="R870" s="64" t="n">
        <f aca="false">Scenarios!$B$15+Scenarios!$B$16*$D870+Scenarios!$B$17*(Scenarios!M$22+SUM($G870:Q870))+$E870+Scenarios!$B$18*Draws!O843</f>
        <v>2.11272589092711</v>
      </c>
      <c r="S870" s="79" t="n">
        <f aca="false">SUM(G870:R870)</f>
        <v>14.9369203004923</v>
      </c>
    </row>
    <row r="871" customFormat="false" ht="15" hidden="false" customHeight="false" outlineLevel="0" collapsed="false">
      <c r="A871" s="36" t="n">
        <v>840</v>
      </c>
      <c r="B871" s="36" t="n">
        <f aca="false">MATCH(Draws!B844,$B$16:$E$16,1)</f>
        <v>3</v>
      </c>
      <c r="C871" s="65" t="n">
        <f aca="false">MAX(-0.9,INDEX(Scenarios!$B$8:$E$8,B871)+INDEX(Scenarios!$B$9:$E$9,B871)*Draws!C844)</f>
        <v>-0.01511104</v>
      </c>
      <c r="D871" s="65" t="n">
        <f aca="false">(1+C871)^(1/12)-1</f>
        <v>-0.00126805992578927</v>
      </c>
      <c r="E871" s="64" t="n">
        <f aca="false">INDEX(Scenarios!$B$10:$E$10,B871)/12</f>
        <v>0.416666666666667</v>
      </c>
      <c r="G871" s="64" t="n">
        <f aca="false">Scenarios!$B$15+Scenarios!$B$16*$D871+Scenarios!$B$17*(Scenarios!B$22)+$E871+Scenarios!$B$18*Draws!D844</f>
        <v>0.470233396847847</v>
      </c>
      <c r="H871" s="64" t="n">
        <f aca="false">Scenarios!$B$15+Scenarios!$B$16*$D871+Scenarios!$B$17*(Scenarios!C$22+SUM($G871:G871))+$E871+Scenarios!$B$18*Draws!E844</f>
        <v>2.95486042023577</v>
      </c>
      <c r="I871" s="64" t="n">
        <f aca="false">Scenarios!$B$15+Scenarios!$B$16*$D871+Scenarios!$B$17*(Scenarios!D$22+SUM($G871:H871))+$E871+Scenarios!$B$18*Draws!F844</f>
        <v>-0.267004810496027</v>
      </c>
      <c r="J871" s="64" t="n">
        <f aca="false">Scenarios!$B$15+Scenarios!$B$16*$D871+Scenarios!$B$17*(Scenarios!E$22+SUM($G871:I871))+$E871+Scenarios!$B$18*Draws!G844</f>
        <v>-1.6006270974023</v>
      </c>
      <c r="K871" s="64" t="n">
        <f aca="false">Scenarios!$B$15+Scenarios!$B$16*$D871+Scenarios!$B$17*(Scenarios!F$22+SUM($G871:J871))+$E871+Scenarios!$B$18*Draws!H844</f>
        <v>-0.252853227367108</v>
      </c>
      <c r="L871" s="64" t="n">
        <f aca="false">Scenarios!$B$15+Scenarios!$B$16*$D871+Scenarios!$B$17*(Scenarios!G$22+SUM($G871:K871))+$E871+Scenarios!$B$18*Draws!I844</f>
        <v>-0.279513406726003</v>
      </c>
      <c r="M871" s="64" t="n">
        <f aca="false">Scenarios!$B$15+Scenarios!$B$16*$D871+Scenarios!$B$17*(Scenarios!H$22+SUM($G871:L871))+$E871+Scenarios!$B$18*Draws!J844</f>
        <v>-0.32382886476589</v>
      </c>
      <c r="N871" s="64" t="n">
        <f aca="false">Scenarios!$B$15+Scenarios!$B$16*$D871+Scenarios!$B$17*(Scenarios!I$22+SUM($G871:M871))+$E871+Scenarios!$B$18*Draws!K844</f>
        <v>5.56875937056102</v>
      </c>
      <c r="O871" s="64" t="n">
        <f aca="false">Scenarios!$B$15+Scenarios!$B$16*$D871+Scenarios!$B$17*(Scenarios!J$22+SUM($G871:N871))+$E871+Scenarios!$B$18*Draws!L844</f>
        <v>-0.257129820382151</v>
      </c>
      <c r="P871" s="64" t="n">
        <f aca="false">Scenarios!$B$15+Scenarios!$B$16*$D871+Scenarios!$B$17*(Scenarios!K$22+SUM($G871:O871))+$E871+Scenarios!$B$18*Draws!M844</f>
        <v>6.9769252042406</v>
      </c>
      <c r="Q871" s="64" t="n">
        <f aca="false">Scenarios!$B$15+Scenarios!$B$16*$D871+Scenarios!$B$17*(Scenarios!L$22+SUM($G871:P871))+$E871+Scenarios!$B$18*Draws!N844</f>
        <v>-2.24621752191376</v>
      </c>
      <c r="R871" s="64" t="n">
        <f aca="false">Scenarios!$B$15+Scenarios!$B$16*$D871+Scenarios!$B$17*(Scenarios!M$22+SUM($G871:Q871))+$E871+Scenarios!$B$18*Draws!O844</f>
        <v>-2.15205421571302</v>
      </c>
      <c r="S871" s="79" t="n">
        <f aca="false">SUM(G871:R871)</f>
        <v>8.59154942711899</v>
      </c>
    </row>
    <row r="872" customFormat="false" ht="15" hidden="false" customHeight="false" outlineLevel="0" collapsed="false">
      <c r="A872" s="36" t="n">
        <v>841</v>
      </c>
      <c r="B872" s="36" t="n">
        <f aca="false">MATCH(Draws!B845,$B$16:$E$16,1)</f>
        <v>3</v>
      </c>
      <c r="C872" s="65" t="n">
        <f aca="false">MAX(-0.9,INDEX(Scenarios!$B$8:$E$8,B872)+INDEX(Scenarios!$B$9:$E$9,B872)*Draws!C845)</f>
        <v>0.34910444</v>
      </c>
      <c r="D872" s="65" t="n">
        <f aca="false">(1+C872)^(1/12)-1</f>
        <v>0.0252673585743681</v>
      </c>
      <c r="E872" s="64" t="n">
        <f aca="false">INDEX(Scenarios!$B$10:$E$10,B872)/12</f>
        <v>0.416666666666667</v>
      </c>
      <c r="G872" s="64" t="n">
        <f aca="false">Scenarios!$B$15+Scenarios!$B$16*$D872+Scenarios!$B$17*(Scenarios!B$22)+$E872+Scenarios!$B$18*Draws!D845</f>
        <v>-2.0931467697008</v>
      </c>
      <c r="H872" s="64" t="n">
        <f aca="false">Scenarios!$B$15+Scenarios!$B$16*$D872+Scenarios!$B$17*(Scenarios!C$22+SUM($G872:G872))+$E872+Scenarios!$B$18*Draws!E845</f>
        <v>3.94438578945908</v>
      </c>
      <c r="I872" s="64" t="n">
        <f aca="false">Scenarios!$B$15+Scenarios!$B$16*$D872+Scenarios!$B$17*(Scenarios!D$22+SUM($G872:H872))+$E872+Scenarios!$B$18*Draws!F845</f>
        <v>-1.39135487527191</v>
      </c>
      <c r="J872" s="64" t="n">
        <f aca="false">Scenarios!$B$15+Scenarios!$B$16*$D872+Scenarios!$B$17*(Scenarios!E$22+SUM($G872:I872))+$E872+Scenarios!$B$18*Draws!G845</f>
        <v>-0.119634570772964</v>
      </c>
      <c r="K872" s="64" t="n">
        <f aca="false">Scenarios!$B$15+Scenarios!$B$16*$D872+Scenarios!$B$17*(Scenarios!F$22+SUM($G872:J872))+$E872+Scenarios!$B$18*Draws!H845</f>
        <v>-0.975662398023791</v>
      </c>
      <c r="L872" s="64" t="n">
        <f aca="false">Scenarios!$B$15+Scenarios!$B$16*$D872+Scenarios!$B$17*(Scenarios!G$22+SUM($G872:K872))+$E872+Scenarios!$B$18*Draws!I845</f>
        <v>5.16030371078698</v>
      </c>
      <c r="M872" s="64" t="n">
        <f aca="false">Scenarios!$B$15+Scenarios!$B$16*$D872+Scenarios!$B$17*(Scenarios!H$22+SUM($G872:L872))+$E872+Scenarios!$B$18*Draws!J845</f>
        <v>4.44495137548897</v>
      </c>
      <c r="N872" s="64" t="n">
        <f aca="false">Scenarios!$B$15+Scenarios!$B$16*$D872+Scenarios!$B$17*(Scenarios!I$22+SUM($G872:M872))+$E872+Scenarios!$B$18*Draws!K845</f>
        <v>1.86179163731935</v>
      </c>
      <c r="O872" s="64" t="n">
        <f aca="false">Scenarios!$B$15+Scenarios!$B$16*$D872+Scenarios!$B$17*(Scenarios!J$22+SUM($G872:N872))+$E872+Scenarios!$B$18*Draws!L845</f>
        <v>0.539774137654098</v>
      </c>
      <c r="P872" s="64" t="n">
        <f aca="false">Scenarios!$B$15+Scenarios!$B$16*$D872+Scenarios!$B$17*(Scenarios!K$22+SUM($G872:O872))+$E872+Scenarios!$B$18*Draws!M845</f>
        <v>-5.29971670953046</v>
      </c>
      <c r="Q872" s="64" t="n">
        <f aca="false">Scenarios!$B$15+Scenarios!$B$16*$D872+Scenarios!$B$17*(Scenarios!L$22+SUM($G872:P872))+$E872+Scenarios!$B$18*Draws!N845</f>
        <v>1.84878979792444</v>
      </c>
      <c r="R872" s="64" t="n">
        <f aca="false">Scenarios!$B$15+Scenarios!$B$16*$D872+Scenarios!$B$17*(Scenarios!M$22+SUM($G872:Q872))+$E872+Scenarios!$B$18*Draws!O845</f>
        <v>-1.04119577660118</v>
      </c>
      <c r="S872" s="79" t="n">
        <f aca="false">SUM(G872:R872)</f>
        <v>6.87928534873182</v>
      </c>
    </row>
    <row r="873" customFormat="false" ht="15" hidden="false" customHeight="false" outlineLevel="0" collapsed="false">
      <c r="A873" s="36" t="n">
        <v>842</v>
      </c>
      <c r="B873" s="36" t="n">
        <f aca="false">MATCH(Draws!B846,$B$16:$E$16,1)</f>
        <v>2</v>
      </c>
      <c r="C873" s="65" t="n">
        <f aca="false">MAX(-0.9,INDEX(Scenarios!$B$8:$E$8,B873)+INDEX(Scenarios!$B$9:$E$9,B873)*Draws!C846)</f>
        <v>-0.22779676</v>
      </c>
      <c r="D873" s="65" t="n">
        <f aca="false">(1+C873)^(1/12)-1</f>
        <v>-0.0213119137039389</v>
      </c>
      <c r="E873" s="64" t="n">
        <f aca="false">INDEX(Scenarios!$B$10:$E$10,B873)/12</f>
        <v>0.416666666666667</v>
      </c>
      <c r="G873" s="64" t="n">
        <f aca="false">Scenarios!$B$15+Scenarios!$B$16*$D873+Scenarios!$B$17*(Scenarios!B$22)+$E873+Scenarios!$B$18*Draws!D846</f>
        <v>3.00961812763289</v>
      </c>
      <c r="H873" s="64" t="n">
        <f aca="false">Scenarios!$B$15+Scenarios!$B$16*$D873+Scenarios!$B$17*(Scenarios!C$22+SUM($G873:G873))+$E873+Scenarios!$B$18*Draws!E846</f>
        <v>2.97636965431794</v>
      </c>
      <c r="I873" s="64" t="n">
        <f aca="false">Scenarios!$B$15+Scenarios!$B$16*$D873+Scenarios!$B$17*(Scenarios!D$22+SUM($G873:H873))+$E873+Scenarios!$B$18*Draws!F846</f>
        <v>-2.13435889413568</v>
      </c>
      <c r="J873" s="64" t="n">
        <f aca="false">Scenarios!$B$15+Scenarios!$B$16*$D873+Scenarios!$B$17*(Scenarios!E$22+SUM($G873:I873))+$E873+Scenarios!$B$18*Draws!G846</f>
        <v>0.393396559344871</v>
      </c>
      <c r="K873" s="64" t="n">
        <f aca="false">Scenarios!$B$15+Scenarios!$B$16*$D873+Scenarios!$B$17*(Scenarios!F$22+SUM($G873:J873))+$E873+Scenarios!$B$18*Draws!H846</f>
        <v>-2.47538275732992</v>
      </c>
      <c r="L873" s="64" t="n">
        <f aca="false">Scenarios!$B$15+Scenarios!$B$16*$D873+Scenarios!$B$17*(Scenarios!G$22+SUM($G873:K873))+$E873+Scenarios!$B$18*Draws!I846</f>
        <v>-3.25344779792072</v>
      </c>
      <c r="M873" s="64" t="n">
        <f aca="false">Scenarios!$B$15+Scenarios!$B$16*$D873+Scenarios!$B$17*(Scenarios!H$22+SUM($G873:L873))+$E873+Scenarios!$B$18*Draws!J846</f>
        <v>-3.00599244759147</v>
      </c>
      <c r="N873" s="64" t="n">
        <f aca="false">Scenarios!$B$15+Scenarios!$B$16*$D873+Scenarios!$B$17*(Scenarios!I$22+SUM($G873:M873))+$E873+Scenarios!$B$18*Draws!K846</f>
        <v>2.08202293914977</v>
      </c>
      <c r="O873" s="64" t="n">
        <f aca="false">Scenarios!$B$15+Scenarios!$B$16*$D873+Scenarios!$B$17*(Scenarios!J$22+SUM($G873:N873))+$E873+Scenarios!$B$18*Draws!L846</f>
        <v>-1.68070443116968</v>
      </c>
      <c r="P873" s="64" t="n">
        <f aca="false">Scenarios!$B$15+Scenarios!$B$16*$D873+Scenarios!$B$17*(Scenarios!K$22+SUM($G873:O873))+$E873+Scenarios!$B$18*Draws!M846</f>
        <v>0.628837760610998</v>
      </c>
      <c r="Q873" s="64" t="n">
        <f aca="false">Scenarios!$B$15+Scenarios!$B$16*$D873+Scenarios!$B$17*(Scenarios!L$22+SUM($G873:P873))+$E873+Scenarios!$B$18*Draws!N846</f>
        <v>1.11152916292077</v>
      </c>
      <c r="R873" s="64" t="n">
        <f aca="false">Scenarios!$B$15+Scenarios!$B$16*$D873+Scenarios!$B$17*(Scenarios!M$22+SUM($G873:Q873))+$E873+Scenarios!$B$18*Draws!O846</f>
        <v>3.07031517944913</v>
      </c>
      <c r="S873" s="79" t="n">
        <f aca="false">SUM(G873:R873)</f>
        <v>0.722203055278905</v>
      </c>
    </row>
    <row r="874" customFormat="false" ht="15" hidden="false" customHeight="false" outlineLevel="0" collapsed="false">
      <c r="A874" s="36" t="n">
        <v>843</v>
      </c>
      <c r="B874" s="36" t="n">
        <f aca="false">MATCH(Draws!B847,$B$16:$E$16,1)</f>
        <v>1</v>
      </c>
      <c r="C874" s="65" t="n">
        <f aca="false">MAX(-0.9,INDEX(Scenarios!$B$8:$E$8,B874)+INDEX(Scenarios!$B$9:$E$9,B874)*Draws!C847)</f>
        <v>0.22682345</v>
      </c>
      <c r="D874" s="65" t="n">
        <f aca="false">(1+C874)^(1/12)-1</f>
        <v>0.0171816238593243</v>
      </c>
      <c r="E874" s="64" t="n">
        <f aca="false">INDEX(Scenarios!$B$10:$E$10,B874)/12</f>
        <v>-1.25</v>
      </c>
      <c r="G874" s="64" t="n">
        <f aca="false">Scenarios!$B$15+Scenarios!$B$16*$D874+Scenarios!$B$17*(Scenarios!B$22)+$E874+Scenarios!$B$18*Draws!D847</f>
        <v>-3.88366476547895</v>
      </c>
      <c r="H874" s="64" t="n">
        <f aca="false">Scenarios!$B$15+Scenarios!$B$16*$D874+Scenarios!$B$17*(Scenarios!C$22+SUM($G874:G874))+$E874+Scenarios!$B$18*Draws!E847</f>
        <v>1.98074523197768</v>
      </c>
      <c r="I874" s="64" t="n">
        <f aca="false">Scenarios!$B$15+Scenarios!$B$16*$D874+Scenarios!$B$17*(Scenarios!D$22+SUM($G874:H874))+$E874+Scenarios!$B$18*Draws!F847</f>
        <v>-6.17101998024772</v>
      </c>
      <c r="J874" s="64" t="n">
        <f aca="false">Scenarios!$B$15+Scenarios!$B$16*$D874+Scenarios!$B$17*(Scenarios!E$22+SUM($G874:I874))+$E874+Scenarios!$B$18*Draws!G847</f>
        <v>-3.28074998764593</v>
      </c>
      <c r="K874" s="64" t="n">
        <f aca="false">Scenarios!$B$15+Scenarios!$B$16*$D874+Scenarios!$B$17*(Scenarios!F$22+SUM($G874:J874))+$E874+Scenarios!$B$18*Draws!H847</f>
        <v>-4.50747166682247</v>
      </c>
      <c r="L874" s="64" t="n">
        <f aca="false">Scenarios!$B$15+Scenarios!$B$16*$D874+Scenarios!$B$17*(Scenarios!G$22+SUM($G874:K874))+$E874+Scenarios!$B$18*Draws!I847</f>
        <v>-3.5421409734845</v>
      </c>
      <c r="M874" s="64" t="n">
        <f aca="false">Scenarios!$B$15+Scenarios!$B$16*$D874+Scenarios!$B$17*(Scenarios!H$22+SUM($G874:L874))+$E874+Scenarios!$B$18*Draws!J847</f>
        <v>-3.36826154364025</v>
      </c>
      <c r="N874" s="64" t="n">
        <f aca="false">Scenarios!$B$15+Scenarios!$B$16*$D874+Scenarios!$B$17*(Scenarios!I$22+SUM($G874:M874))+$E874+Scenarios!$B$18*Draws!K847</f>
        <v>-0.825155835660654</v>
      </c>
      <c r="O874" s="64" t="n">
        <f aca="false">Scenarios!$B$15+Scenarios!$B$16*$D874+Scenarios!$B$17*(Scenarios!J$22+SUM($G874:N874))+$E874+Scenarios!$B$18*Draws!L847</f>
        <v>-1.31421706290839</v>
      </c>
      <c r="P874" s="64" t="n">
        <f aca="false">Scenarios!$B$15+Scenarios!$B$16*$D874+Scenarios!$B$17*(Scenarios!K$22+SUM($G874:O874))+$E874+Scenarios!$B$18*Draws!M847</f>
        <v>-4.5040996726916</v>
      </c>
      <c r="Q874" s="64" t="n">
        <f aca="false">Scenarios!$B$15+Scenarios!$B$16*$D874+Scenarios!$B$17*(Scenarios!L$22+SUM($G874:P874))+$E874+Scenarios!$B$18*Draws!N847</f>
        <v>4.94091371711412</v>
      </c>
      <c r="R874" s="64" t="n">
        <f aca="false">Scenarios!$B$15+Scenarios!$B$16*$D874+Scenarios!$B$17*(Scenarios!M$22+SUM($G874:Q874))+$E874+Scenarios!$B$18*Draws!O847</f>
        <v>0.00566993142169725</v>
      </c>
      <c r="S874" s="79" t="n">
        <f aca="false">SUM(G874:R874)</f>
        <v>-24.469452608067</v>
      </c>
    </row>
    <row r="875" customFormat="false" ht="15" hidden="false" customHeight="false" outlineLevel="0" collapsed="false">
      <c r="A875" s="36" t="n">
        <v>844</v>
      </c>
      <c r="B875" s="36" t="n">
        <f aca="false">MATCH(Draws!B848,$B$16:$E$16,1)</f>
        <v>1</v>
      </c>
      <c r="C875" s="65" t="n">
        <f aca="false">MAX(-0.9,INDEX(Scenarios!$B$8:$E$8,B875)+INDEX(Scenarios!$B$9:$E$9,B875)*Draws!C848)</f>
        <v>0.21695225</v>
      </c>
      <c r="D875" s="65" t="n">
        <f aca="false">(1+C875)^(1/12)-1</f>
        <v>0.0164970630286474</v>
      </c>
      <c r="E875" s="64" t="n">
        <f aca="false">INDEX(Scenarios!$B$10:$E$10,B875)/12</f>
        <v>-1.25</v>
      </c>
      <c r="G875" s="64" t="n">
        <f aca="false">Scenarios!$B$15+Scenarios!$B$16*$D875+Scenarios!$B$17*(Scenarios!B$22)+$E875+Scenarios!$B$18*Draws!D848</f>
        <v>-4.27012061795147</v>
      </c>
      <c r="H875" s="64" t="n">
        <f aca="false">Scenarios!$B$15+Scenarios!$B$16*$D875+Scenarios!$B$17*(Scenarios!C$22+SUM($G875:G875))+$E875+Scenarios!$B$18*Draws!E848</f>
        <v>-2.75970391076478</v>
      </c>
      <c r="I875" s="64" t="n">
        <f aca="false">Scenarios!$B$15+Scenarios!$B$16*$D875+Scenarios!$B$17*(Scenarios!D$22+SUM($G875:H875))+$E875+Scenarios!$B$18*Draws!F848</f>
        <v>-2.1495793510265</v>
      </c>
      <c r="J875" s="64" t="n">
        <f aca="false">Scenarios!$B$15+Scenarios!$B$16*$D875+Scenarios!$B$17*(Scenarios!E$22+SUM($G875:I875))+$E875+Scenarios!$B$18*Draws!G848</f>
        <v>-2.73108600831956</v>
      </c>
      <c r="K875" s="64" t="n">
        <f aca="false">Scenarios!$B$15+Scenarios!$B$16*$D875+Scenarios!$B$17*(Scenarios!F$22+SUM($G875:J875))+$E875+Scenarios!$B$18*Draws!H848</f>
        <v>-0.0859115933596009</v>
      </c>
      <c r="L875" s="64" t="n">
        <f aca="false">Scenarios!$B$15+Scenarios!$B$16*$D875+Scenarios!$B$17*(Scenarios!G$22+SUM($G875:K875))+$E875+Scenarios!$B$18*Draws!I848</f>
        <v>0.346536313012729</v>
      </c>
      <c r="M875" s="64" t="n">
        <f aca="false">Scenarios!$B$15+Scenarios!$B$16*$D875+Scenarios!$B$17*(Scenarios!H$22+SUM($G875:L875))+$E875+Scenarios!$B$18*Draws!J848</f>
        <v>1.2713527015146</v>
      </c>
      <c r="N875" s="64" t="n">
        <f aca="false">Scenarios!$B$15+Scenarios!$B$16*$D875+Scenarios!$B$17*(Scenarios!I$22+SUM($G875:M875))+$E875+Scenarios!$B$18*Draws!K848</f>
        <v>-2.36806941085592</v>
      </c>
      <c r="O875" s="64" t="n">
        <f aca="false">Scenarios!$B$15+Scenarios!$B$16*$D875+Scenarios!$B$17*(Scenarios!J$22+SUM($G875:N875))+$E875+Scenarios!$B$18*Draws!L848</f>
        <v>0.821781375229918</v>
      </c>
      <c r="P875" s="64" t="n">
        <f aca="false">Scenarios!$B$15+Scenarios!$B$16*$D875+Scenarios!$B$17*(Scenarios!K$22+SUM($G875:O875))+$E875+Scenarios!$B$18*Draws!M848</f>
        <v>-4.45372204317783</v>
      </c>
      <c r="Q875" s="64" t="n">
        <f aca="false">Scenarios!$B$15+Scenarios!$B$16*$D875+Scenarios!$B$17*(Scenarios!L$22+SUM($G875:P875))+$E875+Scenarios!$B$18*Draws!N848</f>
        <v>-3.4336195360161</v>
      </c>
      <c r="R875" s="64" t="n">
        <f aca="false">Scenarios!$B$15+Scenarios!$B$16*$D875+Scenarios!$B$17*(Scenarios!M$22+SUM($G875:Q875))+$E875+Scenarios!$B$18*Draws!O848</f>
        <v>-3.48417046398395</v>
      </c>
      <c r="S875" s="79" t="n">
        <f aca="false">SUM(G875:R875)</f>
        <v>-23.2963125456985</v>
      </c>
    </row>
    <row r="876" customFormat="false" ht="15" hidden="false" customHeight="false" outlineLevel="0" collapsed="false">
      <c r="A876" s="36" t="n">
        <v>845</v>
      </c>
      <c r="B876" s="36" t="n">
        <f aca="false">MATCH(Draws!B849,$B$16:$E$16,1)</f>
        <v>3</v>
      </c>
      <c r="C876" s="65" t="n">
        <f aca="false">MAX(-0.9,INDEX(Scenarios!$B$8:$E$8,B876)+INDEX(Scenarios!$B$9:$E$9,B876)*Draws!C849)</f>
        <v>0.38715524</v>
      </c>
      <c r="D876" s="65" t="n">
        <f aca="false">(1+C876)^(1/12)-1</f>
        <v>0.027646519224235</v>
      </c>
      <c r="E876" s="64" t="n">
        <f aca="false">INDEX(Scenarios!$B$10:$E$10,B876)/12</f>
        <v>0.416666666666667</v>
      </c>
      <c r="G876" s="64" t="n">
        <f aca="false">Scenarios!$B$15+Scenarios!$B$16*$D876+Scenarios!$B$17*(Scenarios!B$22)+$E876+Scenarios!$B$18*Draws!D849</f>
        <v>2.24361499291461</v>
      </c>
      <c r="H876" s="64" t="n">
        <f aca="false">Scenarios!$B$15+Scenarios!$B$16*$D876+Scenarios!$B$17*(Scenarios!C$22+SUM($G876:G876))+$E876+Scenarios!$B$18*Draws!E849</f>
        <v>-0.591339231332467</v>
      </c>
      <c r="I876" s="64" t="n">
        <f aca="false">Scenarios!$B$15+Scenarios!$B$16*$D876+Scenarios!$B$17*(Scenarios!D$22+SUM($G876:H876))+$E876+Scenarios!$B$18*Draws!F849</f>
        <v>2.36882299861567</v>
      </c>
      <c r="J876" s="64" t="n">
        <f aca="false">Scenarios!$B$15+Scenarios!$B$16*$D876+Scenarios!$B$17*(Scenarios!E$22+SUM($G876:I876))+$E876+Scenarios!$B$18*Draws!G849</f>
        <v>1.19298125274626</v>
      </c>
      <c r="K876" s="64" t="n">
        <f aca="false">Scenarios!$B$15+Scenarios!$B$16*$D876+Scenarios!$B$17*(Scenarios!F$22+SUM($G876:J876))+$E876+Scenarios!$B$18*Draws!H849</f>
        <v>-2.77336029166872</v>
      </c>
      <c r="L876" s="64" t="n">
        <f aca="false">Scenarios!$B$15+Scenarios!$B$16*$D876+Scenarios!$B$17*(Scenarios!G$22+SUM($G876:K876))+$E876+Scenarios!$B$18*Draws!I849</f>
        <v>-3.1200373705346</v>
      </c>
      <c r="M876" s="64" t="n">
        <f aca="false">Scenarios!$B$15+Scenarios!$B$16*$D876+Scenarios!$B$17*(Scenarios!H$22+SUM($G876:L876))+$E876+Scenarios!$B$18*Draws!J849</f>
        <v>-0.403545510056767</v>
      </c>
      <c r="N876" s="64" t="n">
        <f aca="false">Scenarios!$B$15+Scenarios!$B$16*$D876+Scenarios!$B$17*(Scenarios!I$22+SUM($G876:M876))+$E876+Scenarios!$B$18*Draws!K849</f>
        <v>-2.40684936292231</v>
      </c>
      <c r="O876" s="64" t="n">
        <f aca="false">Scenarios!$B$15+Scenarios!$B$16*$D876+Scenarios!$B$17*(Scenarios!J$22+SUM($G876:N876))+$E876+Scenarios!$B$18*Draws!L849</f>
        <v>2.56250794224935</v>
      </c>
      <c r="P876" s="64" t="n">
        <f aca="false">Scenarios!$B$15+Scenarios!$B$16*$D876+Scenarios!$B$17*(Scenarios!K$22+SUM($G876:O876))+$E876+Scenarios!$B$18*Draws!M849</f>
        <v>6.60451334663421</v>
      </c>
      <c r="Q876" s="64" t="n">
        <f aca="false">Scenarios!$B$15+Scenarios!$B$16*$D876+Scenarios!$B$17*(Scenarios!L$22+SUM($G876:P876))+$E876+Scenarios!$B$18*Draws!N849</f>
        <v>0.237355648549225</v>
      </c>
      <c r="R876" s="64" t="n">
        <f aca="false">Scenarios!$B$15+Scenarios!$B$16*$D876+Scenarios!$B$17*(Scenarios!M$22+SUM($G876:Q876))+$E876+Scenarios!$B$18*Draws!O849</f>
        <v>0.0350103794517349</v>
      </c>
      <c r="S876" s="79" t="n">
        <f aca="false">SUM(G876:R876)</f>
        <v>5.9496747946462</v>
      </c>
    </row>
    <row r="877" customFormat="false" ht="15" hidden="false" customHeight="false" outlineLevel="0" collapsed="false">
      <c r="A877" s="36" t="n">
        <v>846</v>
      </c>
      <c r="B877" s="36" t="n">
        <f aca="false">MATCH(Draws!B850,$B$16:$E$16,1)</f>
        <v>4</v>
      </c>
      <c r="C877" s="65" t="n">
        <f aca="false">MAX(-0.9,INDEX(Scenarios!$B$8:$E$8,B877)+INDEX(Scenarios!$B$9:$E$9,B877)*Draws!C850)</f>
        <v>0.02347272</v>
      </c>
      <c r="D877" s="65" t="n">
        <f aca="false">(1+C877)^(1/12)-1</f>
        <v>0.0019353263416555</v>
      </c>
      <c r="E877" s="64" t="n">
        <f aca="false">INDEX(Scenarios!$B$10:$E$10,B877)/12</f>
        <v>-1.25</v>
      </c>
      <c r="G877" s="64" t="n">
        <f aca="false">Scenarios!$B$15+Scenarios!$B$16*$D877+Scenarios!$B$17*(Scenarios!B$22)+$E877+Scenarios!$B$18*Draws!D850</f>
        <v>0.320621248609581</v>
      </c>
      <c r="H877" s="64" t="n">
        <f aca="false">Scenarios!$B$15+Scenarios!$B$16*$D877+Scenarios!$B$17*(Scenarios!C$22+SUM($G877:G877))+$E877+Scenarios!$B$18*Draws!E850</f>
        <v>-5.99179070980339</v>
      </c>
      <c r="I877" s="64" t="n">
        <f aca="false">Scenarios!$B$15+Scenarios!$B$16*$D877+Scenarios!$B$17*(Scenarios!D$22+SUM($G877:H877))+$E877+Scenarios!$B$18*Draws!F850</f>
        <v>-3.34729473035327</v>
      </c>
      <c r="J877" s="64" t="n">
        <f aca="false">Scenarios!$B$15+Scenarios!$B$16*$D877+Scenarios!$B$17*(Scenarios!E$22+SUM($G877:I877))+$E877+Scenarios!$B$18*Draws!G850</f>
        <v>0.600188949974924</v>
      </c>
      <c r="K877" s="64" t="n">
        <f aca="false">Scenarios!$B$15+Scenarios!$B$16*$D877+Scenarios!$B$17*(Scenarios!F$22+SUM($G877:J877))+$E877+Scenarios!$B$18*Draws!H850</f>
        <v>-2.68416807216148</v>
      </c>
      <c r="L877" s="64" t="n">
        <f aca="false">Scenarios!$B$15+Scenarios!$B$16*$D877+Scenarios!$B$17*(Scenarios!G$22+SUM($G877:K877))+$E877+Scenarios!$B$18*Draws!I850</f>
        <v>-5.31839996163901</v>
      </c>
      <c r="M877" s="64" t="n">
        <f aca="false">Scenarios!$B$15+Scenarios!$B$16*$D877+Scenarios!$B$17*(Scenarios!H$22+SUM($G877:L877))+$E877+Scenarios!$B$18*Draws!J850</f>
        <v>-1.40491562702512</v>
      </c>
      <c r="N877" s="64" t="n">
        <f aca="false">Scenarios!$B$15+Scenarios!$B$16*$D877+Scenarios!$B$17*(Scenarios!I$22+SUM($G877:M877))+$E877+Scenarios!$B$18*Draws!K850</f>
        <v>-2.7892014345163</v>
      </c>
      <c r="O877" s="64" t="n">
        <f aca="false">Scenarios!$B$15+Scenarios!$B$16*$D877+Scenarios!$B$17*(Scenarios!J$22+SUM($G877:N877))+$E877+Scenarios!$B$18*Draws!L850</f>
        <v>-1.24187254748849</v>
      </c>
      <c r="P877" s="64" t="n">
        <f aca="false">Scenarios!$B$15+Scenarios!$B$16*$D877+Scenarios!$B$17*(Scenarios!K$22+SUM($G877:O877))+$E877+Scenarios!$B$18*Draws!M850</f>
        <v>-3.16995229644705</v>
      </c>
      <c r="Q877" s="64" t="n">
        <f aca="false">Scenarios!$B$15+Scenarios!$B$16*$D877+Scenarios!$B$17*(Scenarios!L$22+SUM($G877:P877))+$E877+Scenarios!$B$18*Draws!N850</f>
        <v>-3.86385941720343</v>
      </c>
      <c r="R877" s="64" t="n">
        <f aca="false">Scenarios!$B$15+Scenarios!$B$16*$D877+Scenarios!$B$17*(Scenarios!M$22+SUM($G877:Q877))+$E877+Scenarios!$B$18*Draws!O850</f>
        <v>-0.332438841620803</v>
      </c>
      <c r="S877" s="79" t="n">
        <f aca="false">SUM(G877:R877)</f>
        <v>-29.2230834396738</v>
      </c>
    </row>
    <row r="878" customFormat="false" ht="15" hidden="false" customHeight="false" outlineLevel="0" collapsed="false">
      <c r="A878" s="36" t="n">
        <v>847</v>
      </c>
      <c r="B878" s="36" t="n">
        <f aca="false">MATCH(Draws!B851,$B$16:$E$16,1)</f>
        <v>2</v>
      </c>
      <c r="C878" s="65" t="n">
        <f aca="false">MAX(-0.9,INDEX(Scenarios!$B$8:$E$8,B878)+INDEX(Scenarios!$B$9:$E$9,B878)*Draws!C851)</f>
        <v>-0.343567</v>
      </c>
      <c r="D878" s="65" t="n">
        <f aca="false">(1+C878)^(1/12)-1</f>
        <v>-0.034469789148542</v>
      </c>
      <c r="E878" s="64" t="n">
        <f aca="false">INDEX(Scenarios!$B$10:$E$10,B878)/12</f>
        <v>0.416666666666667</v>
      </c>
      <c r="G878" s="64" t="n">
        <f aca="false">Scenarios!$B$15+Scenarios!$B$16*$D878+Scenarios!$B$17*(Scenarios!B$22)+$E878+Scenarios!$B$18*Draws!D851</f>
        <v>-0.751352694502868</v>
      </c>
      <c r="H878" s="64" t="n">
        <f aca="false">Scenarios!$B$15+Scenarios!$B$16*$D878+Scenarios!$B$17*(Scenarios!C$22+SUM($G878:G878))+$E878+Scenarios!$B$18*Draws!E851</f>
        <v>-3.35414429911622</v>
      </c>
      <c r="I878" s="64" t="n">
        <f aca="false">Scenarios!$B$15+Scenarios!$B$16*$D878+Scenarios!$B$17*(Scenarios!D$22+SUM($G878:H878))+$E878+Scenarios!$B$18*Draws!F851</f>
        <v>-0.427174379835272</v>
      </c>
      <c r="J878" s="64" t="n">
        <f aca="false">Scenarios!$B$15+Scenarios!$B$16*$D878+Scenarios!$B$17*(Scenarios!E$22+SUM($G878:I878))+$E878+Scenarios!$B$18*Draws!G851</f>
        <v>-0.0636968711669619</v>
      </c>
      <c r="K878" s="64" t="n">
        <f aca="false">Scenarios!$B$15+Scenarios!$B$16*$D878+Scenarios!$B$17*(Scenarios!F$22+SUM($G878:J878))+$E878+Scenarios!$B$18*Draws!H851</f>
        <v>-1.73902907746618</v>
      </c>
      <c r="L878" s="64" t="n">
        <f aca="false">Scenarios!$B$15+Scenarios!$B$16*$D878+Scenarios!$B$17*(Scenarios!G$22+SUM($G878:K878))+$E878+Scenarios!$B$18*Draws!I851</f>
        <v>-0.322931326285384</v>
      </c>
      <c r="M878" s="64" t="n">
        <f aca="false">Scenarios!$B$15+Scenarios!$B$16*$D878+Scenarios!$B$17*(Scenarios!H$22+SUM($G878:L878))+$E878+Scenarios!$B$18*Draws!J851</f>
        <v>-0.955955885149207</v>
      </c>
      <c r="N878" s="64" t="n">
        <f aca="false">Scenarios!$B$15+Scenarios!$B$16*$D878+Scenarios!$B$17*(Scenarios!I$22+SUM($G878:M878))+$E878+Scenarios!$B$18*Draws!K851</f>
        <v>-0.831395689659522</v>
      </c>
      <c r="O878" s="64" t="n">
        <f aca="false">Scenarios!$B$15+Scenarios!$B$16*$D878+Scenarios!$B$17*(Scenarios!J$22+SUM($G878:N878))+$E878+Scenarios!$B$18*Draws!L851</f>
        <v>-2.51220635365522</v>
      </c>
      <c r="P878" s="64" t="n">
        <f aca="false">Scenarios!$B$15+Scenarios!$B$16*$D878+Scenarios!$B$17*(Scenarios!K$22+SUM($G878:O878))+$E878+Scenarios!$B$18*Draws!M851</f>
        <v>-0.461083166108103</v>
      </c>
      <c r="Q878" s="64" t="n">
        <f aca="false">Scenarios!$B$15+Scenarios!$B$16*$D878+Scenarios!$B$17*(Scenarios!L$22+SUM($G878:P878))+$E878+Scenarios!$B$18*Draws!N851</f>
        <v>2.9856477581378</v>
      </c>
      <c r="R878" s="64" t="n">
        <f aca="false">Scenarios!$B$15+Scenarios!$B$16*$D878+Scenarios!$B$17*(Scenarios!M$22+SUM($G878:Q878))+$E878+Scenarios!$B$18*Draws!O851</f>
        <v>-1.10925347433356</v>
      </c>
      <c r="S878" s="79" t="n">
        <f aca="false">SUM(G878:R878)</f>
        <v>-9.54257545914071</v>
      </c>
    </row>
    <row r="879" customFormat="false" ht="15" hidden="false" customHeight="false" outlineLevel="0" collapsed="false">
      <c r="A879" s="36" t="n">
        <v>848</v>
      </c>
      <c r="B879" s="36" t="n">
        <f aca="false">MATCH(Draws!B852,$B$16:$E$16,1)</f>
        <v>2</v>
      </c>
      <c r="C879" s="65" t="n">
        <f aca="false">MAX(-0.9,INDEX(Scenarios!$B$8:$E$8,B879)+INDEX(Scenarios!$B$9:$E$9,B879)*Draws!C852)</f>
        <v>-0.42062296</v>
      </c>
      <c r="D879" s="65" t="n">
        <f aca="false">(1+C879)^(1/12)-1</f>
        <v>-0.0444646170215036</v>
      </c>
      <c r="E879" s="64" t="n">
        <f aca="false">INDEX(Scenarios!$B$10:$E$10,B879)/12</f>
        <v>0.416666666666667</v>
      </c>
      <c r="G879" s="64" t="n">
        <f aca="false">Scenarios!$B$15+Scenarios!$B$16*$D879+Scenarios!$B$17*(Scenarios!B$22)+$E879+Scenarios!$B$18*Draws!D852</f>
        <v>1.63899311361229</v>
      </c>
      <c r="H879" s="64" t="n">
        <f aca="false">Scenarios!$B$15+Scenarios!$B$16*$D879+Scenarios!$B$17*(Scenarios!C$22+SUM($G879:G879))+$E879+Scenarios!$B$18*Draws!E852</f>
        <v>-5.60771939426587</v>
      </c>
      <c r="I879" s="64" t="n">
        <f aca="false">Scenarios!$B$15+Scenarios!$B$16*$D879+Scenarios!$B$17*(Scenarios!D$22+SUM($G879:H879))+$E879+Scenarios!$B$18*Draws!F852</f>
        <v>-0.731426534755807</v>
      </c>
      <c r="J879" s="64" t="n">
        <f aca="false">Scenarios!$B$15+Scenarios!$B$16*$D879+Scenarios!$B$17*(Scenarios!E$22+SUM($G879:I879))+$E879+Scenarios!$B$18*Draws!G852</f>
        <v>-6.74694026485311</v>
      </c>
      <c r="K879" s="64" t="n">
        <f aca="false">Scenarios!$B$15+Scenarios!$B$16*$D879+Scenarios!$B$17*(Scenarios!F$22+SUM($G879:J879))+$E879+Scenarios!$B$18*Draws!H852</f>
        <v>-1.2113678540386</v>
      </c>
      <c r="L879" s="64" t="n">
        <f aca="false">Scenarios!$B$15+Scenarios!$B$16*$D879+Scenarios!$B$17*(Scenarios!G$22+SUM($G879:K879))+$E879+Scenarios!$B$18*Draws!I852</f>
        <v>5.63146676219138</v>
      </c>
      <c r="M879" s="64" t="n">
        <f aca="false">Scenarios!$B$15+Scenarios!$B$16*$D879+Scenarios!$B$17*(Scenarios!H$22+SUM($G879:L879))+$E879+Scenarios!$B$18*Draws!J852</f>
        <v>0.110653173977733</v>
      </c>
      <c r="N879" s="64" t="n">
        <f aca="false">Scenarios!$B$15+Scenarios!$B$16*$D879+Scenarios!$B$17*(Scenarios!I$22+SUM($G879:M879))+$E879+Scenarios!$B$18*Draws!K852</f>
        <v>1.8677083826645</v>
      </c>
      <c r="O879" s="64" t="n">
        <f aca="false">Scenarios!$B$15+Scenarios!$B$16*$D879+Scenarios!$B$17*(Scenarios!J$22+SUM($G879:N879))+$E879+Scenarios!$B$18*Draws!L852</f>
        <v>-0.614978094551087</v>
      </c>
      <c r="P879" s="64" t="n">
        <f aca="false">Scenarios!$B$15+Scenarios!$B$16*$D879+Scenarios!$B$17*(Scenarios!K$22+SUM($G879:O879))+$E879+Scenarios!$B$18*Draws!M852</f>
        <v>-0.0435397641126234</v>
      </c>
      <c r="Q879" s="64" t="n">
        <f aca="false">Scenarios!$B$15+Scenarios!$B$16*$D879+Scenarios!$B$17*(Scenarios!L$22+SUM($G879:P879))+$E879+Scenarios!$B$18*Draws!N852</f>
        <v>-1.24797897014794</v>
      </c>
      <c r="R879" s="64" t="n">
        <f aca="false">Scenarios!$B$15+Scenarios!$B$16*$D879+Scenarios!$B$17*(Scenarios!M$22+SUM($G879:Q879))+$E879+Scenarios!$B$18*Draws!O852</f>
        <v>2.47597015383154</v>
      </c>
      <c r="S879" s="79" t="n">
        <f aca="false">SUM(G879:R879)</f>
        <v>-4.4791592904476</v>
      </c>
    </row>
    <row r="880" customFormat="false" ht="15" hidden="false" customHeight="false" outlineLevel="0" collapsed="false">
      <c r="A880" s="36" t="n">
        <v>849</v>
      </c>
      <c r="B880" s="36" t="n">
        <f aca="false">MATCH(Draws!B853,$B$16:$E$16,1)</f>
        <v>4</v>
      </c>
      <c r="C880" s="65" t="n">
        <f aca="false">MAX(-0.9,INDEX(Scenarios!$B$8:$E$8,B880)+INDEX(Scenarios!$B$9:$E$9,B880)*Draws!C853)</f>
        <v>0.26075412</v>
      </c>
      <c r="D880" s="65" t="n">
        <f aca="false">(1+C880)^(1/12)-1</f>
        <v>0.0194967985606749</v>
      </c>
      <c r="E880" s="64" t="n">
        <f aca="false">INDEX(Scenarios!$B$10:$E$10,B880)/12</f>
        <v>-1.25</v>
      </c>
      <c r="G880" s="64" t="n">
        <f aca="false">Scenarios!$B$15+Scenarios!$B$16*$D880+Scenarios!$B$17*(Scenarios!B$22)+$E880+Scenarios!$B$18*Draws!D853</f>
        <v>-1.6561328167649</v>
      </c>
      <c r="H880" s="64" t="n">
        <f aca="false">Scenarios!$B$15+Scenarios!$B$16*$D880+Scenarios!$B$17*(Scenarios!C$22+SUM($G880:G880))+$E880+Scenarios!$B$18*Draws!E853</f>
        <v>-3.98973028597865</v>
      </c>
      <c r="I880" s="64" t="n">
        <f aca="false">Scenarios!$B$15+Scenarios!$B$16*$D880+Scenarios!$B$17*(Scenarios!D$22+SUM($G880:H880))+$E880+Scenarios!$B$18*Draws!F853</f>
        <v>-6.29530389531618</v>
      </c>
      <c r="J880" s="64" t="n">
        <f aca="false">Scenarios!$B$15+Scenarios!$B$16*$D880+Scenarios!$B$17*(Scenarios!E$22+SUM($G880:I880))+$E880+Scenarios!$B$18*Draws!G853</f>
        <v>-1.72138813678093</v>
      </c>
      <c r="K880" s="64" t="n">
        <f aca="false">Scenarios!$B$15+Scenarios!$B$16*$D880+Scenarios!$B$17*(Scenarios!F$22+SUM($G880:J880))+$E880+Scenarios!$B$18*Draws!H853</f>
        <v>-1.37641048576374</v>
      </c>
      <c r="L880" s="64" t="n">
        <f aca="false">Scenarios!$B$15+Scenarios!$B$16*$D880+Scenarios!$B$17*(Scenarios!G$22+SUM($G880:K880))+$E880+Scenarios!$B$18*Draws!I853</f>
        <v>-5.87860792230133</v>
      </c>
      <c r="M880" s="64" t="n">
        <f aca="false">Scenarios!$B$15+Scenarios!$B$16*$D880+Scenarios!$B$17*(Scenarios!H$22+SUM($G880:L880))+$E880+Scenarios!$B$18*Draws!J853</f>
        <v>-1.77804416076657</v>
      </c>
      <c r="N880" s="64" t="n">
        <f aca="false">Scenarios!$B$15+Scenarios!$B$16*$D880+Scenarios!$B$17*(Scenarios!I$22+SUM($G880:M880))+$E880+Scenarios!$B$18*Draws!K853</f>
        <v>-4.64552239982985</v>
      </c>
      <c r="O880" s="64" t="n">
        <f aca="false">Scenarios!$B$15+Scenarios!$B$16*$D880+Scenarios!$B$17*(Scenarios!J$22+SUM($G880:N880))+$E880+Scenarios!$B$18*Draws!L853</f>
        <v>-6.33052100398363</v>
      </c>
      <c r="P880" s="64" t="n">
        <f aca="false">Scenarios!$B$15+Scenarios!$B$16*$D880+Scenarios!$B$17*(Scenarios!K$22+SUM($G880:O880))+$E880+Scenarios!$B$18*Draws!M853</f>
        <v>-7.49427494195753</v>
      </c>
      <c r="Q880" s="64" t="n">
        <f aca="false">Scenarios!$B$15+Scenarios!$B$16*$D880+Scenarios!$B$17*(Scenarios!L$22+SUM($G880:P880))+$E880+Scenarios!$B$18*Draws!N853</f>
        <v>-3.10993978495674</v>
      </c>
      <c r="R880" s="64" t="n">
        <f aca="false">Scenarios!$B$15+Scenarios!$B$16*$D880+Scenarios!$B$17*(Scenarios!M$22+SUM($G880:Q880))+$E880+Scenarios!$B$18*Draws!O853</f>
        <v>-0.120309164109273</v>
      </c>
      <c r="S880" s="79" t="n">
        <f aca="false">SUM(G880:R880)</f>
        <v>-44.3961849985093</v>
      </c>
    </row>
    <row r="881" customFormat="false" ht="15" hidden="false" customHeight="false" outlineLevel="0" collapsed="false">
      <c r="A881" s="36" t="n">
        <v>850</v>
      </c>
      <c r="B881" s="36" t="n">
        <f aca="false">MATCH(Draws!B854,$B$16:$E$16,1)</f>
        <v>1</v>
      </c>
      <c r="C881" s="65" t="n">
        <f aca="false">MAX(-0.9,INDEX(Scenarios!$B$8:$E$8,B881)+INDEX(Scenarios!$B$9:$E$9,B881)*Draws!C854)</f>
        <v>0.2726975</v>
      </c>
      <c r="D881" s="65" t="n">
        <f aca="false">(1+C881)^(1/12)-1</f>
        <v>0.0202981501379753</v>
      </c>
      <c r="E881" s="64" t="n">
        <f aca="false">INDEX(Scenarios!$B$10:$E$10,B881)/12</f>
        <v>-1.25</v>
      </c>
      <c r="G881" s="64" t="n">
        <f aca="false">Scenarios!$B$15+Scenarios!$B$16*$D881+Scenarios!$B$17*(Scenarios!B$22)+$E881+Scenarios!$B$18*Draws!D854</f>
        <v>-7.03018932549297</v>
      </c>
      <c r="H881" s="64" t="n">
        <f aca="false">Scenarios!$B$15+Scenarios!$B$16*$D881+Scenarios!$B$17*(Scenarios!C$22+SUM($G881:G881))+$E881+Scenarios!$B$18*Draws!E854</f>
        <v>-0.0587230612081267</v>
      </c>
      <c r="I881" s="64" t="n">
        <f aca="false">Scenarios!$B$15+Scenarios!$B$16*$D881+Scenarios!$B$17*(Scenarios!D$22+SUM($G881:H881))+$E881+Scenarios!$B$18*Draws!F854</f>
        <v>-1.90786586446665</v>
      </c>
      <c r="J881" s="64" t="n">
        <f aca="false">Scenarios!$B$15+Scenarios!$B$16*$D881+Scenarios!$B$17*(Scenarios!E$22+SUM($G881:I881))+$E881+Scenarios!$B$18*Draws!G854</f>
        <v>-3.45739777902678</v>
      </c>
      <c r="K881" s="64" t="n">
        <f aca="false">Scenarios!$B$15+Scenarios!$B$16*$D881+Scenarios!$B$17*(Scenarios!F$22+SUM($G881:J881))+$E881+Scenarios!$B$18*Draws!H854</f>
        <v>-0.619355190235849</v>
      </c>
      <c r="L881" s="64" t="n">
        <f aca="false">Scenarios!$B$15+Scenarios!$B$16*$D881+Scenarios!$B$17*(Scenarios!G$22+SUM($G881:K881))+$E881+Scenarios!$B$18*Draws!I854</f>
        <v>-3.45728560904318</v>
      </c>
      <c r="M881" s="64" t="n">
        <f aca="false">Scenarios!$B$15+Scenarios!$B$16*$D881+Scenarios!$B$17*(Scenarios!H$22+SUM($G881:L881))+$E881+Scenarios!$B$18*Draws!J854</f>
        <v>-2.81831211648021</v>
      </c>
      <c r="N881" s="64" t="n">
        <f aca="false">Scenarios!$B$15+Scenarios!$B$16*$D881+Scenarios!$B$17*(Scenarios!I$22+SUM($G881:M881))+$E881+Scenarios!$B$18*Draws!K854</f>
        <v>-1.60506087321135</v>
      </c>
      <c r="O881" s="64" t="n">
        <f aca="false">Scenarios!$B$15+Scenarios!$B$16*$D881+Scenarios!$B$17*(Scenarios!J$22+SUM($G881:N881))+$E881+Scenarios!$B$18*Draws!L854</f>
        <v>-1.5350659758068</v>
      </c>
      <c r="P881" s="64" t="n">
        <f aca="false">Scenarios!$B$15+Scenarios!$B$16*$D881+Scenarios!$B$17*(Scenarios!K$22+SUM($G881:O881))+$E881+Scenarios!$B$18*Draws!M854</f>
        <v>-3.38725490730219</v>
      </c>
      <c r="Q881" s="64" t="n">
        <f aca="false">Scenarios!$B$15+Scenarios!$B$16*$D881+Scenarios!$B$17*(Scenarios!L$22+SUM($G881:P881))+$E881+Scenarios!$B$18*Draws!N854</f>
        <v>-3.20437440599304</v>
      </c>
      <c r="R881" s="64" t="n">
        <f aca="false">Scenarios!$B$15+Scenarios!$B$16*$D881+Scenarios!$B$17*(Scenarios!M$22+SUM($G881:Q881))+$E881+Scenarios!$B$18*Draws!O854</f>
        <v>-2.21487973439042</v>
      </c>
      <c r="S881" s="79" t="n">
        <f aca="false">SUM(G881:R881)</f>
        <v>-31.2957648426576</v>
      </c>
    </row>
    <row r="882" customFormat="false" ht="15" hidden="false" customHeight="false" outlineLevel="0" collapsed="false">
      <c r="A882" s="36" t="n">
        <v>851</v>
      </c>
      <c r="B882" s="36" t="n">
        <f aca="false">MATCH(Draws!B855,$B$16:$E$16,1)</f>
        <v>3</v>
      </c>
      <c r="C882" s="65" t="n">
        <f aca="false">MAX(-0.9,INDEX(Scenarios!$B$8:$E$8,B882)+INDEX(Scenarios!$B$9:$E$9,B882)*Draws!C855)</f>
        <v>0.33309332</v>
      </c>
      <c r="D882" s="65" t="n">
        <f aca="false">(1+C882)^(1/12)-1</f>
        <v>0.024247814671913</v>
      </c>
      <c r="E882" s="64" t="n">
        <f aca="false">INDEX(Scenarios!$B$10:$E$10,B882)/12</f>
        <v>0.416666666666667</v>
      </c>
      <c r="G882" s="64" t="n">
        <f aca="false">Scenarios!$B$15+Scenarios!$B$16*$D882+Scenarios!$B$17*(Scenarios!B$22)+$E882+Scenarios!$B$18*Draws!D855</f>
        <v>-5.28584190362073</v>
      </c>
      <c r="H882" s="64" t="n">
        <f aca="false">Scenarios!$B$15+Scenarios!$B$16*$D882+Scenarios!$B$17*(Scenarios!C$22+SUM($G882:G882))+$E882+Scenarios!$B$18*Draws!E855</f>
        <v>-2.21962084370337</v>
      </c>
      <c r="I882" s="64" t="n">
        <f aca="false">Scenarios!$B$15+Scenarios!$B$16*$D882+Scenarios!$B$17*(Scenarios!D$22+SUM($G882:H882))+$E882+Scenarios!$B$18*Draws!F855</f>
        <v>1.41490527914516</v>
      </c>
      <c r="J882" s="64" t="n">
        <f aca="false">Scenarios!$B$15+Scenarios!$B$16*$D882+Scenarios!$B$17*(Scenarios!E$22+SUM($G882:I882))+$E882+Scenarios!$B$18*Draws!G855</f>
        <v>0.948619596725916</v>
      </c>
      <c r="K882" s="64" t="n">
        <f aca="false">Scenarios!$B$15+Scenarios!$B$16*$D882+Scenarios!$B$17*(Scenarios!F$22+SUM($G882:J882))+$E882+Scenarios!$B$18*Draws!H855</f>
        <v>-2.47402280909906</v>
      </c>
      <c r="L882" s="64" t="n">
        <f aca="false">Scenarios!$B$15+Scenarios!$B$16*$D882+Scenarios!$B$17*(Scenarios!G$22+SUM($G882:K882))+$E882+Scenarios!$B$18*Draws!I855</f>
        <v>1.43946010353628</v>
      </c>
      <c r="M882" s="64" t="n">
        <f aca="false">Scenarios!$B$15+Scenarios!$B$16*$D882+Scenarios!$B$17*(Scenarios!H$22+SUM($G882:L882))+$E882+Scenarios!$B$18*Draws!J855</f>
        <v>-2.60775969264549</v>
      </c>
      <c r="N882" s="64" t="n">
        <f aca="false">Scenarios!$B$15+Scenarios!$B$16*$D882+Scenarios!$B$17*(Scenarios!I$22+SUM($G882:M882))+$E882+Scenarios!$B$18*Draws!K855</f>
        <v>0.938926032080379</v>
      </c>
      <c r="O882" s="64" t="n">
        <f aca="false">Scenarios!$B$15+Scenarios!$B$16*$D882+Scenarios!$B$17*(Scenarios!J$22+SUM($G882:N882))+$E882+Scenarios!$B$18*Draws!L855</f>
        <v>4.11000988769273</v>
      </c>
      <c r="P882" s="64" t="n">
        <f aca="false">Scenarios!$B$15+Scenarios!$B$16*$D882+Scenarios!$B$17*(Scenarios!K$22+SUM($G882:O882))+$E882+Scenarios!$B$18*Draws!M855</f>
        <v>-3.88238007064362</v>
      </c>
      <c r="Q882" s="64" t="n">
        <f aca="false">Scenarios!$B$15+Scenarios!$B$16*$D882+Scenarios!$B$17*(Scenarios!L$22+SUM($G882:P882))+$E882+Scenarios!$B$18*Draws!N855</f>
        <v>1.34377145324332</v>
      </c>
      <c r="R882" s="64" t="n">
        <f aca="false">Scenarios!$B$15+Scenarios!$B$16*$D882+Scenarios!$B$17*(Scenarios!M$22+SUM($G882:Q882))+$E882+Scenarios!$B$18*Draws!O855</f>
        <v>2.32343503014417</v>
      </c>
      <c r="S882" s="79" t="n">
        <f aca="false">SUM(G882:R882)</f>
        <v>-3.95049793714433</v>
      </c>
    </row>
    <row r="883" customFormat="false" ht="15" hidden="false" customHeight="false" outlineLevel="0" collapsed="false">
      <c r="A883" s="36" t="n">
        <v>852</v>
      </c>
      <c r="B883" s="36" t="n">
        <f aca="false">MATCH(Draws!B856,$B$16:$E$16,1)</f>
        <v>4</v>
      </c>
      <c r="C883" s="65" t="n">
        <f aca="false">MAX(-0.9,INDEX(Scenarios!$B$8:$E$8,B883)+INDEX(Scenarios!$B$9:$E$9,B883)*Draws!C856)</f>
        <v>0.0143136</v>
      </c>
      <c r="D883" s="65" t="n">
        <f aca="false">(1+C883)^(1/12)-1</f>
        <v>0.00118504557658383</v>
      </c>
      <c r="E883" s="64" t="n">
        <f aca="false">INDEX(Scenarios!$B$10:$E$10,B883)/12</f>
        <v>-1.25</v>
      </c>
      <c r="G883" s="64" t="n">
        <f aca="false">Scenarios!$B$15+Scenarios!$B$16*$D883+Scenarios!$B$17*(Scenarios!B$22)+$E883+Scenarios!$B$18*Draws!D856</f>
        <v>-1.43631663900659</v>
      </c>
      <c r="H883" s="64" t="n">
        <f aca="false">Scenarios!$B$15+Scenarios!$B$16*$D883+Scenarios!$B$17*(Scenarios!C$22+SUM($G883:G883))+$E883+Scenarios!$B$18*Draws!E856</f>
        <v>-1.92646535430109</v>
      </c>
      <c r="I883" s="64" t="n">
        <f aca="false">Scenarios!$B$15+Scenarios!$B$16*$D883+Scenarios!$B$17*(Scenarios!D$22+SUM($G883:H883))+$E883+Scenarios!$B$18*Draws!F856</f>
        <v>-2.35254684594418</v>
      </c>
      <c r="J883" s="64" t="n">
        <f aca="false">Scenarios!$B$15+Scenarios!$B$16*$D883+Scenarios!$B$17*(Scenarios!E$22+SUM($G883:I883))+$E883+Scenarios!$B$18*Draws!G856</f>
        <v>-2.06921464831001</v>
      </c>
      <c r="K883" s="64" t="n">
        <f aca="false">Scenarios!$B$15+Scenarios!$B$16*$D883+Scenarios!$B$17*(Scenarios!F$22+SUM($G883:J883))+$E883+Scenarios!$B$18*Draws!H856</f>
        <v>-4.3146585428979</v>
      </c>
      <c r="L883" s="64" t="n">
        <f aca="false">Scenarios!$B$15+Scenarios!$B$16*$D883+Scenarios!$B$17*(Scenarios!G$22+SUM($G883:K883))+$E883+Scenarios!$B$18*Draws!I856</f>
        <v>-3.0034870509032</v>
      </c>
      <c r="M883" s="64" t="n">
        <f aca="false">Scenarios!$B$15+Scenarios!$B$16*$D883+Scenarios!$B$17*(Scenarios!H$22+SUM($G883:L883))+$E883+Scenarios!$B$18*Draws!J856</f>
        <v>-1.32019291898178</v>
      </c>
      <c r="N883" s="64" t="n">
        <f aca="false">Scenarios!$B$15+Scenarios!$B$16*$D883+Scenarios!$B$17*(Scenarios!I$22+SUM($G883:M883))+$E883+Scenarios!$B$18*Draws!K856</f>
        <v>1.14650815859891</v>
      </c>
      <c r="O883" s="64" t="n">
        <f aca="false">Scenarios!$B$15+Scenarios!$B$16*$D883+Scenarios!$B$17*(Scenarios!J$22+SUM($G883:N883))+$E883+Scenarios!$B$18*Draws!L856</f>
        <v>0.220414848008082</v>
      </c>
      <c r="P883" s="64" t="n">
        <f aca="false">Scenarios!$B$15+Scenarios!$B$16*$D883+Scenarios!$B$17*(Scenarios!K$22+SUM($G883:O883))+$E883+Scenarios!$B$18*Draws!M856</f>
        <v>1.21573565469688</v>
      </c>
      <c r="Q883" s="64" t="n">
        <f aca="false">Scenarios!$B$15+Scenarios!$B$16*$D883+Scenarios!$B$17*(Scenarios!L$22+SUM($G883:P883))+$E883+Scenarios!$B$18*Draws!N856</f>
        <v>-0.323583199588043</v>
      </c>
      <c r="R883" s="64" t="n">
        <f aca="false">Scenarios!$B$15+Scenarios!$B$16*$D883+Scenarios!$B$17*(Scenarios!M$22+SUM($G883:Q883))+$E883+Scenarios!$B$18*Draws!O856</f>
        <v>-0.759697744326312</v>
      </c>
      <c r="S883" s="79" t="n">
        <f aca="false">SUM(G883:R883)</f>
        <v>-14.9235042829552</v>
      </c>
    </row>
    <row r="884" customFormat="false" ht="15" hidden="false" customHeight="false" outlineLevel="0" collapsed="false">
      <c r="A884" s="36" t="n">
        <v>853</v>
      </c>
      <c r="B884" s="36" t="n">
        <f aca="false">MATCH(Draws!B857,$B$16:$E$16,1)</f>
        <v>2</v>
      </c>
      <c r="C884" s="65" t="n">
        <f aca="false">MAX(-0.9,INDEX(Scenarios!$B$8:$E$8,B884)+INDEX(Scenarios!$B$9:$E$9,B884)*Draws!C857)</f>
        <v>-0.1857514</v>
      </c>
      <c r="D884" s="65" t="n">
        <f aca="false">(1+C884)^(1/12)-1</f>
        <v>-0.0169783449416612</v>
      </c>
      <c r="E884" s="64" t="n">
        <f aca="false">INDEX(Scenarios!$B$10:$E$10,B884)/12</f>
        <v>0.416666666666667</v>
      </c>
      <c r="G884" s="64" t="n">
        <f aca="false">Scenarios!$B$15+Scenarios!$B$16*$D884+Scenarios!$B$17*(Scenarios!B$22)+$E884+Scenarios!$B$18*Draws!D857</f>
        <v>3.00794346433562</v>
      </c>
      <c r="H884" s="64" t="n">
        <f aca="false">Scenarios!$B$15+Scenarios!$B$16*$D884+Scenarios!$B$17*(Scenarios!C$22+SUM($G884:G884))+$E884+Scenarios!$B$18*Draws!E857</f>
        <v>-3.65953520709589</v>
      </c>
      <c r="I884" s="64" t="n">
        <f aca="false">Scenarios!$B$15+Scenarios!$B$16*$D884+Scenarios!$B$17*(Scenarios!D$22+SUM($G884:H884))+$E884+Scenarios!$B$18*Draws!F857</f>
        <v>-0.968754234827074</v>
      </c>
      <c r="J884" s="64" t="n">
        <f aca="false">Scenarios!$B$15+Scenarios!$B$16*$D884+Scenarios!$B$17*(Scenarios!E$22+SUM($G884:I884))+$E884+Scenarios!$B$18*Draws!G857</f>
        <v>1.55368687516552</v>
      </c>
      <c r="K884" s="64" t="n">
        <f aca="false">Scenarios!$B$15+Scenarios!$B$16*$D884+Scenarios!$B$17*(Scenarios!F$22+SUM($G884:J884))+$E884+Scenarios!$B$18*Draws!H857</f>
        <v>2.86121135256745</v>
      </c>
      <c r="L884" s="64" t="n">
        <f aca="false">Scenarios!$B$15+Scenarios!$B$16*$D884+Scenarios!$B$17*(Scenarios!G$22+SUM($G884:K884))+$E884+Scenarios!$B$18*Draws!I857</f>
        <v>3.08568420132448</v>
      </c>
      <c r="M884" s="64" t="n">
        <f aca="false">Scenarios!$B$15+Scenarios!$B$16*$D884+Scenarios!$B$17*(Scenarios!H$22+SUM($G884:L884))+$E884+Scenarios!$B$18*Draws!J857</f>
        <v>-0.31429261349989</v>
      </c>
      <c r="N884" s="64" t="n">
        <f aca="false">Scenarios!$B$15+Scenarios!$B$16*$D884+Scenarios!$B$17*(Scenarios!I$22+SUM($G884:M884))+$E884+Scenarios!$B$18*Draws!K857</f>
        <v>0.382893264546267</v>
      </c>
      <c r="O884" s="64" t="n">
        <f aca="false">Scenarios!$B$15+Scenarios!$B$16*$D884+Scenarios!$B$17*(Scenarios!J$22+SUM($G884:N884))+$E884+Scenarios!$B$18*Draws!L857</f>
        <v>3.51226162895494</v>
      </c>
      <c r="P884" s="64" t="n">
        <f aca="false">Scenarios!$B$15+Scenarios!$B$16*$D884+Scenarios!$B$17*(Scenarios!K$22+SUM($G884:O884))+$E884+Scenarios!$B$18*Draws!M857</f>
        <v>3.78214555060484</v>
      </c>
      <c r="Q884" s="64" t="n">
        <f aca="false">Scenarios!$B$15+Scenarios!$B$16*$D884+Scenarios!$B$17*(Scenarios!L$22+SUM($G884:P884))+$E884+Scenarios!$B$18*Draws!N857</f>
        <v>-0.0936289622236292</v>
      </c>
      <c r="R884" s="64" t="n">
        <f aca="false">Scenarios!$B$15+Scenarios!$B$16*$D884+Scenarios!$B$17*(Scenarios!M$22+SUM($G884:Q884))+$E884+Scenarios!$B$18*Draws!O857</f>
        <v>0.777472789342685</v>
      </c>
      <c r="S884" s="79" t="n">
        <f aca="false">SUM(G884:R884)</f>
        <v>13.9270881091953</v>
      </c>
    </row>
    <row r="885" customFormat="false" ht="15" hidden="false" customHeight="false" outlineLevel="0" collapsed="false">
      <c r="A885" s="36" t="n">
        <v>854</v>
      </c>
      <c r="B885" s="36" t="n">
        <f aca="false">MATCH(Draws!B858,$B$16:$E$16,1)</f>
        <v>1</v>
      </c>
      <c r="C885" s="65" t="n">
        <f aca="false">MAX(-0.9,INDEX(Scenarios!$B$8:$E$8,B885)+INDEX(Scenarios!$B$9:$E$9,B885)*Draws!C858)</f>
        <v>0.2137703</v>
      </c>
      <c r="D885" s="65" t="n">
        <f aca="false">(1+C885)^(1/12)-1</f>
        <v>0.016275311965106</v>
      </c>
      <c r="E885" s="64" t="n">
        <f aca="false">INDEX(Scenarios!$B$10:$E$10,B885)/12</f>
        <v>-1.25</v>
      </c>
      <c r="G885" s="64" t="n">
        <f aca="false">Scenarios!$B$15+Scenarios!$B$16*$D885+Scenarios!$B$17*(Scenarios!B$22)+$E885+Scenarios!$B$18*Draws!D858</f>
        <v>0.647322745446871</v>
      </c>
      <c r="H885" s="64" t="n">
        <f aca="false">Scenarios!$B$15+Scenarios!$B$16*$D885+Scenarios!$B$17*(Scenarios!C$22+SUM($G885:G885))+$E885+Scenarios!$B$18*Draws!E858</f>
        <v>-0.902174737455811</v>
      </c>
      <c r="I885" s="64" t="n">
        <f aca="false">Scenarios!$B$15+Scenarios!$B$16*$D885+Scenarios!$B$17*(Scenarios!D$22+SUM($G885:H885))+$E885+Scenarios!$B$18*Draws!F858</f>
        <v>-1.71277162422139</v>
      </c>
      <c r="J885" s="64" t="n">
        <f aca="false">Scenarios!$B$15+Scenarios!$B$16*$D885+Scenarios!$B$17*(Scenarios!E$22+SUM($G885:I885))+$E885+Scenarios!$B$18*Draws!G858</f>
        <v>1.57102687467442</v>
      </c>
      <c r="K885" s="64" t="n">
        <f aca="false">Scenarios!$B$15+Scenarios!$B$16*$D885+Scenarios!$B$17*(Scenarios!F$22+SUM($G885:J885))+$E885+Scenarios!$B$18*Draws!H858</f>
        <v>0.41194000924076</v>
      </c>
      <c r="L885" s="64" t="n">
        <f aca="false">Scenarios!$B$15+Scenarios!$B$16*$D885+Scenarios!$B$17*(Scenarios!G$22+SUM($G885:K885))+$E885+Scenarios!$B$18*Draws!I858</f>
        <v>-5.38409557397606</v>
      </c>
      <c r="M885" s="64" t="n">
        <f aca="false">Scenarios!$B$15+Scenarios!$B$16*$D885+Scenarios!$B$17*(Scenarios!H$22+SUM($G885:L885))+$E885+Scenarios!$B$18*Draws!J858</f>
        <v>-4.52446364680979</v>
      </c>
      <c r="N885" s="64" t="n">
        <f aca="false">Scenarios!$B$15+Scenarios!$B$16*$D885+Scenarios!$B$17*(Scenarios!I$22+SUM($G885:M885))+$E885+Scenarios!$B$18*Draws!K858</f>
        <v>-3.40777446129672</v>
      </c>
      <c r="O885" s="64" t="n">
        <f aca="false">Scenarios!$B$15+Scenarios!$B$16*$D885+Scenarios!$B$17*(Scenarios!J$22+SUM($G885:N885))+$E885+Scenarios!$B$18*Draws!L858</f>
        <v>-3.39546942448251</v>
      </c>
      <c r="P885" s="64" t="n">
        <f aca="false">Scenarios!$B$15+Scenarios!$B$16*$D885+Scenarios!$B$17*(Scenarios!K$22+SUM($G885:O885))+$E885+Scenarios!$B$18*Draws!M858</f>
        <v>-5.17772158942303</v>
      </c>
      <c r="Q885" s="64" t="n">
        <f aca="false">Scenarios!$B$15+Scenarios!$B$16*$D885+Scenarios!$B$17*(Scenarios!L$22+SUM($G885:P885))+$E885+Scenarios!$B$18*Draws!N858</f>
        <v>-0.38110308719947</v>
      </c>
      <c r="R885" s="64" t="n">
        <f aca="false">Scenarios!$B$15+Scenarios!$B$16*$D885+Scenarios!$B$17*(Scenarios!M$22+SUM($G885:Q885))+$E885+Scenarios!$B$18*Draws!O858</f>
        <v>-3.10313477225073</v>
      </c>
      <c r="S885" s="79" t="n">
        <f aca="false">SUM(G885:R885)</f>
        <v>-25.3584192877535</v>
      </c>
    </row>
    <row r="886" customFormat="false" ht="15" hidden="false" customHeight="false" outlineLevel="0" collapsed="false">
      <c r="A886" s="36" t="n">
        <v>855</v>
      </c>
      <c r="B886" s="36" t="n">
        <f aca="false">MATCH(Draws!B859,$B$16:$E$16,1)</f>
        <v>2</v>
      </c>
      <c r="C886" s="65" t="n">
        <f aca="false">MAX(-0.9,INDEX(Scenarios!$B$8:$E$8,B886)+INDEX(Scenarios!$B$9:$E$9,B886)*Draws!C859)</f>
        <v>-0.24480544</v>
      </c>
      <c r="D886" s="65" t="n">
        <f aca="false">(1+C886)^(1/12)-1</f>
        <v>-0.0231267041479858</v>
      </c>
      <c r="E886" s="64" t="n">
        <f aca="false">INDEX(Scenarios!$B$10:$E$10,B886)/12</f>
        <v>0.416666666666667</v>
      </c>
      <c r="G886" s="64" t="n">
        <f aca="false">Scenarios!$B$15+Scenarios!$B$16*$D886+Scenarios!$B$17*(Scenarios!B$22)+$E886+Scenarios!$B$18*Draws!D859</f>
        <v>-0.953147608358723</v>
      </c>
      <c r="H886" s="64" t="n">
        <f aca="false">Scenarios!$B$15+Scenarios!$B$16*$D886+Scenarios!$B$17*(Scenarios!C$22+SUM($G886:G886))+$E886+Scenarios!$B$18*Draws!E859</f>
        <v>3.05231307074479</v>
      </c>
      <c r="I886" s="64" t="n">
        <f aca="false">Scenarios!$B$15+Scenarios!$B$16*$D886+Scenarios!$B$17*(Scenarios!D$22+SUM($G886:H886))+$E886+Scenarios!$B$18*Draws!F859</f>
        <v>-2.6041361535248</v>
      </c>
      <c r="J886" s="64" t="n">
        <f aca="false">Scenarios!$B$15+Scenarios!$B$16*$D886+Scenarios!$B$17*(Scenarios!E$22+SUM($G886:I886))+$E886+Scenarios!$B$18*Draws!G859</f>
        <v>-3.57273531242524</v>
      </c>
      <c r="K886" s="64" t="n">
        <f aca="false">Scenarios!$B$15+Scenarios!$B$16*$D886+Scenarios!$B$17*(Scenarios!F$22+SUM($G886:J886))+$E886+Scenarios!$B$18*Draws!H859</f>
        <v>-2.07210475918568</v>
      </c>
      <c r="L886" s="64" t="n">
        <f aca="false">Scenarios!$B$15+Scenarios!$B$16*$D886+Scenarios!$B$17*(Scenarios!G$22+SUM($G886:K886))+$E886+Scenarios!$B$18*Draws!I859</f>
        <v>-4.892894545045</v>
      </c>
      <c r="M886" s="64" t="n">
        <f aca="false">Scenarios!$B$15+Scenarios!$B$16*$D886+Scenarios!$B$17*(Scenarios!H$22+SUM($G886:L886))+$E886+Scenarios!$B$18*Draws!J859</f>
        <v>-5.40513178497277</v>
      </c>
      <c r="N886" s="64" t="n">
        <f aca="false">Scenarios!$B$15+Scenarios!$B$16*$D886+Scenarios!$B$17*(Scenarios!I$22+SUM($G886:M886))+$E886+Scenarios!$B$18*Draws!K859</f>
        <v>-2.83353784277642</v>
      </c>
      <c r="O886" s="64" t="n">
        <f aca="false">Scenarios!$B$15+Scenarios!$B$16*$D886+Scenarios!$B$17*(Scenarios!J$22+SUM($G886:N886))+$E886+Scenarios!$B$18*Draws!L859</f>
        <v>2.59633336352997</v>
      </c>
      <c r="P886" s="64" t="n">
        <f aca="false">Scenarios!$B$15+Scenarios!$B$16*$D886+Scenarios!$B$17*(Scenarios!K$22+SUM($G886:O886))+$E886+Scenarios!$B$18*Draws!M859</f>
        <v>3.27381804084454</v>
      </c>
      <c r="Q886" s="64" t="n">
        <f aca="false">Scenarios!$B$15+Scenarios!$B$16*$D886+Scenarios!$B$17*(Scenarios!L$22+SUM($G886:P886))+$E886+Scenarios!$B$18*Draws!N859</f>
        <v>-0.225537055173755</v>
      </c>
      <c r="R886" s="64" t="n">
        <f aca="false">Scenarios!$B$15+Scenarios!$B$16*$D886+Scenarios!$B$17*(Scenarios!M$22+SUM($G886:Q886))+$E886+Scenarios!$B$18*Draws!O859</f>
        <v>-0.647285143050431</v>
      </c>
      <c r="S886" s="79" t="n">
        <f aca="false">SUM(G886:R886)</f>
        <v>-14.2840457293935</v>
      </c>
    </row>
    <row r="887" customFormat="false" ht="15" hidden="false" customHeight="false" outlineLevel="0" collapsed="false">
      <c r="A887" s="36" t="n">
        <v>856</v>
      </c>
      <c r="B887" s="36" t="n">
        <f aca="false">MATCH(Draws!B860,$B$16:$E$16,1)</f>
        <v>3</v>
      </c>
      <c r="C887" s="65" t="n">
        <f aca="false">MAX(-0.9,INDEX(Scenarios!$B$8:$E$8,B887)+INDEX(Scenarios!$B$9:$E$9,B887)*Draws!C860)</f>
        <v>0.1087184</v>
      </c>
      <c r="D887" s="65" t="n">
        <f aca="false">(1+C887)^(1/12)-1</f>
        <v>0.00863748579853163</v>
      </c>
      <c r="E887" s="64" t="n">
        <f aca="false">INDEX(Scenarios!$B$10:$E$10,B887)/12</f>
        <v>0.416666666666667</v>
      </c>
      <c r="G887" s="64" t="n">
        <f aca="false">Scenarios!$B$15+Scenarios!$B$16*$D887+Scenarios!$B$17*(Scenarios!B$22)+$E887+Scenarios!$B$18*Draws!D860</f>
        <v>-1.18877852104977</v>
      </c>
      <c r="H887" s="64" t="n">
        <f aca="false">Scenarios!$B$15+Scenarios!$B$16*$D887+Scenarios!$B$17*(Scenarios!C$22+SUM($G887:G887))+$E887+Scenarios!$B$18*Draws!E860</f>
        <v>0.0614808872398586</v>
      </c>
      <c r="I887" s="64" t="n">
        <f aca="false">Scenarios!$B$15+Scenarios!$B$16*$D887+Scenarios!$B$17*(Scenarios!D$22+SUM($G887:H887))+$E887+Scenarios!$B$18*Draws!F860</f>
        <v>2.03120242451711</v>
      </c>
      <c r="J887" s="64" t="n">
        <f aca="false">Scenarios!$B$15+Scenarios!$B$16*$D887+Scenarios!$B$17*(Scenarios!E$22+SUM($G887:I887))+$E887+Scenarios!$B$18*Draws!G860</f>
        <v>3.32167929600647</v>
      </c>
      <c r="K887" s="64" t="n">
        <f aca="false">Scenarios!$B$15+Scenarios!$B$16*$D887+Scenarios!$B$17*(Scenarios!F$22+SUM($G887:J887))+$E887+Scenarios!$B$18*Draws!H860</f>
        <v>-0.630377720984489</v>
      </c>
      <c r="L887" s="64" t="n">
        <f aca="false">Scenarios!$B$15+Scenarios!$B$16*$D887+Scenarios!$B$17*(Scenarios!G$22+SUM($G887:K887))+$E887+Scenarios!$B$18*Draws!I860</f>
        <v>-1.78857331374409</v>
      </c>
      <c r="M887" s="64" t="n">
        <f aca="false">Scenarios!$B$15+Scenarios!$B$16*$D887+Scenarios!$B$17*(Scenarios!H$22+SUM($G887:L887))+$E887+Scenarios!$B$18*Draws!J860</f>
        <v>-1.94874100748972</v>
      </c>
      <c r="N887" s="64" t="n">
        <f aca="false">Scenarios!$B$15+Scenarios!$B$16*$D887+Scenarios!$B$17*(Scenarios!I$22+SUM($G887:M887))+$E887+Scenarios!$B$18*Draws!K860</f>
        <v>-2.9179398769654</v>
      </c>
      <c r="O887" s="64" t="n">
        <f aca="false">Scenarios!$B$15+Scenarios!$B$16*$D887+Scenarios!$B$17*(Scenarios!J$22+SUM($G887:N887))+$E887+Scenarios!$B$18*Draws!L860</f>
        <v>1.15301683581729</v>
      </c>
      <c r="P887" s="64" t="n">
        <f aca="false">Scenarios!$B$15+Scenarios!$B$16*$D887+Scenarios!$B$17*(Scenarios!K$22+SUM($G887:O887))+$E887+Scenarios!$B$18*Draws!M860</f>
        <v>0.224308536373314</v>
      </c>
      <c r="Q887" s="64" t="n">
        <f aca="false">Scenarios!$B$15+Scenarios!$B$16*$D887+Scenarios!$B$17*(Scenarios!L$22+SUM($G887:P887))+$E887+Scenarios!$B$18*Draws!N860</f>
        <v>-0.368400174854216</v>
      </c>
      <c r="R887" s="64" t="n">
        <f aca="false">Scenarios!$B$15+Scenarios!$B$16*$D887+Scenarios!$B$17*(Scenarios!M$22+SUM($G887:Q887))+$E887+Scenarios!$B$18*Draws!O860</f>
        <v>1.66213055002707</v>
      </c>
      <c r="S887" s="79" t="n">
        <f aca="false">SUM(G887:R887)</f>
        <v>-0.388992085106571</v>
      </c>
    </row>
    <row r="888" customFormat="false" ht="15" hidden="false" customHeight="false" outlineLevel="0" collapsed="false">
      <c r="A888" s="36" t="n">
        <v>857</v>
      </c>
      <c r="B888" s="36" t="n">
        <f aca="false">MATCH(Draws!B861,$B$16:$E$16,1)</f>
        <v>4</v>
      </c>
      <c r="C888" s="65" t="n">
        <f aca="false">MAX(-0.9,INDEX(Scenarios!$B$8:$E$8,B888)+INDEX(Scenarios!$B$9:$E$9,B888)*Draws!C861)</f>
        <v>-0.1210992</v>
      </c>
      <c r="D888" s="65" t="n">
        <f aca="false">(1+C888)^(1/12)-1</f>
        <v>-0.0106992879797366</v>
      </c>
      <c r="E888" s="64" t="n">
        <f aca="false">INDEX(Scenarios!$B$10:$E$10,B888)/12</f>
        <v>-1.25</v>
      </c>
      <c r="G888" s="64" t="n">
        <f aca="false">Scenarios!$B$15+Scenarios!$B$16*$D888+Scenarios!$B$17*(Scenarios!B$22)+$E888+Scenarios!$B$18*Draws!D861</f>
        <v>-3.77735516375253</v>
      </c>
      <c r="H888" s="64" t="n">
        <f aca="false">Scenarios!$B$15+Scenarios!$B$16*$D888+Scenarios!$B$17*(Scenarios!C$22+SUM($G888:G888))+$E888+Scenarios!$B$18*Draws!E861</f>
        <v>-2.29287303831345</v>
      </c>
      <c r="I888" s="64" t="n">
        <f aca="false">Scenarios!$B$15+Scenarios!$B$16*$D888+Scenarios!$B$17*(Scenarios!D$22+SUM($G888:H888))+$E888+Scenarios!$B$18*Draws!F861</f>
        <v>-5.19853616462384</v>
      </c>
      <c r="J888" s="64" t="n">
        <f aca="false">Scenarios!$B$15+Scenarios!$B$16*$D888+Scenarios!$B$17*(Scenarios!E$22+SUM($G888:I888))+$E888+Scenarios!$B$18*Draws!G861</f>
        <v>-7.27941579512055</v>
      </c>
      <c r="K888" s="64" t="n">
        <f aca="false">Scenarios!$B$15+Scenarios!$B$16*$D888+Scenarios!$B$17*(Scenarios!F$22+SUM($G888:J888))+$E888+Scenarios!$B$18*Draws!H861</f>
        <v>-3.32083161056051</v>
      </c>
      <c r="L888" s="64" t="n">
        <f aca="false">Scenarios!$B$15+Scenarios!$B$16*$D888+Scenarios!$B$17*(Scenarios!G$22+SUM($G888:K888))+$E888+Scenarios!$B$18*Draws!I861</f>
        <v>-2.9549775566424</v>
      </c>
      <c r="M888" s="64" t="n">
        <f aca="false">Scenarios!$B$15+Scenarios!$B$16*$D888+Scenarios!$B$17*(Scenarios!H$22+SUM($G888:L888))+$E888+Scenarios!$B$18*Draws!J861</f>
        <v>-4.39367894851906</v>
      </c>
      <c r="N888" s="64" t="n">
        <f aca="false">Scenarios!$B$15+Scenarios!$B$16*$D888+Scenarios!$B$17*(Scenarios!I$22+SUM($G888:M888))+$E888+Scenarios!$B$18*Draws!K861</f>
        <v>3.02538120816684</v>
      </c>
      <c r="O888" s="64" t="n">
        <f aca="false">Scenarios!$B$15+Scenarios!$B$16*$D888+Scenarios!$B$17*(Scenarios!J$22+SUM($G888:N888))+$E888+Scenarios!$B$18*Draws!L861</f>
        <v>-7.26706711238148</v>
      </c>
      <c r="P888" s="64" t="n">
        <f aca="false">Scenarios!$B$15+Scenarios!$B$16*$D888+Scenarios!$B$17*(Scenarios!K$22+SUM($G888:O888))+$E888+Scenarios!$B$18*Draws!M861</f>
        <v>-7.08129819592169</v>
      </c>
      <c r="Q888" s="64" t="n">
        <f aca="false">Scenarios!$B$15+Scenarios!$B$16*$D888+Scenarios!$B$17*(Scenarios!L$22+SUM($G888:P888))+$E888+Scenarios!$B$18*Draws!N861</f>
        <v>-6.16671258667188</v>
      </c>
      <c r="R888" s="64" t="n">
        <f aca="false">Scenarios!$B$15+Scenarios!$B$16*$D888+Scenarios!$B$17*(Scenarios!M$22+SUM($G888:Q888))+$E888+Scenarios!$B$18*Draws!O861</f>
        <v>0.371544986081458</v>
      </c>
      <c r="S888" s="79" t="n">
        <f aca="false">SUM(G888:R888)</f>
        <v>-46.3358199782591</v>
      </c>
    </row>
    <row r="889" customFormat="false" ht="15" hidden="false" customHeight="false" outlineLevel="0" collapsed="false">
      <c r="A889" s="36" t="n">
        <v>858</v>
      </c>
      <c r="B889" s="36" t="n">
        <f aca="false">MATCH(Draws!B862,$B$16:$E$16,1)</f>
        <v>4</v>
      </c>
      <c r="C889" s="65" t="n">
        <f aca="false">MAX(-0.9,INDEX(Scenarios!$B$8:$E$8,B889)+INDEX(Scenarios!$B$9:$E$9,B889)*Draws!C862)</f>
        <v>-0.02861256</v>
      </c>
      <c r="D889" s="65" t="n">
        <f aca="false">(1+C889)^(1/12)-1</f>
        <v>-0.00241623277775427</v>
      </c>
      <c r="E889" s="64" t="n">
        <f aca="false">INDEX(Scenarios!$B$10:$E$10,B889)/12</f>
        <v>-1.25</v>
      </c>
      <c r="G889" s="64" t="n">
        <f aca="false">Scenarios!$B$15+Scenarios!$B$16*$D889+Scenarios!$B$17*(Scenarios!B$22)+$E889+Scenarios!$B$18*Draws!D862</f>
        <v>-4.79691367521396</v>
      </c>
      <c r="H889" s="64" t="n">
        <f aca="false">Scenarios!$B$15+Scenarios!$B$16*$D889+Scenarios!$B$17*(Scenarios!C$22+SUM($G889:G889))+$E889+Scenarios!$B$18*Draws!E862</f>
        <v>-5.27631768502788</v>
      </c>
      <c r="I889" s="64" t="n">
        <f aca="false">Scenarios!$B$15+Scenarios!$B$16*$D889+Scenarios!$B$17*(Scenarios!D$22+SUM($G889:H889))+$E889+Scenarios!$B$18*Draws!F862</f>
        <v>-0.287983127867061</v>
      </c>
      <c r="J889" s="64" t="n">
        <f aca="false">Scenarios!$B$15+Scenarios!$B$16*$D889+Scenarios!$B$17*(Scenarios!E$22+SUM($G889:I889))+$E889+Scenarios!$B$18*Draws!G862</f>
        <v>-4.83330094072826</v>
      </c>
      <c r="K889" s="64" t="n">
        <f aca="false">Scenarios!$B$15+Scenarios!$B$16*$D889+Scenarios!$B$17*(Scenarios!F$22+SUM($G889:J889))+$E889+Scenarios!$B$18*Draws!H862</f>
        <v>-2.82206583382288</v>
      </c>
      <c r="L889" s="64" t="n">
        <f aca="false">Scenarios!$B$15+Scenarios!$B$16*$D889+Scenarios!$B$17*(Scenarios!G$22+SUM($G889:K889))+$E889+Scenarios!$B$18*Draws!I862</f>
        <v>1.43958319745592</v>
      </c>
      <c r="M889" s="64" t="n">
        <f aca="false">Scenarios!$B$15+Scenarios!$B$16*$D889+Scenarios!$B$17*(Scenarios!H$22+SUM($G889:L889))+$E889+Scenarios!$B$18*Draws!J862</f>
        <v>-3.20863166699115</v>
      </c>
      <c r="N889" s="64" t="n">
        <f aca="false">Scenarios!$B$15+Scenarios!$B$16*$D889+Scenarios!$B$17*(Scenarios!I$22+SUM($G889:M889))+$E889+Scenarios!$B$18*Draws!K862</f>
        <v>-7.92194771424526</v>
      </c>
      <c r="O889" s="64" t="n">
        <f aca="false">Scenarios!$B$15+Scenarios!$B$16*$D889+Scenarios!$B$17*(Scenarios!J$22+SUM($G889:N889))+$E889+Scenarios!$B$18*Draws!L862</f>
        <v>-2.44573756137867</v>
      </c>
      <c r="P889" s="64" t="n">
        <f aca="false">Scenarios!$B$15+Scenarios!$B$16*$D889+Scenarios!$B$17*(Scenarios!K$22+SUM($G889:O889))+$E889+Scenarios!$B$18*Draws!M862</f>
        <v>1.58402878749353</v>
      </c>
      <c r="Q889" s="64" t="n">
        <f aca="false">Scenarios!$B$15+Scenarios!$B$16*$D889+Scenarios!$B$17*(Scenarios!L$22+SUM($G889:P889))+$E889+Scenarios!$B$18*Draws!N862</f>
        <v>-3.14645828600994</v>
      </c>
      <c r="R889" s="64" t="n">
        <f aca="false">Scenarios!$B$15+Scenarios!$B$16*$D889+Scenarios!$B$17*(Scenarios!M$22+SUM($G889:Q889))+$E889+Scenarios!$B$18*Draws!O862</f>
        <v>-0.982892470904992</v>
      </c>
      <c r="S889" s="79" t="n">
        <f aca="false">SUM(G889:R889)</f>
        <v>-32.6986369772406</v>
      </c>
    </row>
    <row r="890" customFormat="false" ht="15" hidden="false" customHeight="false" outlineLevel="0" collapsed="false">
      <c r="A890" s="36" t="n">
        <v>859</v>
      </c>
      <c r="B890" s="36" t="n">
        <f aca="false">MATCH(Draws!B863,$B$16:$E$16,1)</f>
        <v>1</v>
      </c>
      <c r="C890" s="65" t="n">
        <f aca="false">MAX(-0.9,INDEX(Scenarios!$B$8:$E$8,B890)+INDEX(Scenarios!$B$9:$E$9,B890)*Draws!C863)</f>
        <v>0.1600112</v>
      </c>
      <c r="D890" s="65" t="n">
        <f aca="false">(1+C890)^(1/12)-1</f>
        <v>0.0124459525271392</v>
      </c>
      <c r="E890" s="64" t="n">
        <f aca="false">INDEX(Scenarios!$B$10:$E$10,B890)/12</f>
        <v>-1.25</v>
      </c>
      <c r="G890" s="64" t="n">
        <f aca="false">Scenarios!$B$15+Scenarios!$B$16*$D890+Scenarios!$B$17*(Scenarios!B$22)+$E890+Scenarios!$B$18*Draws!D863</f>
        <v>-1.78224034453436</v>
      </c>
      <c r="H890" s="64" t="n">
        <f aca="false">Scenarios!$B$15+Scenarios!$B$16*$D890+Scenarios!$B$17*(Scenarios!C$22+SUM($G890:G890))+$E890+Scenarios!$B$18*Draws!E863</f>
        <v>1.6240155424606</v>
      </c>
      <c r="I890" s="64" t="n">
        <f aca="false">Scenarios!$B$15+Scenarios!$B$16*$D890+Scenarios!$B$17*(Scenarios!D$22+SUM($G890:H890))+$E890+Scenarios!$B$18*Draws!F863</f>
        <v>-4.6556825100051</v>
      </c>
      <c r="J890" s="64" t="n">
        <f aca="false">Scenarios!$B$15+Scenarios!$B$16*$D890+Scenarios!$B$17*(Scenarios!E$22+SUM($G890:I890))+$E890+Scenarios!$B$18*Draws!G863</f>
        <v>-2.8090078338191</v>
      </c>
      <c r="K890" s="64" t="n">
        <f aca="false">Scenarios!$B$15+Scenarios!$B$16*$D890+Scenarios!$B$17*(Scenarios!F$22+SUM($G890:J890))+$E890+Scenarios!$B$18*Draws!H863</f>
        <v>-4.29159562153483</v>
      </c>
      <c r="L890" s="64" t="n">
        <f aca="false">Scenarios!$B$15+Scenarios!$B$16*$D890+Scenarios!$B$17*(Scenarios!G$22+SUM($G890:K890))+$E890+Scenarios!$B$18*Draws!I863</f>
        <v>-3.24749454847206</v>
      </c>
      <c r="M890" s="64" t="n">
        <f aca="false">Scenarios!$B$15+Scenarios!$B$16*$D890+Scenarios!$B$17*(Scenarios!H$22+SUM($G890:L890))+$E890+Scenarios!$B$18*Draws!J863</f>
        <v>3.50821132739382</v>
      </c>
      <c r="N890" s="64" t="n">
        <f aca="false">Scenarios!$B$15+Scenarios!$B$16*$D890+Scenarios!$B$17*(Scenarios!I$22+SUM($G890:M890))+$E890+Scenarios!$B$18*Draws!K863</f>
        <v>-1.06595528637262</v>
      </c>
      <c r="O890" s="64" t="n">
        <f aca="false">Scenarios!$B$15+Scenarios!$B$16*$D890+Scenarios!$B$17*(Scenarios!J$22+SUM($G890:N890))+$E890+Scenarios!$B$18*Draws!L863</f>
        <v>2.75668743253516</v>
      </c>
      <c r="P890" s="64" t="n">
        <f aca="false">Scenarios!$B$15+Scenarios!$B$16*$D890+Scenarios!$B$17*(Scenarios!K$22+SUM($G890:O890))+$E890+Scenarios!$B$18*Draws!M863</f>
        <v>-1.85417914969588</v>
      </c>
      <c r="Q890" s="64" t="n">
        <f aca="false">Scenarios!$B$15+Scenarios!$B$16*$D890+Scenarios!$B$17*(Scenarios!L$22+SUM($G890:P890))+$E890+Scenarios!$B$18*Draws!N863</f>
        <v>0.519691824995243</v>
      </c>
      <c r="R890" s="64" t="n">
        <f aca="false">Scenarios!$B$15+Scenarios!$B$16*$D890+Scenarios!$B$17*(Scenarios!M$22+SUM($G890:Q890))+$E890+Scenarios!$B$18*Draws!O863</f>
        <v>-3.58601262625703</v>
      </c>
      <c r="S890" s="79" t="n">
        <f aca="false">SUM(G890:R890)</f>
        <v>-14.8835617933062</v>
      </c>
    </row>
    <row r="891" customFormat="false" ht="15" hidden="false" customHeight="false" outlineLevel="0" collapsed="false">
      <c r="A891" s="36" t="n">
        <v>860</v>
      </c>
      <c r="B891" s="36" t="n">
        <f aca="false">MATCH(Draws!B864,$B$16:$E$16,1)</f>
        <v>2</v>
      </c>
      <c r="C891" s="65" t="n">
        <f aca="false">MAX(-0.9,INDEX(Scenarios!$B$8:$E$8,B891)+INDEX(Scenarios!$B$9:$E$9,B891)*Draws!C864)</f>
        <v>-0.39093952</v>
      </c>
      <c r="D891" s="65" t="n">
        <f aca="false">(1+C891)^(1/12)-1</f>
        <v>-0.0404777827958024</v>
      </c>
      <c r="E891" s="64" t="n">
        <f aca="false">INDEX(Scenarios!$B$10:$E$10,B891)/12</f>
        <v>0.416666666666667</v>
      </c>
      <c r="G891" s="64" t="n">
        <f aca="false">Scenarios!$B$15+Scenarios!$B$16*$D891+Scenarios!$B$17*(Scenarios!B$22)+$E891+Scenarios!$B$18*Draws!D864</f>
        <v>-4.69813547835211</v>
      </c>
      <c r="H891" s="64" t="n">
        <f aca="false">Scenarios!$B$15+Scenarios!$B$16*$D891+Scenarios!$B$17*(Scenarios!C$22+SUM($G891:G891))+$E891+Scenarios!$B$18*Draws!E864</f>
        <v>2.1107914281202</v>
      </c>
      <c r="I891" s="64" t="n">
        <f aca="false">Scenarios!$B$15+Scenarios!$B$16*$D891+Scenarios!$B$17*(Scenarios!D$22+SUM($G891:H891))+$E891+Scenarios!$B$18*Draws!F864</f>
        <v>-4.86483671931531</v>
      </c>
      <c r="J891" s="64" t="n">
        <f aca="false">Scenarios!$B$15+Scenarios!$B$16*$D891+Scenarios!$B$17*(Scenarios!E$22+SUM($G891:I891))+$E891+Scenarios!$B$18*Draws!G864</f>
        <v>-7.45169017685438</v>
      </c>
      <c r="K891" s="64" t="n">
        <f aca="false">Scenarios!$B$15+Scenarios!$B$16*$D891+Scenarios!$B$17*(Scenarios!F$22+SUM($G891:J891))+$E891+Scenarios!$B$18*Draws!H864</f>
        <v>-5.18175375890255</v>
      </c>
      <c r="L891" s="64" t="n">
        <f aca="false">Scenarios!$B$15+Scenarios!$B$16*$D891+Scenarios!$B$17*(Scenarios!G$22+SUM($G891:K891))+$E891+Scenarios!$B$18*Draws!I864</f>
        <v>5.18320325983813</v>
      </c>
      <c r="M891" s="64" t="n">
        <f aca="false">Scenarios!$B$15+Scenarios!$B$16*$D891+Scenarios!$B$17*(Scenarios!H$22+SUM($G891:L891))+$E891+Scenarios!$B$18*Draws!J864</f>
        <v>1.04727959000828</v>
      </c>
      <c r="N891" s="64" t="n">
        <f aca="false">Scenarios!$B$15+Scenarios!$B$16*$D891+Scenarios!$B$17*(Scenarios!I$22+SUM($G891:M891))+$E891+Scenarios!$B$18*Draws!K864</f>
        <v>-4.76958805571865</v>
      </c>
      <c r="O891" s="64" t="n">
        <f aca="false">Scenarios!$B$15+Scenarios!$B$16*$D891+Scenarios!$B$17*(Scenarios!J$22+SUM($G891:N891))+$E891+Scenarios!$B$18*Draws!L864</f>
        <v>2.71363965969983</v>
      </c>
      <c r="P891" s="64" t="n">
        <f aca="false">Scenarios!$B$15+Scenarios!$B$16*$D891+Scenarios!$B$17*(Scenarios!K$22+SUM($G891:O891))+$E891+Scenarios!$B$18*Draws!M864</f>
        <v>-2.94998516914627</v>
      </c>
      <c r="Q891" s="64" t="n">
        <f aca="false">Scenarios!$B$15+Scenarios!$B$16*$D891+Scenarios!$B$17*(Scenarios!L$22+SUM($G891:P891))+$E891+Scenarios!$B$18*Draws!N864</f>
        <v>-3.84702745133894</v>
      </c>
      <c r="R891" s="64" t="n">
        <f aca="false">Scenarios!$B$15+Scenarios!$B$16*$D891+Scenarios!$B$17*(Scenarios!M$22+SUM($G891:Q891))+$E891+Scenarios!$B$18*Draws!O864</f>
        <v>-7.27433588473496</v>
      </c>
      <c r="S891" s="79" t="n">
        <f aca="false">SUM(G891:R891)</f>
        <v>-29.9824387566967</v>
      </c>
    </row>
    <row r="892" customFormat="false" ht="15" hidden="false" customHeight="false" outlineLevel="0" collapsed="false">
      <c r="A892" s="36" t="n">
        <v>861</v>
      </c>
      <c r="B892" s="36" t="n">
        <f aca="false">MATCH(Draws!B865,$B$16:$E$16,1)</f>
        <v>3</v>
      </c>
      <c r="C892" s="65" t="n">
        <f aca="false">MAX(-0.9,INDEX(Scenarios!$B$8:$E$8,B892)+INDEX(Scenarios!$B$9:$E$9,B892)*Draws!C865)</f>
        <v>0.25891976</v>
      </c>
      <c r="D892" s="65" t="n">
        <f aca="false">(1+C892)^(1/12)-1</f>
        <v>0.0193731045752032</v>
      </c>
      <c r="E892" s="64" t="n">
        <f aca="false">INDEX(Scenarios!$B$10:$E$10,B892)/12</f>
        <v>0.416666666666667</v>
      </c>
      <c r="G892" s="64" t="n">
        <f aca="false">Scenarios!$B$15+Scenarios!$B$16*$D892+Scenarios!$B$17*(Scenarios!B$22)+$E892+Scenarios!$B$18*Draws!D865</f>
        <v>-3.49766509054872</v>
      </c>
      <c r="H892" s="64" t="n">
        <f aca="false">Scenarios!$B$15+Scenarios!$B$16*$D892+Scenarios!$B$17*(Scenarios!C$22+SUM($G892:G892))+$E892+Scenarios!$B$18*Draws!E865</f>
        <v>6.64981328964597</v>
      </c>
      <c r="I892" s="64" t="n">
        <f aca="false">Scenarios!$B$15+Scenarios!$B$16*$D892+Scenarios!$B$17*(Scenarios!D$22+SUM($G892:H892))+$E892+Scenarios!$B$18*Draws!F865</f>
        <v>-0.348708226116376</v>
      </c>
      <c r="J892" s="64" t="n">
        <f aca="false">Scenarios!$B$15+Scenarios!$B$16*$D892+Scenarios!$B$17*(Scenarios!E$22+SUM($G892:I892))+$E892+Scenarios!$B$18*Draws!G865</f>
        <v>-2.43984084259447</v>
      </c>
      <c r="K892" s="64" t="n">
        <f aca="false">Scenarios!$B$15+Scenarios!$B$16*$D892+Scenarios!$B$17*(Scenarios!F$22+SUM($G892:J892))+$E892+Scenarios!$B$18*Draws!H865</f>
        <v>1.25551940128072</v>
      </c>
      <c r="L892" s="64" t="n">
        <f aca="false">Scenarios!$B$15+Scenarios!$B$16*$D892+Scenarios!$B$17*(Scenarios!G$22+SUM($G892:K892))+$E892+Scenarios!$B$18*Draws!I865</f>
        <v>-0.940508401295561</v>
      </c>
      <c r="M892" s="64" t="n">
        <f aca="false">Scenarios!$B$15+Scenarios!$B$16*$D892+Scenarios!$B$17*(Scenarios!H$22+SUM($G892:L892))+$E892+Scenarios!$B$18*Draws!J865</f>
        <v>0.239604170443601</v>
      </c>
      <c r="N892" s="64" t="n">
        <f aca="false">Scenarios!$B$15+Scenarios!$B$16*$D892+Scenarios!$B$17*(Scenarios!I$22+SUM($G892:M892))+$E892+Scenarios!$B$18*Draws!K865</f>
        <v>-0.00897244682868481</v>
      </c>
      <c r="O892" s="64" t="n">
        <f aca="false">Scenarios!$B$15+Scenarios!$B$16*$D892+Scenarios!$B$17*(Scenarios!J$22+SUM($G892:N892))+$E892+Scenarios!$B$18*Draws!L865</f>
        <v>2.66700553272131</v>
      </c>
      <c r="P892" s="64" t="n">
        <f aca="false">Scenarios!$B$15+Scenarios!$B$16*$D892+Scenarios!$B$17*(Scenarios!K$22+SUM($G892:O892))+$E892+Scenarios!$B$18*Draws!M865</f>
        <v>2.06086820615261</v>
      </c>
      <c r="Q892" s="64" t="n">
        <f aca="false">Scenarios!$B$15+Scenarios!$B$16*$D892+Scenarios!$B$17*(Scenarios!L$22+SUM($G892:P892))+$E892+Scenarios!$B$18*Draws!N865</f>
        <v>1.10010302294759</v>
      </c>
      <c r="R892" s="64" t="n">
        <f aca="false">Scenarios!$B$15+Scenarios!$B$16*$D892+Scenarios!$B$17*(Scenarios!M$22+SUM($G892:Q892))+$E892+Scenarios!$B$18*Draws!O865</f>
        <v>-4.1200029570768</v>
      </c>
      <c r="S892" s="79" t="n">
        <f aca="false">SUM(G892:R892)</f>
        <v>2.61721565873118</v>
      </c>
    </row>
    <row r="893" customFormat="false" ht="15" hidden="false" customHeight="false" outlineLevel="0" collapsed="false">
      <c r="A893" s="36" t="n">
        <v>862</v>
      </c>
      <c r="B893" s="36" t="n">
        <f aca="false">MATCH(Draws!B866,$B$16:$E$16,1)</f>
        <v>3</v>
      </c>
      <c r="C893" s="65" t="n">
        <f aca="false">MAX(-0.9,INDEX(Scenarios!$B$8:$E$8,B893)+INDEX(Scenarios!$B$9:$E$9,B893)*Draws!C866)</f>
        <v>0.29298752</v>
      </c>
      <c r="D893" s="65" t="n">
        <f aca="false">(1+C893)^(1/12)-1</f>
        <v>0.0216438564361419</v>
      </c>
      <c r="E893" s="64" t="n">
        <f aca="false">INDEX(Scenarios!$B$10:$E$10,B893)/12</f>
        <v>0.416666666666667</v>
      </c>
      <c r="G893" s="64" t="n">
        <f aca="false">Scenarios!$B$15+Scenarios!$B$16*$D893+Scenarios!$B$17*(Scenarios!B$22)+$E893+Scenarios!$B$18*Draws!D866</f>
        <v>0.847187888119726</v>
      </c>
      <c r="H893" s="64" t="n">
        <f aca="false">Scenarios!$B$15+Scenarios!$B$16*$D893+Scenarios!$B$17*(Scenarios!C$22+SUM($G893:G893))+$E893+Scenarios!$B$18*Draws!E866</f>
        <v>-7.48700631928367</v>
      </c>
      <c r="I893" s="64" t="n">
        <f aca="false">Scenarios!$B$15+Scenarios!$B$16*$D893+Scenarios!$B$17*(Scenarios!D$22+SUM($G893:H893))+$E893+Scenarios!$B$18*Draws!F866</f>
        <v>-2.78798819705527</v>
      </c>
      <c r="J893" s="64" t="n">
        <f aca="false">Scenarios!$B$15+Scenarios!$B$16*$D893+Scenarios!$B$17*(Scenarios!E$22+SUM($G893:I893))+$E893+Scenarios!$B$18*Draws!G866</f>
        <v>-2.71758889537716</v>
      </c>
      <c r="K893" s="64" t="n">
        <f aca="false">Scenarios!$B$15+Scenarios!$B$16*$D893+Scenarios!$B$17*(Scenarios!F$22+SUM($G893:J893))+$E893+Scenarios!$B$18*Draws!H866</f>
        <v>-1.63805022148997</v>
      </c>
      <c r="L893" s="64" t="n">
        <f aca="false">Scenarios!$B$15+Scenarios!$B$16*$D893+Scenarios!$B$17*(Scenarios!G$22+SUM($G893:K893))+$E893+Scenarios!$B$18*Draws!I866</f>
        <v>1.18891237083191</v>
      </c>
      <c r="M893" s="64" t="n">
        <f aca="false">Scenarios!$B$15+Scenarios!$B$16*$D893+Scenarios!$B$17*(Scenarios!H$22+SUM($G893:L893))+$E893+Scenarios!$B$18*Draws!J866</f>
        <v>1.37300903953989</v>
      </c>
      <c r="N893" s="64" t="n">
        <f aca="false">Scenarios!$B$15+Scenarios!$B$16*$D893+Scenarios!$B$17*(Scenarios!I$22+SUM($G893:M893))+$E893+Scenarios!$B$18*Draws!K866</f>
        <v>-2.19133712498219</v>
      </c>
      <c r="O893" s="64" t="n">
        <f aca="false">Scenarios!$B$15+Scenarios!$B$16*$D893+Scenarios!$B$17*(Scenarios!J$22+SUM($G893:N893))+$E893+Scenarios!$B$18*Draws!L866</f>
        <v>-0.645791699782655</v>
      </c>
      <c r="P893" s="64" t="n">
        <f aca="false">Scenarios!$B$15+Scenarios!$B$16*$D893+Scenarios!$B$17*(Scenarios!K$22+SUM($G893:O893))+$E893+Scenarios!$B$18*Draws!M866</f>
        <v>0.138323808442128</v>
      </c>
      <c r="Q893" s="64" t="n">
        <f aca="false">Scenarios!$B$15+Scenarios!$B$16*$D893+Scenarios!$B$17*(Scenarios!L$22+SUM($G893:P893))+$E893+Scenarios!$B$18*Draws!N866</f>
        <v>1.37896610190105</v>
      </c>
      <c r="R893" s="64" t="n">
        <f aca="false">Scenarios!$B$15+Scenarios!$B$16*$D893+Scenarios!$B$17*(Scenarios!M$22+SUM($G893:Q893))+$E893+Scenarios!$B$18*Draws!O866</f>
        <v>4.21622493768111</v>
      </c>
      <c r="S893" s="79" t="n">
        <f aca="false">SUM(G893:R893)</f>
        <v>-8.32513831145512</v>
      </c>
    </row>
    <row r="894" customFormat="false" ht="15" hidden="false" customHeight="false" outlineLevel="0" collapsed="false">
      <c r="A894" s="36" t="n">
        <v>863</v>
      </c>
      <c r="B894" s="36" t="n">
        <f aca="false">MATCH(Draws!B867,$B$16:$E$16,1)</f>
        <v>1</v>
      </c>
      <c r="C894" s="65" t="n">
        <f aca="false">MAX(-0.9,INDEX(Scenarios!$B$8:$E$8,B894)+INDEX(Scenarios!$B$9:$E$9,B894)*Draws!C867)</f>
        <v>0.39868445</v>
      </c>
      <c r="D894" s="65" t="n">
        <f aca="false">(1+C894)^(1/12)-1</f>
        <v>0.0283555877361632</v>
      </c>
      <c r="E894" s="64" t="n">
        <f aca="false">INDEX(Scenarios!$B$10:$E$10,B894)/12</f>
        <v>-1.25</v>
      </c>
      <c r="G894" s="64" t="n">
        <f aca="false">Scenarios!$B$15+Scenarios!$B$16*$D894+Scenarios!$B$17*(Scenarios!B$22)+$E894+Scenarios!$B$18*Draws!D867</f>
        <v>-0.421198106018176</v>
      </c>
      <c r="H894" s="64" t="n">
        <f aca="false">Scenarios!$B$15+Scenarios!$B$16*$D894+Scenarios!$B$17*(Scenarios!C$22+SUM($G894:G894))+$E894+Scenarios!$B$18*Draws!E867</f>
        <v>-1.83114503853564</v>
      </c>
      <c r="I894" s="64" t="n">
        <f aca="false">Scenarios!$B$15+Scenarios!$B$16*$D894+Scenarios!$B$17*(Scenarios!D$22+SUM($G894:H894))+$E894+Scenarios!$B$18*Draws!F867</f>
        <v>-5.08383146520858</v>
      </c>
      <c r="J894" s="64" t="n">
        <f aca="false">Scenarios!$B$15+Scenarios!$B$16*$D894+Scenarios!$B$17*(Scenarios!E$22+SUM($G894:I894))+$E894+Scenarios!$B$18*Draws!G867</f>
        <v>1.52706445431534</v>
      </c>
      <c r="K894" s="64" t="n">
        <f aca="false">Scenarios!$B$15+Scenarios!$B$16*$D894+Scenarios!$B$17*(Scenarios!F$22+SUM($G894:J894))+$E894+Scenarios!$B$18*Draws!H867</f>
        <v>-2.97515992129271</v>
      </c>
      <c r="L894" s="64" t="n">
        <f aca="false">Scenarios!$B$15+Scenarios!$B$16*$D894+Scenarios!$B$17*(Scenarios!G$22+SUM($G894:K894))+$E894+Scenarios!$B$18*Draws!I867</f>
        <v>1.32873743703055</v>
      </c>
      <c r="M894" s="64" t="n">
        <f aca="false">Scenarios!$B$15+Scenarios!$B$16*$D894+Scenarios!$B$17*(Scenarios!H$22+SUM($G894:L894))+$E894+Scenarios!$B$18*Draws!J867</f>
        <v>1.93952116836921</v>
      </c>
      <c r="N894" s="64" t="n">
        <f aca="false">Scenarios!$B$15+Scenarios!$B$16*$D894+Scenarios!$B$17*(Scenarios!I$22+SUM($G894:M894))+$E894+Scenarios!$B$18*Draws!K867</f>
        <v>-5.86429635482378</v>
      </c>
      <c r="O894" s="64" t="n">
        <f aca="false">Scenarios!$B$15+Scenarios!$B$16*$D894+Scenarios!$B$17*(Scenarios!J$22+SUM($G894:N894))+$E894+Scenarios!$B$18*Draws!L867</f>
        <v>-2.42675171713263</v>
      </c>
      <c r="P894" s="64" t="n">
        <f aca="false">Scenarios!$B$15+Scenarios!$B$16*$D894+Scenarios!$B$17*(Scenarios!K$22+SUM($G894:O894))+$E894+Scenarios!$B$18*Draws!M867</f>
        <v>-1.36649311128377</v>
      </c>
      <c r="Q894" s="64" t="n">
        <f aca="false">Scenarios!$B$15+Scenarios!$B$16*$D894+Scenarios!$B$17*(Scenarios!L$22+SUM($G894:P894))+$E894+Scenarios!$B$18*Draws!N867</f>
        <v>-1.0332560860816</v>
      </c>
      <c r="R894" s="64" t="n">
        <f aca="false">Scenarios!$B$15+Scenarios!$B$16*$D894+Scenarios!$B$17*(Scenarios!M$22+SUM($G894:Q894))+$E894+Scenarios!$B$18*Draws!O867</f>
        <v>-1.71848565311586</v>
      </c>
      <c r="S894" s="79" t="n">
        <f aca="false">SUM(G894:R894)</f>
        <v>-17.9252943937776</v>
      </c>
    </row>
    <row r="895" customFormat="false" ht="15" hidden="false" customHeight="false" outlineLevel="0" collapsed="false">
      <c r="A895" s="36" t="n">
        <v>864</v>
      </c>
      <c r="B895" s="36" t="n">
        <f aca="false">MATCH(Draws!B868,$B$16:$E$16,1)</f>
        <v>3</v>
      </c>
      <c r="C895" s="65" t="n">
        <f aca="false">MAX(-0.9,INDEX(Scenarios!$B$8:$E$8,B895)+INDEX(Scenarios!$B$9:$E$9,B895)*Draws!C868)</f>
        <v>0.24631532</v>
      </c>
      <c r="D895" s="65" t="n">
        <f aca="false">(1+C895)^(1/12)-1</f>
        <v>0.018518670459573</v>
      </c>
      <c r="E895" s="64" t="n">
        <f aca="false">INDEX(Scenarios!$B$10:$E$10,B895)/12</f>
        <v>0.416666666666667</v>
      </c>
      <c r="G895" s="64" t="n">
        <f aca="false">Scenarios!$B$15+Scenarios!$B$16*$D895+Scenarios!$B$17*(Scenarios!B$22)+$E895+Scenarios!$B$18*Draws!D868</f>
        <v>-5.64424413477644</v>
      </c>
      <c r="H895" s="64" t="n">
        <f aca="false">Scenarios!$B$15+Scenarios!$B$16*$D895+Scenarios!$B$17*(Scenarios!C$22+SUM($G895:G895))+$E895+Scenarios!$B$18*Draws!E868</f>
        <v>0.353439859418825</v>
      </c>
      <c r="I895" s="64" t="n">
        <f aca="false">Scenarios!$B$15+Scenarios!$B$16*$D895+Scenarios!$B$17*(Scenarios!D$22+SUM($G895:H895))+$E895+Scenarios!$B$18*Draws!F868</f>
        <v>0.0652997527587549</v>
      </c>
      <c r="J895" s="64" t="n">
        <f aca="false">Scenarios!$B$15+Scenarios!$B$16*$D895+Scenarios!$B$17*(Scenarios!E$22+SUM($G895:I895))+$E895+Scenarios!$B$18*Draws!G868</f>
        <v>-1.50227009688096</v>
      </c>
      <c r="K895" s="64" t="n">
        <f aca="false">Scenarios!$B$15+Scenarios!$B$16*$D895+Scenarios!$B$17*(Scenarios!F$22+SUM($G895:J895))+$E895+Scenarios!$B$18*Draws!H868</f>
        <v>-1.10941102561928</v>
      </c>
      <c r="L895" s="64" t="n">
        <f aca="false">Scenarios!$B$15+Scenarios!$B$16*$D895+Scenarios!$B$17*(Scenarios!G$22+SUM($G895:K895))+$E895+Scenarios!$B$18*Draws!I868</f>
        <v>-3.90959786931534</v>
      </c>
      <c r="M895" s="64" t="n">
        <f aca="false">Scenarios!$B$15+Scenarios!$B$16*$D895+Scenarios!$B$17*(Scenarios!H$22+SUM($G895:L895))+$E895+Scenarios!$B$18*Draws!J868</f>
        <v>3.38656693910208</v>
      </c>
      <c r="N895" s="64" t="n">
        <f aca="false">Scenarios!$B$15+Scenarios!$B$16*$D895+Scenarios!$B$17*(Scenarios!I$22+SUM($G895:M895))+$E895+Scenarios!$B$18*Draws!K868</f>
        <v>1.80893173067068</v>
      </c>
      <c r="O895" s="64" t="n">
        <f aca="false">Scenarios!$B$15+Scenarios!$B$16*$D895+Scenarios!$B$17*(Scenarios!J$22+SUM($G895:N895))+$E895+Scenarios!$B$18*Draws!L868</f>
        <v>0.535358038798734</v>
      </c>
      <c r="P895" s="64" t="n">
        <f aca="false">Scenarios!$B$15+Scenarios!$B$16*$D895+Scenarios!$B$17*(Scenarios!K$22+SUM($G895:O895))+$E895+Scenarios!$B$18*Draws!M868</f>
        <v>0.0843021592183175</v>
      </c>
      <c r="Q895" s="64" t="n">
        <f aca="false">Scenarios!$B$15+Scenarios!$B$16*$D895+Scenarios!$B$17*(Scenarios!L$22+SUM($G895:P895))+$E895+Scenarios!$B$18*Draws!N868</f>
        <v>5.8572208606002</v>
      </c>
      <c r="R895" s="64" t="n">
        <f aca="false">Scenarios!$B$15+Scenarios!$B$16*$D895+Scenarios!$B$17*(Scenarios!M$22+SUM($G895:Q895))+$E895+Scenarios!$B$18*Draws!O868</f>
        <v>3.00551417194458</v>
      </c>
      <c r="S895" s="79" t="n">
        <f aca="false">SUM(G895:R895)</f>
        <v>2.93111038592015</v>
      </c>
    </row>
    <row r="896" customFormat="false" ht="15" hidden="false" customHeight="false" outlineLevel="0" collapsed="false">
      <c r="A896" s="36" t="n">
        <v>865</v>
      </c>
      <c r="B896" s="36" t="n">
        <f aca="false">MATCH(Draws!B869,$B$16:$E$16,1)</f>
        <v>4</v>
      </c>
      <c r="C896" s="65" t="n">
        <f aca="false">MAX(-0.9,INDEX(Scenarios!$B$8:$E$8,B896)+INDEX(Scenarios!$B$9:$E$9,B896)*Draws!C869)</f>
        <v>0.1892472</v>
      </c>
      <c r="D896" s="65" t="n">
        <f aca="false">(1+C896)^(1/12)-1</f>
        <v>0.0145481846947415</v>
      </c>
      <c r="E896" s="64" t="n">
        <f aca="false">INDEX(Scenarios!$B$10:$E$10,B896)/12</f>
        <v>-1.25</v>
      </c>
      <c r="G896" s="64" t="n">
        <f aca="false">Scenarios!$B$15+Scenarios!$B$16*$D896+Scenarios!$B$17*(Scenarios!B$22)+$E896+Scenarios!$B$18*Draws!D869</f>
        <v>-2.98994438565724</v>
      </c>
      <c r="H896" s="64" t="n">
        <f aca="false">Scenarios!$B$15+Scenarios!$B$16*$D896+Scenarios!$B$17*(Scenarios!C$22+SUM($G896:G896))+$E896+Scenarios!$B$18*Draws!E869</f>
        <v>-2.75724344629617</v>
      </c>
      <c r="I896" s="64" t="n">
        <f aca="false">Scenarios!$B$15+Scenarios!$B$16*$D896+Scenarios!$B$17*(Scenarios!D$22+SUM($G896:H896))+$E896+Scenarios!$B$18*Draws!F869</f>
        <v>-2.21935803169137</v>
      </c>
      <c r="J896" s="64" t="n">
        <f aca="false">Scenarios!$B$15+Scenarios!$B$16*$D896+Scenarios!$B$17*(Scenarios!E$22+SUM($G896:I896))+$E896+Scenarios!$B$18*Draws!G869</f>
        <v>-5.26872719977891</v>
      </c>
      <c r="K896" s="64" t="n">
        <f aca="false">Scenarios!$B$15+Scenarios!$B$16*$D896+Scenarios!$B$17*(Scenarios!F$22+SUM($G896:J896))+$E896+Scenarios!$B$18*Draws!H869</f>
        <v>-3.42947710545538</v>
      </c>
      <c r="L896" s="64" t="n">
        <f aca="false">Scenarios!$B$15+Scenarios!$B$16*$D896+Scenarios!$B$17*(Scenarios!G$22+SUM($G896:K896))+$E896+Scenarios!$B$18*Draws!I869</f>
        <v>-0.950562850694034</v>
      </c>
      <c r="M896" s="64" t="n">
        <f aca="false">Scenarios!$B$15+Scenarios!$B$16*$D896+Scenarios!$B$17*(Scenarios!H$22+SUM($G896:L896))+$E896+Scenarios!$B$18*Draws!J869</f>
        <v>-2.44277069846524</v>
      </c>
      <c r="N896" s="64" t="n">
        <f aca="false">Scenarios!$B$15+Scenarios!$B$16*$D896+Scenarios!$B$17*(Scenarios!I$22+SUM($G896:M896))+$E896+Scenarios!$B$18*Draws!K869</f>
        <v>-2.09604224196508</v>
      </c>
      <c r="O896" s="64" t="n">
        <f aca="false">Scenarios!$B$15+Scenarios!$B$16*$D896+Scenarios!$B$17*(Scenarios!J$22+SUM($G896:N896))+$E896+Scenarios!$B$18*Draws!L869</f>
        <v>-1.02431805991325</v>
      </c>
      <c r="P896" s="64" t="n">
        <f aca="false">Scenarios!$B$15+Scenarios!$B$16*$D896+Scenarios!$B$17*(Scenarios!K$22+SUM($G896:O896))+$E896+Scenarios!$B$18*Draws!M869</f>
        <v>-5.04138497137513</v>
      </c>
      <c r="Q896" s="64" t="n">
        <f aca="false">Scenarios!$B$15+Scenarios!$B$16*$D896+Scenarios!$B$17*(Scenarios!L$22+SUM($G896:P896))+$E896+Scenarios!$B$18*Draws!N869</f>
        <v>0.482275014616481</v>
      </c>
      <c r="R896" s="64" t="n">
        <f aca="false">Scenarios!$B$15+Scenarios!$B$16*$D896+Scenarios!$B$17*(Scenarios!M$22+SUM($G896:Q896))+$E896+Scenarios!$B$18*Draws!O869</f>
        <v>-4.33436397321113</v>
      </c>
      <c r="S896" s="79" t="n">
        <f aca="false">SUM(G896:R896)</f>
        <v>-32.0719179498865</v>
      </c>
    </row>
    <row r="897" customFormat="false" ht="15" hidden="false" customHeight="false" outlineLevel="0" collapsed="false">
      <c r="A897" s="36" t="n">
        <v>866</v>
      </c>
      <c r="B897" s="36" t="n">
        <f aca="false">MATCH(Draws!B870,$B$16:$E$16,1)</f>
        <v>1</v>
      </c>
      <c r="C897" s="65" t="n">
        <f aca="false">MAX(-0.9,INDEX(Scenarios!$B$8:$E$8,B897)+INDEX(Scenarios!$B$9:$E$9,B897)*Draws!C870)</f>
        <v>0.2180399</v>
      </c>
      <c r="D897" s="65" t="n">
        <f aca="false">(1+C897)^(1/12)-1</f>
        <v>0.016572739813242</v>
      </c>
      <c r="E897" s="64" t="n">
        <f aca="false">INDEX(Scenarios!$B$10:$E$10,B897)/12</f>
        <v>-1.25</v>
      </c>
      <c r="G897" s="64" t="n">
        <f aca="false">Scenarios!$B$15+Scenarios!$B$16*$D897+Scenarios!$B$17*(Scenarios!B$22)+$E897+Scenarios!$B$18*Draws!D870</f>
        <v>-2.51635203420767</v>
      </c>
      <c r="H897" s="64" t="n">
        <f aca="false">Scenarios!$B$15+Scenarios!$B$16*$D897+Scenarios!$B$17*(Scenarios!C$22+SUM($G897:G897))+$E897+Scenarios!$B$18*Draws!E870</f>
        <v>-1.63828078455559</v>
      </c>
      <c r="I897" s="64" t="n">
        <f aca="false">Scenarios!$B$15+Scenarios!$B$16*$D897+Scenarios!$B$17*(Scenarios!D$22+SUM($G897:H897))+$E897+Scenarios!$B$18*Draws!F870</f>
        <v>-4.67630692486408</v>
      </c>
      <c r="J897" s="64" t="n">
        <f aca="false">Scenarios!$B$15+Scenarios!$B$16*$D897+Scenarios!$B$17*(Scenarios!E$22+SUM($G897:I897))+$E897+Scenarios!$B$18*Draws!G870</f>
        <v>-4.59423413306887</v>
      </c>
      <c r="K897" s="64" t="n">
        <f aca="false">Scenarios!$B$15+Scenarios!$B$16*$D897+Scenarios!$B$17*(Scenarios!F$22+SUM($G897:J897))+$E897+Scenarios!$B$18*Draws!H870</f>
        <v>0.953587538931076</v>
      </c>
      <c r="L897" s="64" t="n">
        <f aca="false">Scenarios!$B$15+Scenarios!$B$16*$D897+Scenarios!$B$17*(Scenarios!G$22+SUM($G897:K897))+$E897+Scenarios!$B$18*Draws!I870</f>
        <v>-2.34497530947114</v>
      </c>
      <c r="M897" s="64" t="n">
        <f aca="false">Scenarios!$B$15+Scenarios!$B$16*$D897+Scenarios!$B$17*(Scenarios!H$22+SUM($G897:L897))+$E897+Scenarios!$B$18*Draws!J870</f>
        <v>-4.21619937234571</v>
      </c>
      <c r="N897" s="64" t="n">
        <f aca="false">Scenarios!$B$15+Scenarios!$B$16*$D897+Scenarios!$B$17*(Scenarios!I$22+SUM($G897:M897))+$E897+Scenarios!$B$18*Draws!K870</f>
        <v>-2.60072648450393</v>
      </c>
      <c r="O897" s="64" t="n">
        <f aca="false">Scenarios!$B$15+Scenarios!$B$16*$D897+Scenarios!$B$17*(Scenarios!J$22+SUM($G897:N897))+$E897+Scenarios!$B$18*Draws!L870</f>
        <v>-2.7595347682684</v>
      </c>
      <c r="P897" s="64" t="n">
        <f aca="false">Scenarios!$B$15+Scenarios!$B$16*$D897+Scenarios!$B$17*(Scenarios!K$22+SUM($G897:O897))+$E897+Scenarios!$B$18*Draws!M870</f>
        <v>-2.15997189912969</v>
      </c>
      <c r="Q897" s="64" t="n">
        <f aca="false">Scenarios!$B$15+Scenarios!$B$16*$D897+Scenarios!$B$17*(Scenarios!L$22+SUM($G897:P897))+$E897+Scenarios!$B$18*Draws!N870</f>
        <v>-0.987706915876309</v>
      </c>
      <c r="R897" s="64" t="n">
        <f aca="false">Scenarios!$B$15+Scenarios!$B$16*$D897+Scenarios!$B$17*(Scenarios!M$22+SUM($G897:Q897))+$E897+Scenarios!$B$18*Draws!O870</f>
        <v>-3.19873081099808</v>
      </c>
      <c r="S897" s="79" t="n">
        <f aca="false">SUM(G897:R897)</f>
        <v>-30.7394318983584</v>
      </c>
    </row>
    <row r="898" customFormat="false" ht="15" hidden="false" customHeight="false" outlineLevel="0" collapsed="false">
      <c r="A898" s="36" t="n">
        <v>867</v>
      </c>
      <c r="B898" s="36" t="n">
        <f aca="false">MATCH(Draws!B871,$B$16:$E$16,1)</f>
        <v>4</v>
      </c>
      <c r="C898" s="65" t="n">
        <f aca="false">MAX(-0.9,INDEX(Scenarios!$B$8:$E$8,B898)+INDEX(Scenarios!$B$9:$E$9,B898)*Draws!C871)</f>
        <v>0.34125888</v>
      </c>
      <c r="D898" s="65" t="n">
        <f aca="false">(1+C898)^(1/12)-1</f>
        <v>0.02476916905055</v>
      </c>
      <c r="E898" s="64" t="n">
        <f aca="false">INDEX(Scenarios!$B$10:$E$10,B898)/12</f>
        <v>-1.25</v>
      </c>
      <c r="G898" s="64" t="n">
        <f aca="false">Scenarios!$B$15+Scenarios!$B$16*$D898+Scenarios!$B$17*(Scenarios!B$22)+$E898+Scenarios!$B$18*Draws!D871</f>
        <v>0.1793278299951</v>
      </c>
      <c r="H898" s="64" t="n">
        <f aca="false">Scenarios!$B$15+Scenarios!$B$16*$D898+Scenarios!$B$17*(Scenarios!C$22+SUM($G898:G898))+$E898+Scenarios!$B$18*Draws!E871</f>
        <v>-6.15375697379143</v>
      </c>
      <c r="I898" s="64" t="n">
        <f aca="false">Scenarios!$B$15+Scenarios!$B$16*$D898+Scenarios!$B$17*(Scenarios!D$22+SUM($G898:H898))+$E898+Scenarios!$B$18*Draws!F871</f>
        <v>-4.79188849255557</v>
      </c>
      <c r="J898" s="64" t="n">
        <f aca="false">Scenarios!$B$15+Scenarios!$B$16*$D898+Scenarios!$B$17*(Scenarios!E$22+SUM($G898:I898))+$E898+Scenarios!$B$18*Draws!G871</f>
        <v>-6.01995816795724</v>
      </c>
      <c r="K898" s="64" t="n">
        <f aca="false">Scenarios!$B$15+Scenarios!$B$16*$D898+Scenarios!$B$17*(Scenarios!F$22+SUM($G898:J898))+$E898+Scenarios!$B$18*Draws!H871</f>
        <v>-4.37367731287488</v>
      </c>
      <c r="L898" s="64" t="n">
        <f aca="false">Scenarios!$B$15+Scenarios!$B$16*$D898+Scenarios!$B$17*(Scenarios!G$22+SUM($G898:K898))+$E898+Scenarios!$B$18*Draws!I871</f>
        <v>-4.49580380870787</v>
      </c>
      <c r="M898" s="64" t="n">
        <f aca="false">Scenarios!$B$15+Scenarios!$B$16*$D898+Scenarios!$B$17*(Scenarios!H$22+SUM($G898:L898))+$E898+Scenarios!$B$18*Draws!J871</f>
        <v>1.28794514814787</v>
      </c>
      <c r="N898" s="64" t="n">
        <f aca="false">Scenarios!$B$15+Scenarios!$B$16*$D898+Scenarios!$B$17*(Scenarios!I$22+SUM($G898:M898))+$E898+Scenarios!$B$18*Draws!K871</f>
        <v>-0.987242564851174</v>
      </c>
      <c r="O898" s="64" t="n">
        <f aca="false">Scenarios!$B$15+Scenarios!$B$16*$D898+Scenarios!$B$17*(Scenarios!J$22+SUM($G898:N898))+$E898+Scenarios!$B$18*Draws!L871</f>
        <v>2.83123842092925</v>
      </c>
      <c r="P898" s="64" t="n">
        <f aca="false">Scenarios!$B$15+Scenarios!$B$16*$D898+Scenarios!$B$17*(Scenarios!K$22+SUM($G898:O898))+$E898+Scenarios!$B$18*Draws!M871</f>
        <v>-3.29773979838418</v>
      </c>
      <c r="Q898" s="64" t="n">
        <f aca="false">Scenarios!$B$15+Scenarios!$B$16*$D898+Scenarios!$B$17*(Scenarios!L$22+SUM($G898:P898))+$E898+Scenarios!$B$18*Draws!N871</f>
        <v>-6.42126555416378</v>
      </c>
      <c r="R898" s="64" t="n">
        <f aca="false">Scenarios!$B$15+Scenarios!$B$16*$D898+Scenarios!$B$17*(Scenarios!M$22+SUM($G898:Q898))+$E898+Scenarios!$B$18*Draws!O871</f>
        <v>-1.91620657154375</v>
      </c>
      <c r="S898" s="79" t="n">
        <f aca="false">SUM(G898:R898)</f>
        <v>-34.1590278457577</v>
      </c>
    </row>
    <row r="899" customFormat="false" ht="15" hidden="false" customHeight="false" outlineLevel="0" collapsed="false">
      <c r="A899" s="36" t="n">
        <v>868</v>
      </c>
      <c r="B899" s="36" t="n">
        <f aca="false">MATCH(Draws!B872,$B$16:$E$16,1)</f>
        <v>1</v>
      </c>
      <c r="C899" s="65" t="n">
        <f aca="false">MAX(-0.9,INDEX(Scenarios!$B$8:$E$8,B899)+INDEX(Scenarios!$B$9:$E$9,B899)*Draws!C872)</f>
        <v>0.28754825</v>
      </c>
      <c r="D899" s="65" t="n">
        <f aca="false">(1+C899)^(1/12)-1</f>
        <v>0.021285014350249</v>
      </c>
      <c r="E899" s="64" t="n">
        <f aca="false">INDEX(Scenarios!$B$10:$E$10,B899)/12</f>
        <v>-1.25</v>
      </c>
      <c r="G899" s="64" t="n">
        <f aca="false">Scenarios!$B$15+Scenarios!$B$16*$D899+Scenarios!$B$17*(Scenarios!B$22)+$E899+Scenarios!$B$18*Draws!D872</f>
        <v>-4.92623021194145</v>
      </c>
      <c r="H899" s="64" t="n">
        <f aca="false">Scenarios!$B$15+Scenarios!$B$16*$D899+Scenarios!$B$17*(Scenarios!C$22+SUM($G899:G899))+$E899+Scenarios!$B$18*Draws!E872</f>
        <v>-5.53759088277327</v>
      </c>
      <c r="I899" s="64" t="n">
        <f aca="false">Scenarios!$B$15+Scenarios!$B$16*$D899+Scenarios!$B$17*(Scenarios!D$22+SUM($G899:H899))+$E899+Scenarios!$B$18*Draws!F872</f>
        <v>-0.712509278261408</v>
      </c>
      <c r="J899" s="64" t="n">
        <f aca="false">Scenarios!$B$15+Scenarios!$B$16*$D899+Scenarios!$B$17*(Scenarios!E$22+SUM($G899:I899))+$E899+Scenarios!$B$18*Draws!G872</f>
        <v>-3.11310094952327</v>
      </c>
      <c r="K899" s="64" t="n">
        <f aca="false">Scenarios!$B$15+Scenarios!$B$16*$D899+Scenarios!$B$17*(Scenarios!F$22+SUM($G899:J899))+$E899+Scenarios!$B$18*Draws!H872</f>
        <v>-1.54576286475085</v>
      </c>
      <c r="L899" s="64" t="n">
        <f aca="false">Scenarios!$B$15+Scenarios!$B$16*$D899+Scenarios!$B$17*(Scenarios!G$22+SUM($G899:K899))+$E899+Scenarios!$B$18*Draws!I872</f>
        <v>-5.91519430698534</v>
      </c>
      <c r="M899" s="64" t="n">
        <f aca="false">Scenarios!$B$15+Scenarios!$B$16*$D899+Scenarios!$B$17*(Scenarios!H$22+SUM($G899:L899))+$E899+Scenarios!$B$18*Draws!J872</f>
        <v>-3.13125298853621</v>
      </c>
      <c r="N899" s="64" t="n">
        <f aca="false">Scenarios!$B$15+Scenarios!$B$16*$D899+Scenarios!$B$17*(Scenarios!I$22+SUM($G899:M899))+$E899+Scenarios!$B$18*Draws!K872</f>
        <v>-0.684331051405929</v>
      </c>
      <c r="O899" s="64" t="n">
        <f aca="false">Scenarios!$B$15+Scenarios!$B$16*$D899+Scenarios!$B$17*(Scenarios!J$22+SUM($G899:N899))+$E899+Scenarios!$B$18*Draws!L872</f>
        <v>-0.377756913572337</v>
      </c>
      <c r="P899" s="64" t="n">
        <f aca="false">Scenarios!$B$15+Scenarios!$B$16*$D899+Scenarios!$B$17*(Scenarios!K$22+SUM($G899:O899))+$E899+Scenarios!$B$18*Draws!M872</f>
        <v>-0.716339890867692</v>
      </c>
      <c r="Q899" s="64" t="n">
        <f aca="false">Scenarios!$B$15+Scenarios!$B$16*$D899+Scenarios!$B$17*(Scenarios!L$22+SUM($G899:P899))+$E899+Scenarios!$B$18*Draws!N872</f>
        <v>0.0796889917728305</v>
      </c>
      <c r="R899" s="64" t="n">
        <f aca="false">Scenarios!$B$15+Scenarios!$B$16*$D899+Scenarios!$B$17*(Scenarios!M$22+SUM($G899:Q899))+$E899+Scenarios!$B$18*Draws!O872</f>
        <v>-3.27428769904381</v>
      </c>
      <c r="S899" s="79" t="n">
        <f aca="false">SUM(G899:R899)</f>
        <v>-29.8546680458887</v>
      </c>
    </row>
    <row r="900" customFormat="false" ht="15" hidden="false" customHeight="false" outlineLevel="0" collapsed="false">
      <c r="A900" s="36" t="n">
        <v>869</v>
      </c>
      <c r="B900" s="36" t="n">
        <f aca="false">MATCH(Draws!B873,$B$16:$E$16,1)</f>
        <v>1</v>
      </c>
      <c r="C900" s="65" t="n">
        <f aca="false">MAX(-0.9,INDEX(Scenarios!$B$8:$E$8,B900)+INDEX(Scenarios!$B$9:$E$9,B900)*Draws!C873)</f>
        <v>-0.09278155</v>
      </c>
      <c r="D900" s="65" t="n">
        <f aca="false">(1+C900)^(1/12)-1</f>
        <v>-0.00808150173162592</v>
      </c>
      <c r="E900" s="64" t="n">
        <f aca="false">INDEX(Scenarios!$B$10:$E$10,B900)/12</f>
        <v>-1.25</v>
      </c>
      <c r="G900" s="64" t="n">
        <f aca="false">Scenarios!$B$15+Scenarios!$B$16*$D900+Scenarios!$B$17*(Scenarios!B$22)+$E900+Scenarios!$B$18*Draws!D873</f>
        <v>-9.61510187955585</v>
      </c>
      <c r="H900" s="64" t="n">
        <f aca="false">Scenarios!$B$15+Scenarios!$B$16*$D900+Scenarios!$B$17*(Scenarios!C$22+SUM($G900:G900))+$E900+Scenarios!$B$18*Draws!E873</f>
        <v>-5.19561220970735</v>
      </c>
      <c r="I900" s="64" t="n">
        <f aca="false">Scenarios!$B$15+Scenarios!$B$16*$D900+Scenarios!$B$17*(Scenarios!D$22+SUM($G900:H900))+$E900+Scenarios!$B$18*Draws!F873</f>
        <v>-3.22522620543253</v>
      </c>
      <c r="J900" s="64" t="n">
        <f aca="false">Scenarios!$B$15+Scenarios!$B$16*$D900+Scenarios!$B$17*(Scenarios!E$22+SUM($G900:I900))+$E900+Scenarios!$B$18*Draws!G873</f>
        <v>-3.01513286705479</v>
      </c>
      <c r="K900" s="64" t="n">
        <f aca="false">Scenarios!$B$15+Scenarios!$B$16*$D900+Scenarios!$B$17*(Scenarios!F$22+SUM($G900:J900))+$E900+Scenarios!$B$18*Draws!H873</f>
        <v>-3.64241496565439</v>
      </c>
      <c r="L900" s="64" t="n">
        <f aca="false">Scenarios!$B$15+Scenarios!$B$16*$D900+Scenarios!$B$17*(Scenarios!G$22+SUM($G900:K900))+$E900+Scenarios!$B$18*Draws!I873</f>
        <v>-3.73706623385538</v>
      </c>
      <c r="M900" s="64" t="n">
        <f aca="false">Scenarios!$B$15+Scenarios!$B$16*$D900+Scenarios!$B$17*(Scenarios!H$22+SUM($G900:L900))+$E900+Scenarios!$B$18*Draws!J873</f>
        <v>-6.96853624461668</v>
      </c>
      <c r="N900" s="64" t="n">
        <f aca="false">Scenarios!$B$15+Scenarios!$B$16*$D900+Scenarios!$B$17*(Scenarios!I$22+SUM($G900:M900))+$E900+Scenarios!$B$18*Draws!K873</f>
        <v>1.40715719811578</v>
      </c>
      <c r="O900" s="64" t="n">
        <f aca="false">Scenarios!$B$15+Scenarios!$B$16*$D900+Scenarios!$B$17*(Scenarios!J$22+SUM($G900:N900))+$E900+Scenarios!$B$18*Draws!L873</f>
        <v>-0.634015508647791</v>
      </c>
      <c r="P900" s="64" t="n">
        <f aca="false">Scenarios!$B$15+Scenarios!$B$16*$D900+Scenarios!$B$17*(Scenarios!K$22+SUM($G900:O900))+$E900+Scenarios!$B$18*Draws!M873</f>
        <v>-2.39070303898924</v>
      </c>
      <c r="Q900" s="64" t="n">
        <f aca="false">Scenarios!$B$15+Scenarios!$B$16*$D900+Scenarios!$B$17*(Scenarios!L$22+SUM($G900:P900))+$E900+Scenarios!$B$18*Draws!N873</f>
        <v>-3.96585108732174</v>
      </c>
      <c r="R900" s="64" t="n">
        <f aca="false">Scenarios!$B$15+Scenarios!$B$16*$D900+Scenarios!$B$17*(Scenarios!M$22+SUM($G900:Q900))+$E900+Scenarios!$B$18*Draws!O873</f>
        <v>-3.64173175917047</v>
      </c>
      <c r="S900" s="79" t="n">
        <f aca="false">SUM(G900:R900)</f>
        <v>-44.6242348018904</v>
      </c>
    </row>
    <row r="901" customFormat="false" ht="15" hidden="false" customHeight="false" outlineLevel="0" collapsed="false">
      <c r="A901" s="36" t="n">
        <v>870</v>
      </c>
      <c r="B901" s="36" t="n">
        <f aca="false">MATCH(Draws!B874,$B$16:$E$16,1)</f>
        <v>3</v>
      </c>
      <c r="C901" s="65" t="n">
        <f aca="false">MAX(-0.9,INDEX(Scenarios!$B$8:$E$8,B901)+INDEX(Scenarios!$B$9:$E$9,B901)*Draws!C874)</f>
        <v>0.3427406</v>
      </c>
      <c r="D901" s="65" t="n">
        <f aca="false">(1+C901)^(1/12)-1</f>
        <v>0.0248634618522336</v>
      </c>
      <c r="E901" s="64" t="n">
        <f aca="false">INDEX(Scenarios!$B$10:$E$10,B901)/12</f>
        <v>0.416666666666667</v>
      </c>
      <c r="G901" s="64" t="n">
        <f aca="false">Scenarios!$B$15+Scenarios!$B$16*$D901+Scenarios!$B$17*(Scenarios!B$22)+$E901+Scenarios!$B$18*Draws!D874</f>
        <v>-2.80958524143129</v>
      </c>
      <c r="H901" s="64" t="n">
        <f aca="false">Scenarios!$B$15+Scenarios!$B$16*$D901+Scenarios!$B$17*(Scenarios!C$22+SUM($G901:G901))+$E901+Scenarios!$B$18*Draws!E874</f>
        <v>-0.10530440710437</v>
      </c>
      <c r="I901" s="64" t="n">
        <f aca="false">Scenarios!$B$15+Scenarios!$B$16*$D901+Scenarios!$B$17*(Scenarios!D$22+SUM($G901:H901))+$E901+Scenarios!$B$18*Draws!F874</f>
        <v>-1.19402700539792</v>
      </c>
      <c r="J901" s="64" t="n">
        <f aca="false">Scenarios!$B$15+Scenarios!$B$16*$D901+Scenarios!$B$17*(Scenarios!E$22+SUM($G901:I901))+$E901+Scenarios!$B$18*Draws!G874</f>
        <v>-4.1047059285085</v>
      </c>
      <c r="K901" s="64" t="n">
        <f aca="false">Scenarios!$B$15+Scenarios!$B$16*$D901+Scenarios!$B$17*(Scenarios!F$22+SUM($G901:J901))+$E901+Scenarios!$B$18*Draws!H874</f>
        <v>-2.93430507383374</v>
      </c>
      <c r="L901" s="64" t="n">
        <f aca="false">Scenarios!$B$15+Scenarios!$B$16*$D901+Scenarios!$B$17*(Scenarios!G$22+SUM($G901:K901))+$E901+Scenarios!$B$18*Draws!I874</f>
        <v>-3.2373137296645</v>
      </c>
      <c r="M901" s="64" t="n">
        <f aca="false">Scenarios!$B$15+Scenarios!$B$16*$D901+Scenarios!$B$17*(Scenarios!H$22+SUM($G901:L901))+$E901+Scenarios!$B$18*Draws!J874</f>
        <v>0.530952363872233</v>
      </c>
      <c r="N901" s="64" t="n">
        <f aca="false">Scenarios!$B$15+Scenarios!$B$16*$D901+Scenarios!$B$17*(Scenarios!I$22+SUM($G901:M901))+$E901+Scenarios!$B$18*Draws!K874</f>
        <v>0.36540621225657</v>
      </c>
      <c r="O901" s="64" t="n">
        <f aca="false">Scenarios!$B$15+Scenarios!$B$16*$D901+Scenarios!$B$17*(Scenarios!J$22+SUM($G901:N901))+$E901+Scenarios!$B$18*Draws!L874</f>
        <v>-4.57835887541202</v>
      </c>
      <c r="P901" s="64" t="n">
        <f aca="false">Scenarios!$B$15+Scenarios!$B$16*$D901+Scenarios!$B$17*(Scenarios!K$22+SUM($G901:O901))+$E901+Scenarios!$B$18*Draws!M874</f>
        <v>0.114629008745785</v>
      </c>
      <c r="Q901" s="64" t="n">
        <f aca="false">Scenarios!$B$15+Scenarios!$B$16*$D901+Scenarios!$B$17*(Scenarios!L$22+SUM($G901:P901))+$E901+Scenarios!$B$18*Draws!N874</f>
        <v>-1.83631987346218</v>
      </c>
      <c r="R901" s="64" t="n">
        <f aca="false">Scenarios!$B$15+Scenarios!$B$16*$D901+Scenarios!$B$17*(Scenarios!M$22+SUM($G901:Q901))+$E901+Scenarios!$B$18*Draws!O874</f>
        <v>0.12838717720932</v>
      </c>
      <c r="S901" s="79" t="n">
        <f aca="false">SUM(G901:R901)</f>
        <v>-19.6605453727306</v>
      </c>
    </row>
    <row r="902" customFormat="false" ht="15" hidden="false" customHeight="false" outlineLevel="0" collapsed="false">
      <c r="A902" s="36" t="n">
        <v>871</v>
      </c>
      <c r="B902" s="36" t="n">
        <f aca="false">MATCH(Draws!B875,$B$16:$E$16,1)</f>
        <v>4</v>
      </c>
      <c r="C902" s="65" t="n">
        <f aca="false">MAX(-0.9,INDEX(Scenarios!$B$8:$E$8,B902)+INDEX(Scenarios!$B$9:$E$9,B902)*Draws!C875)</f>
        <v>0.12808548</v>
      </c>
      <c r="D902" s="65" t="n">
        <f aca="false">(1+C902)^(1/12)-1</f>
        <v>0.0100940993590382</v>
      </c>
      <c r="E902" s="64" t="n">
        <f aca="false">INDEX(Scenarios!$B$10:$E$10,B902)/12</f>
        <v>-1.25</v>
      </c>
      <c r="G902" s="64" t="n">
        <f aca="false">Scenarios!$B$15+Scenarios!$B$16*$D902+Scenarios!$B$17*(Scenarios!B$22)+$E902+Scenarios!$B$18*Draws!D875</f>
        <v>1.19532383091602</v>
      </c>
      <c r="H902" s="64" t="n">
        <f aca="false">Scenarios!$B$15+Scenarios!$B$16*$D902+Scenarios!$B$17*(Scenarios!C$22+SUM($G902:G902))+$E902+Scenarios!$B$18*Draws!E875</f>
        <v>-0.260285498810846</v>
      </c>
      <c r="I902" s="64" t="n">
        <f aca="false">Scenarios!$B$15+Scenarios!$B$16*$D902+Scenarios!$B$17*(Scenarios!D$22+SUM($G902:H902))+$E902+Scenarios!$B$18*Draws!F875</f>
        <v>-1.57070821256559</v>
      </c>
      <c r="J902" s="64" t="n">
        <f aca="false">Scenarios!$B$15+Scenarios!$B$16*$D902+Scenarios!$B$17*(Scenarios!E$22+SUM($G902:I902))+$E902+Scenarios!$B$18*Draws!G875</f>
        <v>-3.96442603952413</v>
      </c>
      <c r="K902" s="64" t="n">
        <f aca="false">Scenarios!$B$15+Scenarios!$B$16*$D902+Scenarios!$B$17*(Scenarios!F$22+SUM($G902:J902))+$E902+Scenarios!$B$18*Draws!H875</f>
        <v>3.83754013487499</v>
      </c>
      <c r="L902" s="64" t="n">
        <f aca="false">Scenarios!$B$15+Scenarios!$B$16*$D902+Scenarios!$B$17*(Scenarios!G$22+SUM($G902:K902))+$E902+Scenarios!$B$18*Draws!I875</f>
        <v>0.789165427513024</v>
      </c>
      <c r="M902" s="64" t="n">
        <f aca="false">Scenarios!$B$15+Scenarios!$B$16*$D902+Scenarios!$B$17*(Scenarios!H$22+SUM($G902:L902))+$E902+Scenarios!$B$18*Draws!J875</f>
        <v>-1.02157231771321</v>
      </c>
      <c r="N902" s="64" t="n">
        <f aca="false">Scenarios!$B$15+Scenarios!$B$16*$D902+Scenarios!$B$17*(Scenarios!I$22+SUM($G902:M902))+$E902+Scenarios!$B$18*Draws!K875</f>
        <v>-0.68558801400195</v>
      </c>
      <c r="O902" s="64" t="n">
        <f aca="false">Scenarios!$B$15+Scenarios!$B$16*$D902+Scenarios!$B$17*(Scenarios!J$22+SUM($G902:N902))+$E902+Scenarios!$B$18*Draws!L875</f>
        <v>-0.31144625853226</v>
      </c>
      <c r="P902" s="64" t="n">
        <f aca="false">Scenarios!$B$15+Scenarios!$B$16*$D902+Scenarios!$B$17*(Scenarios!K$22+SUM($G902:O902))+$E902+Scenarios!$B$18*Draws!M875</f>
        <v>1.98040856892751</v>
      </c>
      <c r="Q902" s="64" t="n">
        <f aca="false">Scenarios!$B$15+Scenarios!$B$16*$D902+Scenarios!$B$17*(Scenarios!L$22+SUM($G902:P902))+$E902+Scenarios!$B$18*Draws!N875</f>
        <v>1.49992774645904</v>
      </c>
      <c r="R902" s="64" t="n">
        <f aca="false">Scenarios!$B$15+Scenarios!$B$16*$D902+Scenarios!$B$17*(Scenarios!M$22+SUM($G902:Q902))+$E902+Scenarios!$B$18*Draws!O875</f>
        <v>0.895833930519598</v>
      </c>
      <c r="S902" s="79" t="n">
        <f aca="false">SUM(G902:R902)</f>
        <v>2.3841732980622</v>
      </c>
    </row>
    <row r="903" customFormat="false" ht="15" hidden="false" customHeight="false" outlineLevel="0" collapsed="false">
      <c r="A903" s="36" t="n">
        <v>872</v>
      </c>
      <c r="B903" s="36" t="n">
        <f aca="false">MATCH(Draws!B876,$B$16:$E$16,1)</f>
        <v>3</v>
      </c>
      <c r="C903" s="65" t="n">
        <f aca="false">MAX(-0.9,INDEX(Scenarios!$B$8:$E$8,B903)+INDEX(Scenarios!$B$9:$E$9,B903)*Draws!C876)</f>
        <v>0.4177226</v>
      </c>
      <c r="D903" s="65" t="n">
        <f aca="false">(1+C903)^(1/12)-1</f>
        <v>0.0295148258932971</v>
      </c>
      <c r="E903" s="64" t="n">
        <f aca="false">INDEX(Scenarios!$B$10:$E$10,B903)/12</f>
        <v>0.416666666666667</v>
      </c>
      <c r="G903" s="64" t="n">
        <f aca="false">Scenarios!$B$15+Scenarios!$B$16*$D903+Scenarios!$B$17*(Scenarios!B$22)+$E903+Scenarios!$B$18*Draws!D876</f>
        <v>-0.238785727979103</v>
      </c>
      <c r="H903" s="64" t="n">
        <f aca="false">Scenarios!$B$15+Scenarios!$B$16*$D903+Scenarios!$B$17*(Scenarios!C$22+SUM($G903:G903))+$E903+Scenarios!$B$18*Draws!E876</f>
        <v>-3.17264396301321</v>
      </c>
      <c r="I903" s="64" t="n">
        <f aca="false">Scenarios!$B$15+Scenarios!$B$16*$D903+Scenarios!$B$17*(Scenarios!D$22+SUM($G903:H903))+$E903+Scenarios!$B$18*Draws!F876</f>
        <v>-0.632018740718083</v>
      </c>
      <c r="J903" s="64" t="n">
        <f aca="false">Scenarios!$B$15+Scenarios!$B$16*$D903+Scenarios!$B$17*(Scenarios!E$22+SUM($G903:I903))+$E903+Scenarios!$B$18*Draws!G876</f>
        <v>-0.647852665452521</v>
      </c>
      <c r="K903" s="64" t="n">
        <f aca="false">Scenarios!$B$15+Scenarios!$B$16*$D903+Scenarios!$B$17*(Scenarios!F$22+SUM($G903:J903))+$E903+Scenarios!$B$18*Draws!H876</f>
        <v>-2.04644767774983</v>
      </c>
      <c r="L903" s="64" t="n">
        <f aca="false">Scenarios!$B$15+Scenarios!$B$16*$D903+Scenarios!$B$17*(Scenarios!G$22+SUM($G903:K903))+$E903+Scenarios!$B$18*Draws!I876</f>
        <v>-4.76096442347198</v>
      </c>
      <c r="M903" s="64" t="n">
        <f aca="false">Scenarios!$B$15+Scenarios!$B$16*$D903+Scenarios!$B$17*(Scenarios!H$22+SUM($G903:L903))+$E903+Scenarios!$B$18*Draws!J876</f>
        <v>2.89959672979116</v>
      </c>
      <c r="N903" s="64" t="n">
        <f aca="false">Scenarios!$B$15+Scenarios!$B$16*$D903+Scenarios!$B$17*(Scenarios!I$22+SUM($G903:M903))+$E903+Scenarios!$B$18*Draws!K876</f>
        <v>3.4220399046479</v>
      </c>
      <c r="O903" s="64" t="n">
        <f aca="false">Scenarios!$B$15+Scenarios!$B$16*$D903+Scenarios!$B$17*(Scenarios!J$22+SUM($G903:N903))+$E903+Scenarios!$B$18*Draws!L876</f>
        <v>-2.08774476958197</v>
      </c>
      <c r="P903" s="64" t="n">
        <f aca="false">Scenarios!$B$15+Scenarios!$B$16*$D903+Scenarios!$B$17*(Scenarios!K$22+SUM($G903:O903))+$E903+Scenarios!$B$18*Draws!M876</f>
        <v>2.08374839191264</v>
      </c>
      <c r="Q903" s="64" t="n">
        <f aca="false">Scenarios!$B$15+Scenarios!$B$16*$D903+Scenarios!$B$17*(Scenarios!L$22+SUM($G903:P903))+$E903+Scenarios!$B$18*Draws!N876</f>
        <v>-0.479361691254367</v>
      </c>
      <c r="R903" s="64" t="n">
        <f aca="false">Scenarios!$B$15+Scenarios!$B$16*$D903+Scenarios!$B$17*(Scenarios!M$22+SUM($G903:Q903))+$E903+Scenarios!$B$18*Draws!O876</f>
        <v>-0.281954966501458</v>
      </c>
      <c r="S903" s="79" t="n">
        <f aca="false">SUM(G903:R903)</f>
        <v>-5.94238959937084</v>
      </c>
    </row>
    <row r="904" customFormat="false" ht="15" hidden="false" customHeight="false" outlineLevel="0" collapsed="false">
      <c r="A904" s="36" t="n">
        <v>873</v>
      </c>
      <c r="B904" s="36" t="n">
        <f aca="false">MATCH(Draws!B877,$B$16:$E$16,1)</f>
        <v>3</v>
      </c>
      <c r="C904" s="65" t="n">
        <f aca="false">MAX(-0.9,INDEX(Scenarios!$B$8:$E$8,B904)+INDEX(Scenarios!$B$9:$E$9,B904)*Draws!C877)</f>
        <v>0.46421072</v>
      </c>
      <c r="D904" s="65" t="n">
        <f aca="false">(1+C904)^(1/12)-1</f>
        <v>0.0322866205956489</v>
      </c>
      <c r="E904" s="64" t="n">
        <f aca="false">INDEX(Scenarios!$B$10:$E$10,B904)/12</f>
        <v>0.416666666666667</v>
      </c>
      <c r="G904" s="64" t="n">
        <f aca="false">Scenarios!$B$15+Scenarios!$B$16*$D904+Scenarios!$B$17*(Scenarios!B$22)+$E904+Scenarios!$B$18*Draws!D877</f>
        <v>5.38720343712275</v>
      </c>
      <c r="H904" s="64" t="n">
        <f aca="false">Scenarios!$B$15+Scenarios!$B$16*$D904+Scenarios!$B$17*(Scenarios!C$22+SUM($G904:G904))+$E904+Scenarios!$B$18*Draws!E877</f>
        <v>-0.0331022768156078</v>
      </c>
      <c r="I904" s="64" t="n">
        <f aca="false">Scenarios!$B$15+Scenarios!$B$16*$D904+Scenarios!$B$17*(Scenarios!D$22+SUM($G904:H904))+$E904+Scenarios!$B$18*Draws!F877</f>
        <v>-0.826506188505781</v>
      </c>
      <c r="J904" s="64" t="n">
        <f aca="false">Scenarios!$B$15+Scenarios!$B$16*$D904+Scenarios!$B$17*(Scenarios!E$22+SUM($G904:I904))+$E904+Scenarios!$B$18*Draws!G877</f>
        <v>0.700513088458293</v>
      </c>
      <c r="K904" s="64" t="n">
        <f aca="false">Scenarios!$B$15+Scenarios!$B$16*$D904+Scenarios!$B$17*(Scenarios!F$22+SUM($G904:J904))+$E904+Scenarios!$B$18*Draws!H877</f>
        <v>2.84758431627937</v>
      </c>
      <c r="L904" s="64" t="n">
        <f aca="false">Scenarios!$B$15+Scenarios!$B$16*$D904+Scenarios!$B$17*(Scenarios!G$22+SUM($G904:K904))+$E904+Scenarios!$B$18*Draws!I877</f>
        <v>-2.4858985038322</v>
      </c>
      <c r="M904" s="64" t="n">
        <f aca="false">Scenarios!$B$15+Scenarios!$B$16*$D904+Scenarios!$B$17*(Scenarios!H$22+SUM($G904:L904))+$E904+Scenarios!$B$18*Draws!J877</f>
        <v>1.5475999363906</v>
      </c>
      <c r="N904" s="64" t="n">
        <f aca="false">Scenarios!$B$15+Scenarios!$B$16*$D904+Scenarios!$B$17*(Scenarios!I$22+SUM($G904:M904))+$E904+Scenarios!$B$18*Draws!K877</f>
        <v>3.8597521272641</v>
      </c>
      <c r="O904" s="64" t="n">
        <f aca="false">Scenarios!$B$15+Scenarios!$B$16*$D904+Scenarios!$B$17*(Scenarios!J$22+SUM($G904:N904))+$E904+Scenarios!$B$18*Draws!L877</f>
        <v>1.98586733565424</v>
      </c>
      <c r="P904" s="64" t="n">
        <f aca="false">Scenarios!$B$15+Scenarios!$B$16*$D904+Scenarios!$B$17*(Scenarios!K$22+SUM($G904:O904))+$E904+Scenarios!$B$18*Draws!M877</f>
        <v>2.46012422236143</v>
      </c>
      <c r="Q904" s="64" t="n">
        <f aca="false">Scenarios!$B$15+Scenarios!$B$16*$D904+Scenarios!$B$17*(Scenarios!L$22+SUM($G904:P904))+$E904+Scenarios!$B$18*Draws!N877</f>
        <v>-2.99520934267705</v>
      </c>
      <c r="R904" s="64" t="n">
        <f aca="false">Scenarios!$B$15+Scenarios!$B$16*$D904+Scenarios!$B$17*(Scenarios!M$22+SUM($G904:Q904))+$E904+Scenarios!$B$18*Draws!O877</f>
        <v>4.18833047254621</v>
      </c>
      <c r="S904" s="79" t="n">
        <f aca="false">SUM(G904:R904)</f>
        <v>16.6362586242463</v>
      </c>
    </row>
    <row r="905" customFormat="false" ht="15" hidden="false" customHeight="false" outlineLevel="0" collapsed="false">
      <c r="A905" s="36" t="n">
        <v>874</v>
      </c>
      <c r="B905" s="36" t="n">
        <f aca="false">MATCH(Draws!B878,$B$16:$E$16,1)</f>
        <v>1</v>
      </c>
      <c r="C905" s="65" t="n">
        <f aca="false">MAX(-0.9,INDEX(Scenarios!$B$8:$E$8,B905)+INDEX(Scenarios!$B$9:$E$9,B905)*Draws!C878)</f>
        <v>-0.063733</v>
      </c>
      <c r="D905" s="65" t="n">
        <f aca="false">(1+C905)^(1/12)-1</f>
        <v>-0.00547285131386055</v>
      </c>
      <c r="E905" s="64" t="n">
        <f aca="false">INDEX(Scenarios!$B$10:$E$10,B905)/12</f>
        <v>-1.25</v>
      </c>
      <c r="G905" s="64" t="n">
        <f aca="false">Scenarios!$B$15+Scenarios!$B$16*$D905+Scenarios!$B$17*(Scenarios!B$22)+$E905+Scenarios!$B$18*Draws!D878</f>
        <v>-7.77108698575499</v>
      </c>
      <c r="H905" s="64" t="n">
        <f aca="false">Scenarios!$B$15+Scenarios!$B$16*$D905+Scenarios!$B$17*(Scenarios!C$22+SUM($G905:G905))+$E905+Scenarios!$B$18*Draws!E878</f>
        <v>-8.86697901871263</v>
      </c>
      <c r="I905" s="64" t="n">
        <f aca="false">Scenarios!$B$15+Scenarios!$B$16*$D905+Scenarios!$B$17*(Scenarios!D$22+SUM($G905:H905))+$E905+Scenarios!$B$18*Draws!F878</f>
        <v>-4.29065669751735</v>
      </c>
      <c r="J905" s="64" t="n">
        <f aca="false">Scenarios!$B$15+Scenarios!$B$16*$D905+Scenarios!$B$17*(Scenarios!E$22+SUM($G905:I905))+$E905+Scenarios!$B$18*Draws!G878</f>
        <v>-2.53585702036549</v>
      </c>
      <c r="K905" s="64" t="n">
        <f aca="false">Scenarios!$B$15+Scenarios!$B$16*$D905+Scenarios!$B$17*(Scenarios!F$22+SUM($G905:J905))+$E905+Scenarios!$B$18*Draws!H878</f>
        <v>-4.32169638482893</v>
      </c>
      <c r="L905" s="64" t="n">
        <f aca="false">Scenarios!$B$15+Scenarios!$B$16*$D905+Scenarios!$B$17*(Scenarios!G$22+SUM($G905:K905))+$E905+Scenarios!$B$18*Draws!I878</f>
        <v>1.43628266631433</v>
      </c>
      <c r="M905" s="64" t="n">
        <f aca="false">Scenarios!$B$15+Scenarios!$B$16*$D905+Scenarios!$B$17*(Scenarios!H$22+SUM($G905:L905))+$E905+Scenarios!$B$18*Draws!J878</f>
        <v>-4.38847042375136</v>
      </c>
      <c r="N905" s="64" t="n">
        <f aca="false">Scenarios!$B$15+Scenarios!$B$16*$D905+Scenarios!$B$17*(Scenarios!I$22+SUM($G905:M905))+$E905+Scenarios!$B$18*Draws!K878</f>
        <v>-7.50876479010592</v>
      </c>
      <c r="O905" s="64" t="n">
        <f aca="false">Scenarios!$B$15+Scenarios!$B$16*$D905+Scenarios!$B$17*(Scenarios!J$22+SUM($G905:N905))+$E905+Scenarios!$B$18*Draws!L878</f>
        <v>-6.57817605688699</v>
      </c>
      <c r="P905" s="64" t="n">
        <f aca="false">Scenarios!$B$15+Scenarios!$B$16*$D905+Scenarios!$B$17*(Scenarios!K$22+SUM($G905:O905))+$E905+Scenarios!$B$18*Draws!M878</f>
        <v>0.861771524547728</v>
      </c>
      <c r="Q905" s="64" t="n">
        <f aca="false">Scenarios!$B$15+Scenarios!$B$16*$D905+Scenarios!$B$17*(Scenarios!L$22+SUM($G905:P905))+$E905+Scenarios!$B$18*Draws!N878</f>
        <v>-3.51985591086321</v>
      </c>
      <c r="R905" s="64" t="n">
        <f aca="false">Scenarios!$B$15+Scenarios!$B$16*$D905+Scenarios!$B$17*(Scenarios!M$22+SUM($G905:Q905))+$E905+Scenarios!$B$18*Draws!O878</f>
        <v>-3.60311819347548</v>
      </c>
      <c r="S905" s="79" t="n">
        <f aca="false">SUM(G905:R905)</f>
        <v>-51.0866072914003</v>
      </c>
    </row>
    <row r="906" customFormat="false" ht="15" hidden="false" customHeight="false" outlineLevel="0" collapsed="false">
      <c r="A906" s="36" t="n">
        <v>875</v>
      </c>
      <c r="B906" s="36" t="n">
        <f aca="false">MATCH(Draws!B879,$B$16:$E$16,1)</f>
        <v>3</v>
      </c>
      <c r="C906" s="65" t="n">
        <f aca="false">MAX(-0.9,INDEX(Scenarios!$B$8:$E$8,B906)+INDEX(Scenarios!$B$9:$E$9,B906)*Draws!C879)</f>
        <v>0.27268232</v>
      </c>
      <c r="D906" s="65" t="n">
        <f aca="false">(1+C906)^(1/12)-1</f>
        <v>0.0202971360052253</v>
      </c>
      <c r="E906" s="64" t="n">
        <f aca="false">INDEX(Scenarios!$B$10:$E$10,B906)/12</f>
        <v>0.416666666666667</v>
      </c>
      <c r="G906" s="64" t="n">
        <f aca="false">Scenarios!$B$15+Scenarios!$B$16*$D906+Scenarios!$B$17*(Scenarios!B$22)+$E906+Scenarios!$B$18*Draws!D879</f>
        <v>-2.22532018875688</v>
      </c>
      <c r="H906" s="64" t="n">
        <f aca="false">Scenarios!$B$15+Scenarios!$B$16*$D906+Scenarios!$B$17*(Scenarios!C$22+SUM($G906:G906))+$E906+Scenarios!$B$18*Draws!E879</f>
        <v>0.102402283220118</v>
      </c>
      <c r="I906" s="64" t="n">
        <f aca="false">Scenarios!$B$15+Scenarios!$B$16*$D906+Scenarios!$B$17*(Scenarios!D$22+SUM($G906:H906))+$E906+Scenarios!$B$18*Draws!F879</f>
        <v>-3.7818122266671</v>
      </c>
      <c r="J906" s="64" t="n">
        <f aca="false">Scenarios!$B$15+Scenarios!$B$16*$D906+Scenarios!$B$17*(Scenarios!E$22+SUM($G906:I906))+$E906+Scenarios!$B$18*Draws!G879</f>
        <v>-6.72430455551173</v>
      </c>
      <c r="K906" s="64" t="n">
        <f aca="false">Scenarios!$B$15+Scenarios!$B$16*$D906+Scenarios!$B$17*(Scenarios!F$22+SUM($G906:J906))+$E906+Scenarios!$B$18*Draws!H879</f>
        <v>-2.04289062511585</v>
      </c>
      <c r="L906" s="64" t="n">
        <f aca="false">Scenarios!$B$15+Scenarios!$B$16*$D906+Scenarios!$B$17*(Scenarios!G$22+SUM($G906:K906))+$E906+Scenarios!$B$18*Draws!I879</f>
        <v>4.89365510391975</v>
      </c>
      <c r="M906" s="64" t="n">
        <f aca="false">Scenarios!$B$15+Scenarios!$B$16*$D906+Scenarios!$B$17*(Scenarios!H$22+SUM($G906:L906))+$E906+Scenarios!$B$18*Draws!J879</f>
        <v>-0.542736531861184</v>
      </c>
      <c r="N906" s="64" t="n">
        <f aca="false">Scenarios!$B$15+Scenarios!$B$16*$D906+Scenarios!$B$17*(Scenarios!I$22+SUM($G906:M906))+$E906+Scenarios!$B$18*Draws!K879</f>
        <v>2.93462290309441</v>
      </c>
      <c r="O906" s="64" t="n">
        <f aca="false">Scenarios!$B$15+Scenarios!$B$16*$D906+Scenarios!$B$17*(Scenarios!J$22+SUM($G906:N906))+$E906+Scenarios!$B$18*Draws!L879</f>
        <v>-7.51022380169885</v>
      </c>
      <c r="P906" s="64" t="n">
        <f aca="false">Scenarios!$B$15+Scenarios!$B$16*$D906+Scenarios!$B$17*(Scenarios!K$22+SUM($G906:O906))+$E906+Scenarios!$B$18*Draws!M879</f>
        <v>-0.464462598261553</v>
      </c>
      <c r="Q906" s="64" t="n">
        <f aca="false">Scenarios!$B$15+Scenarios!$B$16*$D906+Scenarios!$B$17*(Scenarios!L$22+SUM($G906:P906))+$E906+Scenarios!$B$18*Draws!N879</f>
        <v>3.89225668924518</v>
      </c>
      <c r="R906" s="64" t="n">
        <f aca="false">Scenarios!$B$15+Scenarios!$B$16*$D906+Scenarios!$B$17*(Scenarios!M$22+SUM($G906:Q906))+$E906+Scenarios!$B$18*Draws!O879</f>
        <v>2.03101603846361</v>
      </c>
      <c r="S906" s="79" t="n">
        <f aca="false">SUM(G906:R906)</f>
        <v>-9.43779750993009</v>
      </c>
    </row>
    <row r="907" customFormat="false" ht="15" hidden="false" customHeight="false" outlineLevel="0" collapsed="false">
      <c r="A907" s="36" t="n">
        <v>876</v>
      </c>
      <c r="B907" s="36" t="n">
        <f aca="false">MATCH(Draws!B880,$B$16:$E$16,1)</f>
        <v>2</v>
      </c>
      <c r="C907" s="65" t="n">
        <f aca="false">MAX(-0.9,INDEX(Scenarios!$B$8:$E$8,B907)+INDEX(Scenarios!$B$9:$E$9,B907)*Draws!C880)</f>
        <v>-0.46234972</v>
      </c>
      <c r="D907" s="65" t="n">
        <f aca="false">(1+C907)^(1/12)-1</f>
        <v>-0.0503979218868105</v>
      </c>
      <c r="E907" s="64" t="n">
        <f aca="false">INDEX(Scenarios!$B$10:$E$10,B907)/12</f>
        <v>0.416666666666667</v>
      </c>
      <c r="G907" s="64" t="n">
        <f aca="false">Scenarios!$B$15+Scenarios!$B$16*$D907+Scenarios!$B$17*(Scenarios!B$22)+$E907+Scenarios!$B$18*Draws!D880</f>
        <v>-5.65300796113481</v>
      </c>
      <c r="H907" s="64" t="n">
        <f aca="false">Scenarios!$B$15+Scenarios!$B$16*$D907+Scenarios!$B$17*(Scenarios!C$22+SUM($G907:G907))+$E907+Scenarios!$B$18*Draws!E880</f>
        <v>-4.23618477964647</v>
      </c>
      <c r="I907" s="64" t="n">
        <f aca="false">Scenarios!$B$15+Scenarios!$B$16*$D907+Scenarios!$B$17*(Scenarios!D$22+SUM($G907:H907))+$E907+Scenarios!$B$18*Draws!F880</f>
        <v>-5.87767583268324</v>
      </c>
      <c r="J907" s="64" t="n">
        <f aca="false">Scenarios!$B$15+Scenarios!$B$16*$D907+Scenarios!$B$17*(Scenarios!E$22+SUM($G907:I907))+$E907+Scenarios!$B$18*Draws!G880</f>
        <v>-0.826448327324729</v>
      </c>
      <c r="K907" s="64" t="n">
        <f aca="false">Scenarios!$B$15+Scenarios!$B$16*$D907+Scenarios!$B$17*(Scenarios!F$22+SUM($G907:J907))+$E907+Scenarios!$B$18*Draws!H880</f>
        <v>-2.91000028369837</v>
      </c>
      <c r="L907" s="64" t="n">
        <f aca="false">Scenarios!$B$15+Scenarios!$B$16*$D907+Scenarios!$B$17*(Scenarios!G$22+SUM($G907:K907))+$E907+Scenarios!$B$18*Draws!I880</f>
        <v>0.710959894455553</v>
      </c>
      <c r="M907" s="64" t="n">
        <f aca="false">Scenarios!$B$15+Scenarios!$B$16*$D907+Scenarios!$B$17*(Scenarios!H$22+SUM($G907:L907))+$E907+Scenarios!$B$18*Draws!J880</f>
        <v>-1.28693764553723</v>
      </c>
      <c r="N907" s="64" t="n">
        <f aca="false">Scenarios!$B$15+Scenarios!$B$16*$D907+Scenarios!$B$17*(Scenarios!I$22+SUM($G907:M907))+$E907+Scenarios!$B$18*Draws!K880</f>
        <v>-4.15564858699099</v>
      </c>
      <c r="O907" s="64" t="n">
        <f aca="false">Scenarios!$B$15+Scenarios!$B$16*$D907+Scenarios!$B$17*(Scenarios!J$22+SUM($G907:N907))+$E907+Scenarios!$B$18*Draws!L880</f>
        <v>-2.28716092432612</v>
      </c>
      <c r="P907" s="64" t="n">
        <f aca="false">Scenarios!$B$15+Scenarios!$B$16*$D907+Scenarios!$B$17*(Scenarios!K$22+SUM($G907:O907))+$E907+Scenarios!$B$18*Draws!M880</f>
        <v>-4.54589239530106</v>
      </c>
      <c r="Q907" s="64" t="n">
        <f aca="false">Scenarios!$B$15+Scenarios!$B$16*$D907+Scenarios!$B$17*(Scenarios!L$22+SUM($G907:P907))+$E907+Scenarios!$B$18*Draws!N880</f>
        <v>0.0136837378299339</v>
      </c>
      <c r="R907" s="64" t="n">
        <f aca="false">Scenarios!$B$15+Scenarios!$B$16*$D907+Scenarios!$B$17*(Scenarios!M$22+SUM($G907:Q907))+$E907+Scenarios!$B$18*Draws!O880</f>
        <v>-2.5260572850559</v>
      </c>
      <c r="S907" s="79" t="n">
        <f aca="false">SUM(G907:R907)</f>
        <v>-33.5803703894134</v>
      </c>
    </row>
    <row r="908" customFormat="false" ht="15" hidden="false" customHeight="false" outlineLevel="0" collapsed="false">
      <c r="A908" s="36" t="n">
        <v>877</v>
      </c>
      <c r="B908" s="36" t="n">
        <f aca="false">MATCH(Draws!B881,$B$16:$E$16,1)</f>
        <v>1</v>
      </c>
      <c r="C908" s="65" t="n">
        <f aca="false">MAX(-0.9,INDEX(Scenarios!$B$8:$E$8,B908)+INDEX(Scenarios!$B$9:$E$9,B908)*Draws!C881)</f>
        <v>-0.1540927</v>
      </c>
      <c r="D908" s="65" t="n">
        <f aca="false">(1+C908)^(1/12)-1</f>
        <v>-0.0138486708543188</v>
      </c>
      <c r="E908" s="64" t="n">
        <f aca="false">INDEX(Scenarios!$B$10:$E$10,B908)/12</f>
        <v>-1.25</v>
      </c>
      <c r="G908" s="64" t="n">
        <f aca="false">Scenarios!$B$15+Scenarios!$B$16*$D908+Scenarios!$B$17*(Scenarios!B$22)+$E908+Scenarios!$B$18*Draws!D881</f>
        <v>-5.98822958401913</v>
      </c>
      <c r="H908" s="64" t="n">
        <f aca="false">Scenarios!$B$15+Scenarios!$B$16*$D908+Scenarios!$B$17*(Scenarios!C$22+SUM($G908:G908))+$E908+Scenarios!$B$18*Draws!E881</f>
        <v>-4.65443631166234</v>
      </c>
      <c r="I908" s="64" t="n">
        <f aca="false">Scenarios!$B$15+Scenarios!$B$16*$D908+Scenarios!$B$17*(Scenarios!D$22+SUM($G908:H908))+$E908+Scenarios!$B$18*Draws!F881</f>
        <v>-5.49629121553924</v>
      </c>
      <c r="J908" s="64" t="n">
        <f aca="false">Scenarios!$B$15+Scenarios!$B$16*$D908+Scenarios!$B$17*(Scenarios!E$22+SUM($G908:I908))+$E908+Scenarios!$B$18*Draws!G881</f>
        <v>0.390965106384161</v>
      </c>
      <c r="K908" s="64" t="n">
        <f aca="false">Scenarios!$B$15+Scenarios!$B$16*$D908+Scenarios!$B$17*(Scenarios!F$22+SUM($G908:J908))+$E908+Scenarios!$B$18*Draws!H881</f>
        <v>-5.38447974508856</v>
      </c>
      <c r="L908" s="64" t="n">
        <f aca="false">Scenarios!$B$15+Scenarios!$B$16*$D908+Scenarios!$B$17*(Scenarios!G$22+SUM($G908:K908))+$E908+Scenarios!$B$18*Draws!I881</f>
        <v>-4.49048518580478</v>
      </c>
      <c r="M908" s="64" t="n">
        <f aca="false">Scenarios!$B$15+Scenarios!$B$16*$D908+Scenarios!$B$17*(Scenarios!H$22+SUM($G908:L908))+$E908+Scenarios!$B$18*Draws!J881</f>
        <v>1.5809105103949</v>
      </c>
      <c r="N908" s="64" t="n">
        <f aca="false">Scenarios!$B$15+Scenarios!$B$16*$D908+Scenarios!$B$17*(Scenarios!I$22+SUM($G908:M908))+$E908+Scenarios!$B$18*Draws!K881</f>
        <v>-0.513611174916489</v>
      </c>
      <c r="O908" s="64" t="n">
        <f aca="false">Scenarios!$B$15+Scenarios!$B$16*$D908+Scenarios!$B$17*(Scenarios!J$22+SUM($G908:N908))+$E908+Scenarios!$B$18*Draws!L881</f>
        <v>-0.530033779505096</v>
      </c>
      <c r="P908" s="64" t="n">
        <f aca="false">Scenarios!$B$15+Scenarios!$B$16*$D908+Scenarios!$B$17*(Scenarios!K$22+SUM($G908:O908))+$E908+Scenarios!$B$18*Draws!M881</f>
        <v>-0.287128642726012</v>
      </c>
      <c r="Q908" s="64" t="n">
        <f aca="false">Scenarios!$B$15+Scenarios!$B$16*$D908+Scenarios!$B$17*(Scenarios!L$22+SUM($G908:P908))+$E908+Scenarios!$B$18*Draws!N881</f>
        <v>-5.37474062869326</v>
      </c>
      <c r="R908" s="64" t="n">
        <f aca="false">Scenarios!$B$15+Scenarios!$B$16*$D908+Scenarios!$B$17*(Scenarios!M$22+SUM($G908:Q908))+$E908+Scenarios!$B$18*Draws!O881</f>
        <v>-3.7226569402551</v>
      </c>
      <c r="S908" s="79" t="n">
        <f aca="false">SUM(G908:R908)</f>
        <v>-34.4702175914309</v>
      </c>
    </row>
    <row r="909" customFormat="false" ht="15" hidden="false" customHeight="false" outlineLevel="0" collapsed="false">
      <c r="A909" s="36" t="n">
        <v>878</v>
      </c>
      <c r="B909" s="36" t="n">
        <f aca="false">MATCH(Draws!B882,$B$16:$E$16,1)</f>
        <v>4</v>
      </c>
      <c r="C909" s="65" t="n">
        <f aca="false">MAX(-0.9,INDEX(Scenarios!$B$8:$E$8,B909)+INDEX(Scenarios!$B$9:$E$9,B909)*Draws!C882)</f>
        <v>-0.09982416</v>
      </c>
      <c r="D909" s="65" t="n">
        <f aca="false">(1+C909)^(1/12)-1</f>
        <v>-0.00872547324464323</v>
      </c>
      <c r="E909" s="64" t="n">
        <f aca="false">INDEX(Scenarios!$B$10:$E$10,B909)/12</f>
        <v>-1.25</v>
      </c>
      <c r="G909" s="64" t="n">
        <f aca="false">Scenarios!$B$15+Scenarios!$B$16*$D909+Scenarios!$B$17*(Scenarios!B$22)+$E909+Scenarios!$B$18*Draws!D882</f>
        <v>-1.51678108820533</v>
      </c>
      <c r="H909" s="64" t="n">
        <f aca="false">Scenarios!$B$15+Scenarios!$B$16*$D909+Scenarios!$B$17*(Scenarios!C$22+SUM($G909:G909))+$E909+Scenarios!$B$18*Draws!E882</f>
        <v>-1.56984177759259</v>
      </c>
      <c r="I909" s="64" t="n">
        <f aca="false">Scenarios!$B$15+Scenarios!$B$16*$D909+Scenarios!$B$17*(Scenarios!D$22+SUM($G909:H909))+$E909+Scenarios!$B$18*Draws!F882</f>
        <v>-4.6184407995068</v>
      </c>
      <c r="J909" s="64" t="n">
        <f aca="false">Scenarios!$B$15+Scenarios!$B$16*$D909+Scenarios!$B$17*(Scenarios!E$22+SUM($G909:I909))+$E909+Scenarios!$B$18*Draws!G882</f>
        <v>-2.40553899520498</v>
      </c>
      <c r="K909" s="64" t="n">
        <f aca="false">Scenarios!$B$15+Scenarios!$B$16*$D909+Scenarios!$B$17*(Scenarios!F$22+SUM($G909:J909))+$E909+Scenarios!$B$18*Draws!H882</f>
        <v>-0.999979771955675</v>
      </c>
      <c r="L909" s="64" t="n">
        <f aca="false">Scenarios!$B$15+Scenarios!$B$16*$D909+Scenarios!$B$17*(Scenarios!G$22+SUM($G909:K909))+$E909+Scenarios!$B$18*Draws!I882</f>
        <v>-3.34744517914496</v>
      </c>
      <c r="M909" s="64" t="n">
        <f aca="false">Scenarios!$B$15+Scenarios!$B$16*$D909+Scenarios!$B$17*(Scenarios!H$22+SUM($G909:L909))+$E909+Scenarios!$B$18*Draws!J882</f>
        <v>-1.15038004281461</v>
      </c>
      <c r="N909" s="64" t="n">
        <f aca="false">Scenarios!$B$15+Scenarios!$B$16*$D909+Scenarios!$B$17*(Scenarios!I$22+SUM($G909:M909))+$E909+Scenarios!$B$18*Draws!K882</f>
        <v>-5.43969207358457</v>
      </c>
      <c r="O909" s="64" t="n">
        <f aca="false">Scenarios!$B$15+Scenarios!$B$16*$D909+Scenarios!$B$17*(Scenarios!J$22+SUM($G909:N909))+$E909+Scenarios!$B$18*Draws!L882</f>
        <v>-5.47853265007841</v>
      </c>
      <c r="P909" s="64" t="n">
        <f aca="false">Scenarios!$B$15+Scenarios!$B$16*$D909+Scenarios!$B$17*(Scenarios!K$22+SUM($G909:O909))+$E909+Scenarios!$B$18*Draws!M882</f>
        <v>-0.616701117148482</v>
      </c>
      <c r="Q909" s="64" t="n">
        <f aca="false">Scenarios!$B$15+Scenarios!$B$16*$D909+Scenarios!$B$17*(Scenarios!L$22+SUM($G909:P909))+$E909+Scenarios!$B$18*Draws!N882</f>
        <v>-6.83477216558446</v>
      </c>
      <c r="R909" s="64" t="n">
        <f aca="false">Scenarios!$B$15+Scenarios!$B$16*$D909+Scenarios!$B$17*(Scenarios!M$22+SUM($G909:Q909))+$E909+Scenarios!$B$18*Draws!O882</f>
        <v>-0.777879273265982</v>
      </c>
      <c r="S909" s="79" t="n">
        <f aca="false">SUM(G909:R909)</f>
        <v>-34.7559849340869</v>
      </c>
    </row>
    <row r="910" customFormat="false" ht="15" hidden="false" customHeight="false" outlineLevel="0" collapsed="false">
      <c r="A910" s="36" t="n">
        <v>879</v>
      </c>
      <c r="B910" s="36" t="n">
        <f aca="false">MATCH(Draws!B883,$B$16:$E$16,1)</f>
        <v>1</v>
      </c>
      <c r="C910" s="65" t="n">
        <f aca="false">MAX(-0.9,INDEX(Scenarios!$B$8:$E$8,B910)+INDEX(Scenarios!$B$9:$E$9,B910)*Draws!C883)</f>
        <v>0.1214024</v>
      </c>
      <c r="D910" s="65" t="n">
        <f aca="false">(1+C910)^(1/12)-1</f>
        <v>0.00959406787952122</v>
      </c>
      <c r="E910" s="64" t="n">
        <f aca="false">INDEX(Scenarios!$B$10:$E$10,B910)/12</f>
        <v>-1.25</v>
      </c>
      <c r="G910" s="64" t="n">
        <f aca="false">Scenarios!$B$15+Scenarios!$B$16*$D910+Scenarios!$B$17*(Scenarios!B$22)+$E910+Scenarios!$B$18*Draws!D883</f>
        <v>0.11990430654989</v>
      </c>
      <c r="H910" s="64" t="n">
        <f aca="false">Scenarios!$B$15+Scenarios!$B$16*$D910+Scenarios!$B$17*(Scenarios!C$22+SUM($G910:G910))+$E910+Scenarios!$B$18*Draws!E883</f>
        <v>-3.03947561647232</v>
      </c>
      <c r="I910" s="64" t="n">
        <f aca="false">Scenarios!$B$15+Scenarios!$B$16*$D910+Scenarios!$B$17*(Scenarios!D$22+SUM($G910:H910))+$E910+Scenarios!$B$18*Draws!F883</f>
        <v>0.136597313143839</v>
      </c>
      <c r="J910" s="64" t="n">
        <f aca="false">Scenarios!$B$15+Scenarios!$B$16*$D910+Scenarios!$B$17*(Scenarios!E$22+SUM($G910:I910))+$E910+Scenarios!$B$18*Draws!G883</f>
        <v>1.74300168361424</v>
      </c>
      <c r="K910" s="64" t="n">
        <f aca="false">Scenarios!$B$15+Scenarios!$B$16*$D910+Scenarios!$B$17*(Scenarios!F$22+SUM($G910:J910))+$E910+Scenarios!$B$18*Draws!H883</f>
        <v>1.21847347485037</v>
      </c>
      <c r="L910" s="64" t="n">
        <f aca="false">Scenarios!$B$15+Scenarios!$B$16*$D910+Scenarios!$B$17*(Scenarios!G$22+SUM($G910:K910))+$E910+Scenarios!$B$18*Draws!I883</f>
        <v>0.910964891951218</v>
      </c>
      <c r="M910" s="64" t="n">
        <f aca="false">Scenarios!$B$15+Scenarios!$B$16*$D910+Scenarios!$B$17*(Scenarios!H$22+SUM($G910:L910))+$E910+Scenarios!$B$18*Draws!J883</f>
        <v>-3.77488996921455</v>
      </c>
      <c r="N910" s="64" t="n">
        <f aca="false">Scenarios!$B$15+Scenarios!$B$16*$D910+Scenarios!$B$17*(Scenarios!I$22+SUM($G910:M910))+$E910+Scenarios!$B$18*Draws!K883</f>
        <v>-3.94702444022754</v>
      </c>
      <c r="O910" s="64" t="n">
        <f aca="false">Scenarios!$B$15+Scenarios!$B$16*$D910+Scenarios!$B$17*(Scenarios!J$22+SUM($G910:N910))+$E910+Scenarios!$B$18*Draws!L883</f>
        <v>0.616346160005804</v>
      </c>
      <c r="P910" s="64" t="n">
        <f aca="false">Scenarios!$B$15+Scenarios!$B$16*$D910+Scenarios!$B$17*(Scenarios!K$22+SUM($G910:O910))+$E910+Scenarios!$B$18*Draws!M883</f>
        <v>-5.10705271282485</v>
      </c>
      <c r="Q910" s="64" t="n">
        <f aca="false">Scenarios!$B$15+Scenarios!$B$16*$D910+Scenarios!$B$17*(Scenarios!L$22+SUM($G910:P910))+$E910+Scenarios!$B$18*Draws!N883</f>
        <v>-3.44647059805736</v>
      </c>
      <c r="R910" s="64" t="n">
        <f aca="false">Scenarios!$B$15+Scenarios!$B$16*$D910+Scenarios!$B$17*(Scenarios!M$22+SUM($G910:Q910))+$E910+Scenarios!$B$18*Draws!O883</f>
        <v>-4.48963405990197</v>
      </c>
      <c r="S910" s="79" t="n">
        <f aca="false">SUM(G910:R910)</f>
        <v>-19.0592595665832</v>
      </c>
    </row>
    <row r="911" customFormat="false" ht="15" hidden="false" customHeight="false" outlineLevel="0" collapsed="false">
      <c r="A911" s="36" t="n">
        <v>880</v>
      </c>
      <c r="B911" s="36" t="n">
        <f aca="false">MATCH(Draws!B884,$B$16:$E$16,1)</f>
        <v>2</v>
      </c>
      <c r="C911" s="65" t="n">
        <f aca="false">MAX(-0.9,INDEX(Scenarios!$B$8:$E$8,B911)+INDEX(Scenarios!$B$9:$E$9,B911)*Draws!C884)</f>
        <v>-0.38730784</v>
      </c>
      <c r="D911" s="65" t="n">
        <f aca="false">(1+C911)^(1/12)-1</f>
        <v>-0.0400022976701389</v>
      </c>
      <c r="E911" s="64" t="n">
        <f aca="false">INDEX(Scenarios!$B$10:$E$10,B911)/12</f>
        <v>0.416666666666667</v>
      </c>
      <c r="G911" s="64" t="n">
        <f aca="false">Scenarios!$B$15+Scenarios!$B$16*$D911+Scenarios!$B$17*(Scenarios!B$22)+$E911+Scenarios!$B$18*Draws!D884</f>
        <v>0.611501911621122</v>
      </c>
      <c r="H911" s="64" t="n">
        <f aca="false">Scenarios!$B$15+Scenarios!$B$16*$D911+Scenarios!$B$17*(Scenarios!C$22+SUM($G911:G911))+$E911+Scenarios!$B$18*Draws!E884</f>
        <v>1.69922948377327</v>
      </c>
      <c r="I911" s="64" t="n">
        <f aca="false">Scenarios!$B$15+Scenarios!$B$16*$D911+Scenarios!$B$17*(Scenarios!D$22+SUM($G911:H911))+$E911+Scenarios!$B$18*Draws!F884</f>
        <v>-3.17199503689748</v>
      </c>
      <c r="J911" s="64" t="n">
        <f aca="false">Scenarios!$B$15+Scenarios!$B$16*$D911+Scenarios!$B$17*(Scenarios!E$22+SUM($G911:I911))+$E911+Scenarios!$B$18*Draws!G884</f>
        <v>-0.748720004193274</v>
      </c>
      <c r="K911" s="64" t="n">
        <f aca="false">Scenarios!$B$15+Scenarios!$B$16*$D911+Scenarios!$B$17*(Scenarios!F$22+SUM($G911:J911))+$E911+Scenarios!$B$18*Draws!H884</f>
        <v>0.0788036630400282</v>
      </c>
      <c r="L911" s="64" t="n">
        <f aca="false">Scenarios!$B$15+Scenarios!$B$16*$D911+Scenarios!$B$17*(Scenarios!G$22+SUM($G911:K911))+$E911+Scenarios!$B$18*Draws!I884</f>
        <v>-2.76316178926778</v>
      </c>
      <c r="M911" s="64" t="n">
        <f aca="false">Scenarios!$B$15+Scenarios!$B$16*$D911+Scenarios!$B$17*(Scenarios!H$22+SUM($G911:L911))+$E911+Scenarios!$B$18*Draws!J884</f>
        <v>-1.48382805405539</v>
      </c>
      <c r="N911" s="64" t="n">
        <f aca="false">Scenarios!$B$15+Scenarios!$B$16*$D911+Scenarios!$B$17*(Scenarios!I$22+SUM($G911:M911))+$E911+Scenarios!$B$18*Draws!K884</f>
        <v>-5.30673651839928</v>
      </c>
      <c r="O911" s="64" t="n">
        <f aca="false">Scenarios!$B$15+Scenarios!$B$16*$D911+Scenarios!$B$17*(Scenarios!J$22+SUM($G911:N911))+$E911+Scenarios!$B$18*Draws!L884</f>
        <v>-4.9238892872186</v>
      </c>
      <c r="P911" s="64" t="n">
        <f aca="false">Scenarios!$B$15+Scenarios!$B$16*$D911+Scenarios!$B$17*(Scenarios!K$22+SUM($G911:O911))+$E911+Scenarios!$B$18*Draws!M884</f>
        <v>-3.09904681199327</v>
      </c>
      <c r="Q911" s="64" t="n">
        <f aca="false">Scenarios!$B$15+Scenarios!$B$16*$D911+Scenarios!$B$17*(Scenarios!L$22+SUM($G911:P911))+$E911+Scenarios!$B$18*Draws!N884</f>
        <v>-3.428081181151</v>
      </c>
      <c r="R911" s="64" t="n">
        <f aca="false">Scenarios!$B$15+Scenarios!$B$16*$D911+Scenarios!$B$17*(Scenarios!M$22+SUM($G911:Q911))+$E911+Scenarios!$B$18*Draws!O884</f>
        <v>-1.50492273413295</v>
      </c>
      <c r="S911" s="79" t="n">
        <f aca="false">SUM(G911:R911)</f>
        <v>-24.0408463588746</v>
      </c>
    </row>
    <row r="912" customFormat="false" ht="15" hidden="false" customHeight="false" outlineLevel="0" collapsed="false">
      <c r="A912" s="36" t="n">
        <v>881</v>
      </c>
      <c r="B912" s="36" t="n">
        <f aca="false">MATCH(Draws!B885,$B$16:$E$16,1)</f>
        <v>2</v>
      </c>
      <c r="C912" s="65" t="n">
        <f aca="false">MAX(-0.9,INDEX(Scenarios!$B$8:$E$8,B912)+INDEX(Scenarios!$B$9:$E$9,B912)*Draws!C885)</f>
        <v>-0.18049708</v>
      </c>
      <c r="D912" s="65" t="n">
        <f aca="false">(1+C912)^(1/12)-1</f>
        <v>-0.0164512847124622</v>
      </c>
      <c r="E912" s="64" t="n">
        <f aca="false">INDEX(Scenarios!$B$10:$E$10,B912)/12</f>
        <v>0.416666666666667</v>
      </c>
      <c r="G912" s="64" t="n">
        <f aca="false">Scenarios!$B$15+Scenarios!$B$16*$D912+Scenarios!$B$17*(Scenarios!B$22)+$E912+Scenarios!$B$18*Draws!D885</f>
        <v>4.84318186056344</v>
      </c>
      <c r="H912" s="64" t="n">
        <f aca="false">Scenarios!$B$15+Scenarios!$B$16*$D912+Scenarios!$B$17*(Scenarios!C$22+SUM($G912:G912))+$E912+Scenarios!$B$18*Draws!E885</f>
        <v>-6.83146886208176</v>
      </c>
      <c r="I912" s="64" t="n">
        <f aca="false">Scenarios!$B$15+Scenarios!$B$16*$D912+Scenarios!$B$17*(Scenarios!D$22+SUM($G912:H912))+$E912+Scenarios!$B$18*Draws!F885</f>
        <v>-6.97006297176834</v>
      </c>
      <c r="J912" s="64" t="n">
        <f aca="false">Scenarios!$B$15+Scenarios!$B$16*$D912+Scenarios!$B$17*(Scenarios!E$22+SUM($G912:I912))+$E912+Scenarios!$B$18*Draws!G885</f>
        <v>1.0025457072277</v>
      </c>
      <c r="K912" s="64" t="n">
        <f aca="false">Scenarios!$B$15+Scenarios!$B$16*$D912+Scenarios!$B$17*(Scenarios!F$22+SUM($G912:J912))+$E912+Scenarios!$B$18*Draws!H885</f>
        <v>-5.45621966683269</v>
      </c>
      <c r="L912" s="64" t="n">
        <f aca="false">Scenarios!$B$15+Scenarios!$B$16*$D912+Scenarios!$B$17*(Scenarios!G$22+SUM($G912:K912))+$E912+Scenarios!$B$18*Draws!I885</f>
        <v>1.78216421506877</v>
      </c>
      <c r="M912" s="64" t="n">
        <f aca="false">Scenarios!$B$15+Scenarios!$B$16*$D912+Scenarios!$B$17*(Scenarios!H$22+SUM($G912:L912))+$E912+Scenarios!$B$18*Draws!J885</f>
        <v>-1.33643830962302</v>
      </c>
      <c r="N912" s="64" t="n">
        <f aca="false">Scenarios!$B$15+Scenarios!$B$16*$D912+Scenarios!$B$17*(Scenarios!I$22+SUM($G912:M912))+$E912+Scenarios!$B$18*Draws!K885</f>
        <v>1.32361352251377</v>
      </c>
      <c r="O912" s="64" t="n">
        <f aca="false">Scenarios!$B$15+Scenarios!$B$16*$D912+Scenarios!$B$17*(Scenarios!J$22+SUM($G912:N912))+$E912+Scenarios!$B$18*Draws!L885</f>
        <v>2.00940249170127</v>
      </c>
      <c r="P912" s="64" t="n">
        <f aca="false">Scenarios!$B$15+Scenarios!$B$16*$D912+Scenarios!$B$17*(Scenarios!K$22+SUM($G912:O912))+$E912+Scenarios!$B$18*Draws!M885</f>
        <v>-0.34287814119794</v>
      </c>
      <c r="Q912" s="64" t="n">
        <f aca="false">Scenarios!$B$15+Scenarios!$B$16*$D912+Scenarios!$B$17*(Scenarios!L$22+SUM($G912:P912))+$E912+Scenarios!$B$18*Draws!N885</f>
        <v>-4.25577380681563</v>
      </c>
      <c r="R912" s="64" t="n">
        <f aca="false">Scenarios!$B$15+Scenarios!$B$16*$D912+Scenarios!$B$17*(Scenarios!M$22+SUM($G912:Q912))+$E912+Scenarios!$B$18*Draws!O885</f>
        <v>-0.752085671377122</v>
      </c>
      <c r="S912" s="79" t="n">
        <f aca="false">SUM(G912:R912)</f>
        <v>-14.9840196326216</v>
      </c>
    </row>
    <row r="913" customFormat="false" ht="15" hidden="false" customHeight="false" outlineLevel="0" collapsed="false">
      <c r="A913" s="36" t="n">
        <v>882</v>
      </c>
      <c r="B913" s="36" t="n">
        <f aca="false">MATCH(Draws!B886,$B$16:$E$16,1)</f>
        <v>3</v>
      </c>
      <c r="C913" s="65" t="n">
        <f aca="false">MAX(-0.9,INDEX(Scenarios!$B$8:$E$8,B913)+INDEX(Scenarios!$B$9:$E$9,B913)*Draws!C886)</f>
        <v>-0.01446244</v>
      </c>
      <c r="D913" s="65" t="n">
        <f aca="false">(1+C913)^(1/12)-1</f>
        <v>-0.00121326676955202</v>
      </c>
      <c r="E913" s="64" t="n">
        <f aca="false">INDEX(Scenarios!$B$10:$E$10,B913)/12</f>
        <v>0.416666666666667</v>
      </c>
      <c r="G913" s="64" t="n">
        <f aca="false">Scenarios!$B$15+Scenarios!$B$16*$D913+Scenarios!$B$17*(Scenarios!B$22)+$E913+Scenarios!$B$18*Draws!D886</f>
        <v>-1.56422423389924</v>
      </c>
      <c r="H913" s="64" t="n">
        <f aca="false">Scenarios!$B$15+Scenarios!$B$16*$D913+Scenarios!$B$17*(Scenarios!C$22+SUM($G913:G913))+$E913+Scenarios!$B$18*Draws!E886</f>
        <v>4.61531219639102</v>
      </c>
      <c r="I913" s="64" t="n">
        <f aca="false">Scenarios!$B$15+Scenarios!$B$16*$D913+Scenarios!$B$17*(Scenarios!D$22+SUM($G913:H913))+$E913+Scenarios!$B$18*Draws!F886</f>
        <v>-3.39468344791339</v>
      </c>
      <c r="J913" s="64" t="n">
        <f aca="false">Scenarios!$B$15+Scenarios!$B$16*$D913+Scenarios!$B$17*(Scenarios!E$22+SUM($G913:I913))+$E913+Scenarios!$B$18*Draws!G886</f>
        <v>-3.13083320768343</v>
      </c>
      <c r="K913" s="64" t="n">
        <f aca="false">Scenarios!$B$15+Scenarios!$B$16*$D913+Scenarios!$B$17*(Scenarios!F$22+SUM($G913:J913))+$E913+Scenarios!$B$18*Draws!H886</f>
        <v>-7.17132819134671</v>
      </c>
      <c r="L913" s="64" t="n">
        <f aca="false">Scenarios!$B$15+Scenarios!$B$16*$D913+Scenarios!$B$17*(Scenarios!G$22+SUM($G913:K913))+$E913+Scenarios!$B$18*Draws!I886</f>
        <v>0.253624257349312</v>
      </c>
      <c r="M913" s="64" t="n">
        <f aca="false">Scenarios!$B$15+Scenarios!$B$16*$D913+Scenarios!$B$17*(Scenarios!H$22+SUM($G913:L913))+$E913+Scenarios!$B$18*Draws!J886</f>
        <v>-0.98690724689598</v>
      </c>
      <c r="N913" s="64" t="n">
        <f aca="false">Scenarios!$B$15+Scenarios!$B$16*$D913+Scenarios!$B$17*(Scenarios!I$22+SUM($G913:M913))+$E913+Scenarios!$B$18*Draws!K886</f>
        <v>1.95937958467882</v>
      </c>
      <c r="O913" s="64" t="n">
        <f aca="false">Scenarios!$B$15+Scenarios!$B$16*$D913+Scenarios!$B$17*(Scenarios!J$22+SUM($G913:N913))+$E913+Scenarios!$B$18*Draws!L886</f>
        <v>-2.28830859792503</v>
      </c>
      <c r="P913" s="64" t="n">
        <f aca="false">Scenarios!$B$15+Scenarios!$B$16*$D913+Scenarios!$B$17*(Scenarios!K$22+SUM($G913:O913))+$E913+Scenarios!$B$18*Draws!M886</f>
        <v>-3.95563593782086</v>
      </c>
      <c r="Q913" s="64" t="n">
        <f aca="false">Scenarios!$B$15+Scenarios!$B$16*$D913+Scenarios!$B$17*(Scenarios!L$22+SUM($G913:P913))+$E913+Scenarios!$B$18*Draws!N886</f>
        <v>0.92619204549688</v>
      </c>
      <c r="R913" s="64" t="n">
        <f aca="false">Scenarios!$B$15+Scenarios!$B$16*$D913+Scenarios!$B$17*(Scenarios!M$22+SUM($G913:Q913))+$E913+Scenarios!$B$18*Draws!O886</f>
        <v>-1.46344893798075</v>
      </c>
      <c r="S913" s="79" t="n">
        <f aca="false">SUM(G913:R913)</f>
        <v>-16.2008617175494</v>
      </c>
    </row>
    <row r="914" customFormat="false" ht="15" hidden="false" customHeight="false" outlineLevel="0" collapsed="false">
      <c r="A914" s="36" t="n">
        <v>883</v>
      </c>
      <c r="B914" s="36" t="n">
        <f aca="false">MATCH(Draws!B887,$B$16:$E$16,1)</f>
        <v>4</v>
      </c>
      <c r="C914" s="65" t="n">
        <f aca="false">MAX(-0.9,INDEX(Scenarios!$B$8:$E$8,B914)+INDEX(Scenarios!$B$9:$E$9,B914)*Draws!C887)</f>
        <v>0.12370788</v>
      </c>
      <c r="D914" s="65" t="n">
        <f aca="false">(1+C914)^(1/12)-1</f>
        <v>0.0097668729724556</v>
      </c>
      <c r="E914" s="64" t="n">
        <f aca="false">INDEX(Scenarios!$B$10:$E$10,B914)/12</f>
        <v>-1.25</v>
      </c>
      <c r="G914" s="64" t="n">
        <f aca="false">Scenarios!$B$15+Scenarios!$B$16*$D914+Scenarios!$B$17*(Scenarios!B$22)+$E914+Scenarios!$B$18*Draws!D887</f>
        <v>1.58299784633156</v>
      </c>
      <c r="H914" s="64" t="n">
        <f aca="false">Scenarios!$B$15+Scenarios!$B$16*$D914+Scenarios!$B$17*(Scenarios!C$22+SUM($G914:G914))+$E914+Scenarios!$B$18*Draws!E887</f>
        <v>-0.317415610995649</v>
      </c>
      <c r="I914" s="64" t="n">
        <f aca="false">Scenarios!$B$15+Scenarios!$B$16*$D914+Scenarios!$B$17*(Scenarios!D$22+SUM($G914:H914))+$E914+Scenarios!$B$18*Draws!F887</f>
        <v>-0.0236590376991144</v>
      </c>
      <c r="J914" s="64" t="n">
        <f aca="false">Scenarios!$B$15+Scenarios!$B$16*$D914+Scenarios!$B$17*(Scenarios!E$22+SUM($G914:I914))+$E914+Scenarios!$B$18*Draws!G887</f>
        <v>-5.71406833307534</v>
      </c>
      <c r="K914" s="64" t="n">
        <f aca="false">Scenarios!$B$15+Scenarios!$B$16*$D914+Scenarios!$B$17*(Scenarios!F$22+SUM($G914:J914))+$E914+Scenarios!$B$18*Draws!H887</f>
        <v>1.62363704352057</v>
      </c>
      <c r="L914" s="64" t="n">
        <f aca="false">Scenarios!$B$15+Scenarios!$B$16*$D914+Scenarios!$B$17*(Scenarios!G$22+SUM($G914:K914))+$E914+Scenarios!$B$18*Draws!I887</f>
        <v>-6.04113017508704</v>
      </c>
      <c r="M914" s="64" t="n">
        <f aca="false">Scenarios!$B$15+Scenarios!$B$16*$D914+Scenarios!$B$17*(Scenarios!H$22+SUM($G914:L914))+$E914+Scenarios!$B$18*Draws!J887</f>
        <v>2.74135431946441</v>
      </c>
      <c r="N914" s="64" t="n">
        <f aca="false">Scenarios!$B$15+Scenarios!$B$16*$D914+Scenarios!$B$17*(Scenarios!I$22+SUM($G914:M914))+$E914+Scenarios!$B$18*Draws!K887</f>
        <v>-4.69641285699717</v>
      </c>
      <c r="O914" s="64" t="n">
        <f aca="false">Scenarios!$B$15+Scenarios!$B$16*$D914+Scenarios!$B$17*(Scenarios!J$22+SUM($G914:N914))+$E914+Scenarios!$B$18*Draws!L887</f>
        <v>-2.4711019483448</v>
      </c>
      <c r="P914" s="64" t="n">
        <f aca="false">Scenarios!$B$15+Scenarios!$B$16*$D914+Scenarios!$B$17*(Scenarios!K$22+SUM($G914:O914))+$E914+Scenarios!$B$18*Draws!M887</f>
        <v>-7.67646382623246</v>
      </c>
      <c r="Q914" s="64" t="n">
        <f aca="false">Scenarios!$B$15+Scenarios!$B$16*$D914+Scenarios!$B$17*(Scenarios!L$22+SUM($G914:P914))+$E914+Scenarios!$B$18*Draws!N887</f>
        <v>-2.57623393237727</v>
      </c>
      <c r="R914" s="64" t="n">
        <f aca="false">Scenarios!$B$15+Scenarios!$B$16*$D914+Scenarios!$B$17*(Scenarios!M$22+SUM($G914:Q914))+$E914+Scenarios!$B$18*Draws!O887</f>
        <v>-6.96341832315908</v>
      </c>
      <c r="S914" s="79" t="n">
        <f aca="false">SUM(G914:R914)</f>
        <v>-30.5319148346514</v>
      </c>
    </row>
    <row r="915" customFormat="false" ht="15" hidden="false" customHeight="false" outlineLevel="0" collapsed="false">
      <c r="A915" s="36" t="n">
        <v>884</v>
      </c>
      <c r="B915" s="36" t="n">
        <f aca="false">MATCH(Draws!B888,$B$16:$E$16,1)</f>
        <v>4</v>
      </c>
      <c r="C915" s="65" t="n">
        <f aca="false">MAX(-0.9,INDEX(Scenarios!$B$8:$E$8,B915)+INDEX(Scenarios!$B$9:$E$9,B915)*Draws!C888)</f>
        <v>0.13785972</v>
      </c>
      <c r="D915" s="65" t="n">
        <f aca="false">(1+C915)^(1/12)-1</f>
        <v>0.0108205447887242</v>
      </c>
      <c r="E915" s="64" t="n">
        <f aca="false">INDEX(Scenarios!$B$10:$E$10,B915)/12</f>
        <v>-1.25</v>
      </c>
      <c r="G915" s="64" t="n">
        <f aca="false">Scenarios!$B$15+Scenarios!$B$16*$D915+Scenarios!$B$17*(Scenarios!B$22)+$E915+Scenarios!$B$18*Draws!D888</f>
        <v>-2.41759197702344</v>
      </c>
      <c r="H915" s="64" t="n">
        <f aca="false">Scenarios!$B$15+Scenarios!$B$16*$D915+Scenarios!$B$17*(Scenarios!C$22+SUM($G915:G915))+$E915+Scenarios!$B$18*Draws!E888</f>
        <v>1.80925950981935</v>
      </c>
      <c r="I915" s="64" t="n">
        <f aca="false">Scenarios!$B$15+Scenarios!$B$16*$D915+Scenarios!$B$17*(Scenarios!D$22+SUM($G915:H915))+$E915+Scenarios!$B$18*Draws!F888</f>
        <v>2.15301132117733</v>
      </c>
      <c r="J915" s="64" t="n">
        <f aca="false">Scenarios!$B$15+Scenarios!$B$16*$D915+Scenarios!$B$17*(Scenarios!E$22+SUM($G915:I915))+$E915+Scenarios!$B$18*Draws!G888</f>
        <v>-1.87912211706628</v>
      </c>
      <c r="K915" s="64" t="n">
        <f aca="false">Scenarios!$B$15+Scenarios!$B$16*$D915+Scenarios!$B$17*(Scenarios!F$22+SUM($G915:J915))+$E915+Scenarios!$B$18*Draws!H888</f>
        <v>-1.74987342559649</v>
      </c>
      <c r="L915" s="64" t="n">
        <f aca="false">Scenarios!$B$15+Scenarios!$B$16*$D915+Scenarios!$B$17*(Scenarios!G$22+SUM($G915:K915))+$E915+Scenarios!$B$18*Draws!I888</f>
        <v>-1.99980201253991</v>
      </c>
      <c r="M915" s="64" t="n">
        <f aca="false">Scenarios!$B$15+Scenarios!$B$16*$D915+Scenarios!$B$17*(Scenarios!H$22+SUM($G915:L915))+$E915+Scenarios!$B$18*Draws!J888</f>
        <v>1.50843573527493</v>
      </c>
      <c r="N915" s="64" t="n">
        <f aca="false">Scenarios!$B$15+Scenarios!$B$16*$D915+Scenarios!$B$17*(Scenarios!I$22+SUM($G915:M915))+$E915+Scenarios!$B$18*Draws!K888</f>
        <v>-0.331048676582541</v>
      </c>
      <c r="O915" s="64" t="n">
        <f aca="false">Scenarios!$B$15+Scenarios!$B$16*$D915+Scenarios!$B$17*(Scenarios!J$22+SUM($G915:N915))+$E915+Scenarios!$B$18*Draws!L888</f>
        <v>-3.07052770536829</v>
      </c>
      <c r="P915" s="64" t="n">
        <f aca="false">Scenarios!$B$15+Scenarios!$B$16*$D915+Scenarios!$B$17*(Scenarios!K$22+SUM($G915:O915))+$E915+Scenarios!$B$18*Draws!M888</f>
        <v>1.12596321445243</v>
      </c>
      <c r="Q915" s="64" t="n">
        <f aca="false">Scenarios!$B$15+Scenarios!$B$16*$D915+Scenarios!$B$17*(Scenarios!L$22+SUM($G915:P915))+$E915+Scenarios!$B$18*Draws!N888</f>
        <v>-0.717191463105164</v>
      </c>
      <c r="R915" s="64" t="n">
        <f aca="false">Scenarios!$B$15+Scenarios!$B$16*$D915+Scenarios!$B$17*(Scenarios!M$22+SUM($G915:Q915))+$E915+Scenarios!$B$18*Draws!O888</f>
        <v>-3.0293345710121</v>
      </c>
      <c r="S915" s="79" t="n">
        <f aca="false">SUM(G915:R915)</f>
        <v>-8.59782216757018</v>
      </c>
    </row>
    <row r="916" customFormat="false" ht="15" hidden="false" customHeight="false" outlineLevel="0" collapsed="false">
      <c r="A916" s="36" t="n">
        <v>885</v>
      </c>
      <c r="B916" s="36" t="n">
        <f aca="false">MATCH(Draws!B889,$B$16:$E$16,1)</f>
        <v>1</v>
      </c>
      <c r="C916" s="65" t="n">
        <f aca="false">MAX(-0.9,INDEX(Scenarios!$B$8:$E$8,B916)+INDEX(Scenarios!$B$9:$E$9,B916)*Draws!C889)</f>
        <v>-0.0628291</v>
      </c>
      <c r="D916" s="65" t="n">
        <f aca="false">(1+C916)^(1/12)-1</f>
        <v>-0.00539287452319825</v>
      </c>
      <c r="E916" s="64" t="n">
        <f aca="false">INDEX(Scenarios!$B$10:$E$10,B916)/12</f>
        <v>-1.25</v>
      </c>
      <c r="G916" s="64" t="n">
        <f aca="false">Scenarios!$B$15+Scenarios!$B$16*$D916+Scenarios!$B$17*(Scenarios!B$22)+$E916+Scenarios!$B$18*Draws!D889</f>
        <v>-2.84142317369434</v>
      </c>
      <c r="H916" s="64" t="n">
        <f aca="false">Scenarios!$B$15+Scenarios!$B$16*$D916+Scenarios!$B$17*(Scenarios!C$22+SUM($G916:G916))+$E916+Scenarios!$B$18*Draws!E889</f>
        <v>-4.24942642631457</v>
      </c>
      <c r="I916" s="64" t="n">
        <f aca="false">Scenarios!$B$15+Scenarios!$B$16*$D916+Scenarios!$B$17*(Scenarios!D$22+SUM($G916:H916))+$E916+Scenarios!$B$18*Draws!F889</f>
        <v>-4.61407697154039</v>
      </c>
      <c r="J916" s="64" t="n">
        <f aca="false">Scenarios!$B$15+Scenarios!$B$16*$D916+Scenarios!$B$17*(Scenarios!E$22+SUM($G916:I916))+$E916+Scenarios!$B$18*Draws!G889</f>
        <v>-1.73346306465002</v>
      </c>
      <c r="K916" s="64" t="n">
        <f aca="false">Scenarios!$B$15+Scenarios!$B$16*$D916+Scenarios!$B$17*(Scenarios!F$22+SUM($G916:J916))+$E916+Scenarios!$B$18*Draws!H889</f>
        <v>-1.54742333890151</v>
      </c>
      <c r="L916" s="64" t="n">
        <f aca="false">Scenarios!$B$15+Scenarios!$B$16*$D916+Scenarios!$B$17*(Scenarios!G$22+SUM($G916:K916))+$E916+Scenarios!$B$18*Draws!I889</f>
        <v>-2.52437596223236</v>
      </c>
      <c r="M916" s="64" t="n">
        <f aca="false">Scenarios!$B$15+Scenarios!$B$16*$D916+Scenarios!$B$17*(Scenarios!H$22+SUM($G916:L916))+$E916+Scenarios!$B$18*Draws!J889</f>
        <v>4.14006798638296</v>
      </c>
      <c r="N916" s="64" t="n">
        <f aca="false">Scenarios!$B$15+Scenarios!$B$16*$D916+Scenarios!$B$17*(Scenarios!I$22+SUM($G916:M916))+$E916+Scenarios!$B$18*Draws!K889</f>
        <v>0.609735111476319</v>
      </c>
      <c r="O916" s="64" t="n">
        <f aca="false">Scenarios!$B$15+Scenarios!$B$16*$D916+Scenarios!$B$17*(Scenarios!J$22+SUM($G916:N916))+$E916+Scenarios!$B$18*Draws!L889</f>
        <v>-1.17261685168896</v>
      </c>
      <c r="P916" s="64" t="n">
        <f aca="false">Scenarios!$B$15+Scenarios!$B$16*$D916+Scenarios!$B$17*(Scenarios!K$22+SUM($G916:O916))+$E916+Scenarios!$B$18*Draws!M889</f>
        <v>-4.43780694758827</v>
      </c>
      <c r="Q916" s="64" t="n">
        <f aca="false">Scenarios!$B$15+Scenarios!$B$16*$D916+Scenarios!$B$17*(Scenarios!L$22+SUM($G916:P916))+$E916+Scenarios!$B$18*Draws!N889</f>
        <v>-4.47191737086243</v>
      </c>
      <c r="R916" s="64" t="n">
        <f aca="false">Scenarios!$B$15+Scenarios!$B$16*$D916+Scenarios!$B$17*(Scenarios!M$22+SUM($G916:Q916))+$E916+Scenarios!$B$18*Draws!O889</f>
        <v>1.53487829433419</v>
      </c>
      <c r="S916" s="79" t="n">
        <f aca="false">SUM(G916:R916)</f>
        <v>-21.3078487152794</v>
      </c>
    </row>
    <row r="917" customFormat="false" ht="15" hidden="false" customHeight="false" outlineLevel="0" collapsed="false">
      <c r="A917" s="36" t="n">
        <v>886</v>
      </c>
      <c r="B917" s="36" t="n">
        <f aca="false">MATCH(Draws!B890,$B$16:$E$16,1)</f>
        <v>1</v>
      </c>
      <c r="C917" s="65" t="n">
        <f aca="false">MAX(-0.9,INDEX(Scenarios!$B$8:$E$8,B917)+INDEX(Scenarios!$B$9:$E$9,B917)*Draws!C890)</f>
        <v>0.05654975</v>
      </c>
      <c r="D917" s="65" t="n">
        <f aca="false">(1+C917)^(1/12)-1</f>
        <v>0.00459457671551911</v>
      </c>
      <c r="E917" s="64" t="n">
        <f aca="false">INDEX(Scenarios!$B$10:$E$10,B917)/12</f>
        <v>-1.25</v>
      </c>
      <c r="G917" s="64" t="n">
        <f aca="false">Scenarios!$B$15+Scenarios!$B$16*$D917+Scenarios!$B$17*(Scenarios!B$22)+$E917+Scenarios!$B$18*Draws!D890</f>
        <v>-1.10587339465837</v>
      </c>
      <c r="H917" s="64" t="n">
        <f aca="false">Scenarios!$B$15+Scenarios!$B$16*$D917+Scenarios!$B$17*(Scenarios!C$22+SUM($G917:G917))+$E917+Scenarios!$B$18*Draws!E890</f>
        <v>1.35476582003637</v>
      </c>
      <c r="I917" s="64" t="n">
        <f aca="false">Scenarios!$B$15+Scenarios!$B$16*$D917+Scenarios!$B$17*(Scenarios!D$22+SUM($G917:H917))+$E917+Scenarios!$B$18*Draws!F890</f>
        <v>-4.8189077828654</v>
      </c>
      <c r="J917" s="64" t="n">
        <f aca="false">Scenarios!$B$15+Scenarios!$B$16*$D917+Scenarios!$B$17*(Scenarios!E$22+SUM($G917:I917))+$E917+Scenarios!$B$18*Draws!G890</f>
        <v>-3.42023587391531</v>
      </c>
      <c r="K917" s="64" t="n">
        <f aca="false">Scenarios!$B$15+Scenarios!$B$16*$D917+Scenarios!$B$17*(Scenarios!F$22+SUM($G917:J917))+$E917+Scenarios!$B$18*Draws!H890</f>
        <v>-4.17833705714936</v>
      </c>
      <c r="L917" s="64" t="n">
        <f aca="false">Scenarios!$B$15+Scenarios!$B$16*$D917+Scenarios!$B$17*(Scenarios!G$22+SUM($G917:K917))+$E917+Scenarios!$B$18*Draws!I890</f>
        <v>-3.99436144593973</v>
      </c>
      <c r="M917" s="64" t="n">
        <f aca="false">Scenarios!$B$15+Scenarios!$B$16*$D917+Scenarios!$B$17*(Scenarios!H$22+SUM($G917:L917))+$E917+Scenarios!$B$18*Draws!J890</f>
        <v>-6.05111012573032</v>
      </c>
      <c r="N917" s="64" t="n">
        <f aca="false">Scenarios!$B$15+Scenarios!$B$16*$D917+Scenarios!$B$17*(Scenarios!I$22+SUM($G917:M917))+$E917+Scenarios!$B$18*Draws!K890</f>
        <v>-3.78126769377796</v>
      </c>
      <c r="O917" s="64" t="n">
        <f aca="false">Scenarios!$B$15+Scenarios!$B$16*$D917+Scenarios!$B$17*(Scenarios!J$22+SUM($G917:N917))+$E917+Scenarios!$B$18*Draws!L890</f>
        <v>-3.85407363513325</v>
      </c>
      <c r="P917" s="64" t="n">
        <f aca="false">Scenarios!$B$15+Scenarios!$B$16*$D917+Scenarios!$B$17*(Scenarios!K$22+SUM($G917:O917))+$E917+Scenarios!$B$18*Draws!M890</f>
        <v>-4.12560522198381</v>
      </c>
      <c r="Q917" s="64" t="n">
        <f aca="false">Scenarios!$B$15+Scenarios!$B$16*$D917+Scenarios!$B$17*(Scenarios!L$22+SUM($G917:P917))+$E917+Scenarios!$B$18*Draws!N890</f>
        <v>-4.97871732959521</v>
      </c>
      <c r="R917" s="64" t="n">
        <f aca="false">Scenarios!$B$15+Scenarios!$B$16*$D917+Scenarios!$B$17*(Scenarios!M$22+SUM($G917:Q917))+$E917+Scenarios!$B$18*Draws!O890</f>
        <v>1.33473088845139</v>
      </c>
      <c r="S917" s="79" t="n">
        <f aca="false">SUM(G917:R917)</f>
        <v>-37.6189928522609</v>
      </c>
    </row>
    <row r="918" customFormat="false" ht="15" hidden="false" customHeight="false" outlineLevel="0" collapsed="false">
      <c r="A918" s="36" t="n">
        <v>887</v>
      </c>
      <c r="B918" s="36" t="n">
        <f aca="false">MATCH(Draws!B891,$B$16:$E$16,1)</f>
        <v>2</v>
      </c>
      <c r="C918" s="65" t="n">
        <f aca="false">MAX(-0.9,INDEX(Scenarios!$B$8:$E$8,B918)+INDEX(Scenarios!$B$9:$E$9,B918)*Draws!C891)</f>
        <v>-0.20408488</v>
      </c>
      <c r="D918" s="65" t="n">
        <f aca="false">(1+C918)^(1/12)-1</f>
        <v>-0.0188421197891678</v>
      </c>
      <c r="E918" s="64" t="n">
        <f aca="false">INDEX(Scenarios!$B$10:$E$10,B918)/12</f>
        <v>0.416666666666667</v>
      </c>
      <c r="G918" s="64" t="n">
        <f aca="false">Scenarios!$B$15+Scenarios!$B$16*$D918+Scenarios!$B$17*(Scenarios!B$22)+$E918+Scenarios!$B$18*Draws!D891</f>
        <v>-4.26284844947821</v>
      </c>
      <c r="H918" s="64" t="n">
        <f aca="false">Scenarios!$B$15+Scenarios!$B$16*$D918+Scenarios!$B$17*(Scenarios!C$22+SUM($G918:G918))+$E918+Scenarios!$B$18*Draws!E891</f>
        <v>-0.088512072772398</v>
      </c>
      <c r="I918" s="64" t="n">
        <f aca="false">Scenarios!$B$15+Scenarios!$B$16*$D918+Scenarios!$B$17*(Scenarios!D$22+SUM($G918:H918))+$E918+Scenarios!$B$18*Draws!F891</f>
        <v>-1.60335223517019</v>
      </c>
      <c r="J918" s="64" t="n">
        <f aca="false">Scenarios!$B$15+Scenarios!$B$16*$D918+Scenarios!$B$17*(Scenarios!E$22+SUM($G918:I918))+$E918+Scenarios!$B$18*Draws!G891</f>
        <v>-5.0868820248105</v>
      </c>
      <c r="K918" s="64" t="n">
        <f aca="false">Scenarios!$B$15+Scenarios!$B$16*$D918+Scenarios!$B$17*(Scenarios!F$22+SUM($G918:J918))+$E918+Scenarios!$B$18*Draws!H891</f>
        <v>1.26379575677082</v>
      </c>
      <c r="L918" s="64" t="n">
        <f aca="false">Scenarios!$B$15+Scenarios!$B$16*$D918+Scenarios!$B$17*(Scenarios!G$22+SUM($G918:K918))+$E918+Scenarios!$B$18*Draws!I891</f>
        <v>0.405171791788574</v>
      </c>
      <c r="M918" s="64" t="n">
        <f aca="false">Scenarios!$B$15+Scenarios!$B$16*$D918+Scenarios!$B$17*(Scenarios!H$22+SUM($G918:L918))+$E918+Scenarios!$B$18*Draws!J891</f>
        <v>-0.8291249934597</v>
      </c>
      <c r="N918" s="64" t="n">
        <f aca="false">Scenarios!$B$15+Scenarios!$B$16*$D918+Scenarios!$B$17*(Scenarios!I$22+SUM($G918:M918))+$E918+Scenarios!$B$18*Draws!K891</f>
        <v>1.05453029295532</v>
      </c>
      <c r="O918" s="64" t="n">
        <f aca="false">Scenarios!$B$15+Scenarios!$B$16*$D918+Scenarios!$B$17*(Scenarios!J$22+SUM($G918:N918))+$E918+Scenarios!$B$18*Draws!L891</f>
        <v>3.69681769385222</v>
      </c>
      <c r="P918" s="64" t="n">
        <f aca="false">Scenarios!$B$15+Scenarios!$B$16*$D918+Scenarios!$B$17*(Scenarios!K$22+SUM($G918:O918))+$E918+Scenarios!$B$18*Draws!M891</f>
        <v>6.72681711089998</v>
      </c>
      <c r="Q918" s="64" t="n">
        <f aca="false">Scenarios!$B$15+Scenarios!$B$16*$D918+Scenarios!$B$17*(Scenarios!L$22+SUM($G918:P918))+$E918+Scenarios!$B$18*Draws!N891</f>
        <v>-1.50060135310035</v>
      </c>
      <c r="R918" s="64" t="n">
        <f aca="false">Scenarios!$B$15+Scenarios!$B$16*$D918+Scenarios!$B$17*(Scenarios!M$22+SUM($G918:Q918))+$E918+Scenarios!$B$18*Draws!O891</f>
        <v>4.71421442404276</v>
      </c>
      <c r="S918" s="79" t="n">
        <f aca="false">SUM(G918:R918)</f>
        <v>4.49002594151832</v>
      </c>
    </row>
    <row r="919" customFormat="false" ht="15" hidden="false" customHeight="false" outlineLevel="0" collapsed="false">
      <c r="A919" s="36" t="n">
        <v>888</v>
      </c>
      <c r="B919" s="36" t="n">
        <f aca="false">MATCH(Draws!B892,$B$16:$E$16,1)</f>
        <v>2</v>
      </c>
      <c r="C919" s="65" t="n">
        <f aca="false">MAX(-0.9,INDEX(Scenarios!$B$8:$E$8,B919)+INDEX(Scenarios!$B$9:$E$9,B919)*Draws!C892)</f>
        <v>-0.19861432</v>
      </c>
      <c r="D919" s="65" t="n">
        <f aca="false">(1+C919)^(1/12)-1</f>
        <v>-0.0182819000883508</v>
      </c>
      <c r="E919" s="64" t="n">
        <f aca="false">INDEX(Scenarios!$B$10:$E$10,B919)/12</f>
        <v>0.416666666666667</v>
      </c>
      <c r="G919" s="64" t="n">
        <f aca="false">Scenarios!$B$15+Scenarios!$B$16*$D919+Scenarios!$B$17*(Scenarios!B$22)+$E919+Scenarios!$B$18*Draws!D892</f>
        <v>-0.62897532843663</v>
      </c>
      <c r="H919" s="64" t="n">
        <f aca="false">Scenarios!$B$15+Scenarios!$B$16*$D919+Scenarios!$B$17*(Scenarios!C$22+SUM($G919:G919))+$E919+Scenarios!$B$18*Draws!E892</f>
        <v>-1.74961276368861</v>
      </c>
      <c r="I919" s="64" t="n">
        <f aca="false">Scenarios!$B$15+Scenarios!$B$16*$D919+Scenarios!$B$17*(Scenarios!D$22+SUM($G919:H919))+$E919+Scenarios!$B$18*Draws!F892</f>
        <v>2.85574932937243</v>
      </c>
      <c r="J919" s="64" t="n">
        <f aca="false">Scenarios!$B$15+Scenarios!$B$16*$D919+Scenarios!$B$17*(Scenarios!E$22+SUM($G919:I919))+$E919+Scenarios!$B$18*Draws!G892</f>
        <v>-2.97775068157688</v>
      </c>
      <c r="K919" s="64" t="n">
        <f aca="false">Scenarios!$B$15+Scenarios!$B$16*$D919+Scenarios!$B$17*(Scenarios!F$22+SUM($G919:J919))+$E919+Scenarios!$B$18*Draws!H892</f>
        <v>1.10147422200956</v>
      </c>
      <c r="L919" s="64" t="n">
        <f aca="false">Scenarios!$B$15+Scenarios!$B$16*$D919+Scenarios!$B$17*(Scenarios!G$22+SUM($G919:K919))+$E919+Scenarios!$B$18*Draws!I892</f>
        <v>2.22759098883822</v>
      </c>
      <c r="M919" s="64" t="n">
        <f aca="false">Scenarios!$B$15+Scenarios!$B$16*$D919+Scenarios!$B$17*(Scenarios!H$22+SUM($G919:L919))+$E919+Scenarios!$B$18*Draws!J892</f>
        <v>0.571496220448605</v>
      </c>
      <c r="N919" s="64" t="n">
        <f aca="false">Scenarios!$B$15+Scenarios!$B$16*$D919+Scenarios!$B$17*(Scenarios!I$22+SUM($G919:M919))+$E919+Scenarios!$B$18*Draws!K892</f>
        <v>-1.46336307582087</v>
      </c>
      <c r="O919" s="64" t="n">
        <f aca="false">Scenarios!$B$15+Scenarios!$B$16*$D919+Scenarios!$B$17*(Scenarios!J$22+SUM($G919:N919))+$E919+Scenarios!$B$18*Draws!L892</f>
        <v>5.2889912200992</v>
      </c>
      <c r="P919" s="64" t="n">
        <f aca="false">Scenarios!$B$15+Scenarios!$B$16*$D919+Scenarios!$B$17*(Scenarios!K$22+SUM($G919:O919))+$E919+Scenarios!$B$18*Draws!M892</f>
        <v>-1.10391191801456</v>
      </c>
      <c r="Q919" s="64" t="n">
        <f aca="false">Scenarios!$B$15+Scenarios!$B$16*$D919+Scenarios!$B$17*(Scenarios!L$22+SUM($G919:P919))+$E919+Scenarios!$B$18*Draws!N892</f>
        <v>2.31520919795234</v>
      </c>
      <c r="R919" s="64" t="n">
        <f aca="false">Scenarios!$B$15+Scenarios!$B$16*$D919+Scenarios!$B$17*(Scenarios!M$22+SUM($G919:Q919))+$E919+Scenarios!$B$18*Draws!O892</f>
        <v>0.551872162249332</v>
      </c>
      <c r="S919" s="79" t="n">
        <f aca="false">SUM(G919:R919)</f>
        <v>6.98876957343214</v>
      </c>
    </row>
    <row r="920" customFormat="false" ht="15" hidden="false" customHeight="false" outlineLevel="0" collapsed="false">
      <c r="A920" s="36" t="n">
        <v>889</v>
      </c>
      <c r="B920" s="36" t="n">
        <f aca="false">MATCH(Draws!B893,$B$16:$E$16,1)</f>
        <v>4</v>
      </c>
      <c r="C920" s="65" t="n">
        <f aca="false">MAX(-0.9,INDEX(Scenarios!$B$8:$E$8,B920)+INDEX(Scenarios!$B$9:$E$9,B920)*Draws!C893)</f>
        <v>0.06831792</v>
      </c>
      <c r="D920" s="65" t="n">
        <f aca="false">(1+C920)^(1/12)-1</f>
        <v>0.00552230654234998</v>
      </c>
      <c r="E920" s="64" t="n">
        <f aca="false">INDEX(Scenarios!$B$10:$E$10,B920)/12</f>
        <v>-1.25</v>
      </c>
      <c r="G920" s="64" t="n">
        <f aca="false">Scenarios!$B$15+Scenarios!$B$16*$D920+Scenarios!$B$17*(Scenarios!B$22)+$E920+Scenarios!$B$18*Draws!D893</f>
        <v>1.14585512978428</v>
      </c>
      <c r="H920" s="64" t="n">
        <f aca="false">Scenarios!$B$15+Scenarios!$B$16*$D920+Scenarios!$B$17*(Scenarios!C$22+SUM($G920:G920))+$E920+Scenarios!$B$18*Draws!E893</f>
        <v>-3.26876306220975</v>
      </c>
      <c r="I920" s="64" t="n">
        <f aca="false">Scenarios!$B$15+Scenarios!$B$16*$D920+Scenarios!$B$17*(Scenarios!D$22+SUM($G920:H920))+$E920+Scenarios!$B$18*Draws!F893</f>
        <v>-6.0656055572866</v>
      </c>
      <c r="J920" s="64" t="n">
        <f aca="false">Scenarios!$B$15+Scenarios!$B$16*$D920+Scenarios!$B$17*(Scenarios!E$22+SUM($G920:I920))+$E920+Scenarios!$B$18*Draws!G893</f>
        <v>-1.40810499637734</v>
      </c>
      <c r="K920" s="64" t="n">
        <f aca="false">Scenarios!$B$15+Scenarios!$B$16*$D920+Scenarios!$B$17*(Scenarios!F$22+SUM($G920:J920))+$E920+Scenarios!$B$18*Draws!H893</f>
        <v>-6.2726468850831</v>
      </c>
      <c r="L920" s="64" t="n">
        <f aca="false">Scenarios!$B$15+Scenarios!$B$16*$D920+Scenarios!$B$17*(Scenarios!G$22+SUM($G920:K920))+$E920+Scenarios!$B$18*Draws!I893</f>
        <v>-4.02751058427025</v>
      </c>
      <c r="M920" s="64" t="n">
        <f aca="false">Scenarios!$B$15+Scenarios!$B$16*$D920+Scenarios!$B$17*(Scenarios!H$22+SUM($G920:L920))+$E920+Scenarios!$B$18*Draws!J893</f>
        <v>-1.0498901490247</v>
      </c>
      <c r="N920" s="64" t="n">
        <f aca="false">Scenarios!$B$15+Scenarios!$B$16*$D920+Scenarios!$B$17*(Scenarios!I$22+SUM($G920:M920))+$E920+Scenarios!$B$18*Draws!K893</f>
        <v>-1.83691230375411</v>
      </c>
      <c r="O920" s="64" t="n">
        <f aca="false">Scenarios!$B$15+Scenarios!$B$16*$D920+Scenarios!$B$17*(Scenarios!J$22+SUM($G920:N920))+$E920+Scenarios!$B$18*Draws!L893</f>
        <v>-4.60345155690105</v>
      </c>
      <c r="P920" s="64" t="n">
        <f aca="false">Scenarios!$B$15+Scenarios!$B$16*$D920+Scenarios!$B$17*(Scenarios!K$22+SUM($G920:O920))+$E920+Scenarios!$B$18*Draws!M893</f>
        <v>0.551833750326042</v>
      </c>
      <c r="Q920" s="64" t="n">
        <f aca="false">Scenarios!$B$15+Scenarios!$B$16*$D920+Scenarios!$B$17*(Scenarios!L$22+SUM($G920:P920))+$E920+Scenarios!$B$18*Draws!N893</f>
        <v>-0.980259455407961</v>
      </c>
      <c r="R920" s="64" t="n">
        <f aca="false">Scenarios!$B$15+Scenarios!$B$16*$D920+Scenarios!$B$17*(Scenarios!M$22+SUM($G920:Q920))+$E920+Scenarios!$B$18*Draws!O893</f>
        <v>-6.70283803067387</v>
      </c>
      <c r="S920" s="79" t="n">
        <f aca="false">SUM(G920:R920)</f>
        <v>-34.5182937008784</v>
      </c>
    </row>
    <row r="921" customFormat="false" ht="15" hidden="false" customHeight="false" outlineLevel="0" collapsed="false">
      <c r="A921" s="36" t="n">
        <v>890</v>
      </c>
      <c r="B921" s="36" t="n">
        <f aca="false">MATCH(Draws!B894,$B$16:$E$16,1)</f>
        <v>2</v>
      </c>
      <c r="C921" s="65" t="n">
        <f aca="false">MAX(-0.9,INDEX(Scenarios!$B$8:$E$8,B921)+INDEX(Scenarios!$B$9:$E$9,B921)*Draws!C894)</f>
        <v>-0.38301724</v>
      </c>
      <c r="D921" s="65" t="n">
        <f aca="false">(1+C921)^(1/12)-1</f>
        <v>-0.0394438600029398</v>
      </c>
      <c r="E921" s="64" t="n">
        <f aca="false">INDEX(Scenarios!$B$10:$E$10,B921)/12</f>
        <v>0.416666666666667</v>
      </c>
      <c r="G921" s="64" t="n">
        <f aca="false">Scenarios!$B$15+Scenarios!$B$16*$D921+Scenarios!$B$17*(Scenarios!B$22)+$E921+Scenarios!$B$18*Draws!D894</f>
        <v>3.99123293755636</v>
      </c>
      <c r="H921" s="64" t="n">
        <f aca="false">Scenarios!$B$15+Scenarios!$B$16*$D921+Scenarios!$B$17*(Scenarios!C$22+SUM($G921:G921))+$E921+Scenarios!$B$18*Draws!E894</f>
        <v>-3.80578128124739</v>
      </c>
      <c r="I921" s="64" t="n">
        <f aca="false">Scenarios!$B$15+Scenarios!$B$16*$D921+Scenarios!$B$17*(Scenarios!D$22+SUM($G921:H921))+$E921+Scenarios!$B$18*Draws!F894</f>
        <v>0.675132984704175</v>
      </c>
      <c r="J921" s="64" t="n">
        <f aca="false">Scenarios!$B$15+Scenarios!$B$16*$D921+Scenarios!$B$17*(Scenarios!E$22+SUM($G921:I921))+$E921+Scenarios!$B$18*Draws!G894</f>
        <v>-1.04547393987358</v>
      </c>
      <c r="K921" s="64" t="n">
        <f aca="false">Scenarios!$B$15+Scenarios!$B$16*$D921+Scenarios!$B$17*(Scenarios!F$22+SUM($G921:J921))+$E921+Scenarios!$B$18*Draws!H894</f>
        <v>1.53020079246983</v>
      </c>
      <c r="L921" s="64" t="n">
        <f aca="false">Scenarios!$B$15+Scenarios!$B$16*$D921+Scenarios!$B$17*(Scenarios!G$22+SUM($G921:K921))+$E921+Scenarios!$B$18*Draws!I894</f>
        <v>-3.67824445486091</v>
      </c>
      <c r="M921" s="64" t="n">
        <f aca="false">Scenarios!$B$15+Scenarios!$B$16*$D921+Scenarios!$B$17*(Scenarios!H$22+SUM($G921:L921))+$E921+Scenarios!$B$18*Draws!J894</f>
        <v>0.059043180201547</v>
      </c>
      <c r="N921" s="64" t="n">
        <f aca="false">Scenarios!$B$15+Scenarios!$B$16*$D921+Scenarios!$B$17*(Scenarios!I$22+SUM($G921:M921))+$E921+Scenarios!$B$18*Draws!K894</f>
        <v>-1.66317845323348</v>
      </c>
      <c r="O921" s="64" t="n">
        <f aca="false">Scenarios!$B$15+Scenarios!$B$16*$D921+Scenarios!$B$17*(Scenarios!J$22+SUM($G921:N921))+$E921+Scenarios!$B$18*Draws!L894</f>
        <v>-0.328080879492966</v>
      </c>
      <c r="P921" s="64" t="n">
        <f aca="false">Scenarios!$B$15+Scenarios!$B$16*$D921+Scenarios!$B$17*(Scenarios!K$22+SUM($G921:O921))+$E921+Scenarios!$B$18*Draws!M894</f>
        <v>0.765016063635576</v>
      </c>
      <c r="Q921" s="64" t="n">
        <f aca="false">Scenarios!$B$15+Scenarios!$B$16*$D921+Scenarios!$B$17*(Scenarios!L$22+SUM($G921:P921))+$E921+Scenarios!$B$18*Draws!N894</f>
        <v>0.652319738511997</v>
      </c>
      <c r="R921" s="64" t="n">
        <f aca="false">Scenarios!$B$15+Scenarios!$B$16*$D921+Scenarios!$B$17*(Scenarios!M$22+SUM($G921:Q921))+$E921+Scenarios!$B$18*Draws!O894</f>
        <v>-2.4081483588605</v>
      </c>
      <c r="S921" s="79" t="n">
        <f aca="false">SUM(G921:R921)</f>
        <v>-5.25596167048933</v>
      </c>
    </row>
    <row r="922" customFormat="false" ht="15" hidden="false" customHeight="false" outlineLevel="0" collapsed="false">
      <c r="A922" s="36" t="n">
        <v>891</v>
      </c>
      <c r="B922" s="36" t="n">
        <f aca="false">MATCH(Draws!B895,$B$16:$E$16,1)</f>
        <v>2</v>
      </c>
      <c r="C922" s="65" t="n">
        <f aca="false">MAX(-0.9,INDEX(Scenarios!$B$8:$E$8,B922)+INDEX(Scenarios!$B$9:$E$9,B922)*Draws!C895)</f>
        <v>-0.29263432</v>
      </c>
      <c r="D922" s="65" t="n">
        <f aca="false">(1+C922)^(1/12)-1</f>
        <v>-0.0284384209056187</v>
      </c>
      <c r="E922" s="64" t="n">
        <f aca="false">INDEX(Scenarios!$B$10:$E$10,B922)/12</f>
        <v>0.416666666666667</v>
      </c>
      <c r="G922" s="64" t="n">
        <f aca="false">Scenarios!$B$15+Scenarios!$B$16*$D922+Scenarios!$B$17*(Scenarios!B$22)+$E922+Scenarios!$B$18*Draws!D895</f>
        <v>-5.32913539442087</v>
      </c>
      <c r="H922" s="64" t="n">
        <f aca="false">Scenarios!$B$15+Scenarios!$B$16*$D922+Scenarios!$B$17*(Scenarios!C$22+SUM($G922:G922))+$E922+Scenarios!$B$18*Draws!E895</f>
        <v>-0.977217389050919</v>
      </c>
      <c r="I922" s="64" t="n">
        <f aca="false">Scenarios!$B$15+Scenarios!$B$16*$D922+Scenarios!$B$17*(Scenarios!D$22+SUM($G922:H922))+$E922+Scenarios!$B$18*Draws!F895</f>
        <v>-0.302452210651746</v>
      </c>
      <c r="J922" s="64" t="n">
        <f aca="false">Scenarios!$B$15+Scenarios!$B$16*$D922+Scenarios!$B$17*(Scenarios!E$22+SUM($G922:I922))+$E922+Scenarios!$B$18*Draws!G895</f>
        <v>-2.68806358760454</v>
      </c>
      <c r="K922" s="64" t="n">
        <f aca="false">Scenarios!$B$15+Scenarios!$B$16*$D922+Scenarios!$B$17*(Scenarios!F$22+SUM($G922:J922))+$E922+Scenarios!$B$18*Draws!H895</f>
        <v>-1.011343601916</v>
      </c>
      <c r="L922" s="64" t="n">
        <f aca="false">Scenarios!$B$15+Scenarios!$B$16*$D922+Scenarios!$B$17*(Scenarios!G$22+SUM($G922:K922))+$E922+Scenarios!$B$18*Draws!I895</f>
        <v>3.97412566438479</v>
      </c>
      <c r="M922" s="64" t="n">
        <f aca="false">Scenarios!$B$15+Scenarios!$B$16*$D922+Scenarios!$B$17*(Scenarios!H$22+SUM($G922:L922))+$E922+Scenarios!$B$18*Draws!J895</f>
        <v>-4.68738503057189</v>
      </c>
      <c r="N922" s="64" t="n">
        <f aca="false">Scenarios!$B$15+Scenarios!$B$16*$D922+Scenarios!$B$17*(Scenarios!I$22+SUM($G922:M922))+$E922+Scenarios!$B$18*Draws!K895</f>
        <v>2.8287210005037</v>
      </c>
      <c r="O922" s="64" t="n">
        <f aca="false">Scenarios!$B$15+Scenarios!$B$16*$D922+Scenarios!$B$17*(Scenarios!J$22+SUM($G922:N922))+$E922+Scenarios!$B$18*Draws!L895</f>
        <v>-3.56682462804313</v>
      </c>
      <c r="P922" s="64" t="n">
        <f aca="false">Scenarios!$B$15+Scenarios!$B$16*$D922+Scenarios!$B$17*(Scenarios!K$22+SUM($G922:O922))+$E922+Scenarios!$B$18*Draws!M895</f>
        <v>4.02130323424624</v>
      </c>
      <c r="Q922" s="64" t="n">
        <f aca="false">Scenarios!$B$15+Scenarios!$B$16*$D922+Scenarios!$B$17*(Scenarios!L$22+SUM($G922:P922))+$E922+Scenarios!$B$18*Draws!N895</f>
        <v>-1.54034539543639</v>
      </c>
      <c r="R922" s="64" t="n">
        <f aca="false">Scenarios!$B$15+Scenarios!$B$16*$D922+Scenarios!$B$17*(Scenarios!M$22+SUM($G922:Q922))+$E922+Scenarios!$B$18*Draws!O895</f>
        <v>0.645617987349226</v>
      </c>
      <c r="S922" s="79" t="n">
        <f aca="false">SUM(G922:R922)</f>
        <v>-8.63299935121153</v>
      </c>
    </row>
    <row r="923" customFormat="false" ht="15" hidden="false" customHeight="false" outlineLevel="0" collapsed="false">
      <c r="A923" s="36" t="n">
        <v>892</v>
      </c>
      <c r="B923" s="36" t="n">
        <f aca="false">MATCH(Draws!B896,$B$16:$E$16,1)</f>
        <v>3</v>
      </c>
      <c r="C923" s="65" t="n">
        <f aca="false">MAX(-0.9,INDEX(Scenarios!$B$8:$E$8,B923)+INDEX(Scenarios!$B$9:$E$9,B923)*Draws!C896)</f>
        <v>0.44384756</v>
      </c>
      <c r="D923" s="65" t="n">
        <f aca="false">(1+C923)^(1/12)-1</f>
        <v>0.0310825697910482</v>
      </c>
      <c r="E923" s="64" t="n">
        <f aca="false">INDEX(Scenarios!$B$10:$E$10,B923)/12</f>
        <v>0.416666666666667</v>
      </c>
      <c r="G923" s="64" t="n">
        <f aca="false">Scenarios!$B$15+Scenarios!$B$16*$D923+Scenarios!$B$17*(Scenarios!B$22)+$E923+Scenarios!$B$18*Draws!D896</f>
        <v>-2.32386919767314</v>
      </c>
      <c r="H923" s="64" t="n">
        <f aca="false">Scenarios!$B$15+Scenarios!$B$16*$D923+Scenarios!$B$17*(Scenarios!C$22+SUM($G923:G923))+$E923+Scenarios!$B$18*Draws!E896</f>
        <v>2.85037216454829</v>
      </c>
      <c r="I923" s="64" t="n">
        <f aca="false">Scenarios!$B$15+Scenarios!$B$16*$D923+Scenarios!$B$17*(Scenarios!D$22+SUM($G923:H923))+$E923+Scenarios!$B$18*Draws!F896</f>
        <v>-0.465708458733696</v>
      </c>
      <c r="J923" s="64" t="n">
        <f aca="false">Scenarios!$B$15+Scenarios!$B$16*$D923+Scenarios!$B$17*(Scenarios!E$22+SUM($G923:I923))+$E923+Scenarios!$B$18*Draws!G896</f>
        <v>3.0460254154711</v>
      </c>
      <c r="K923" s="64" t="n">
        <f aca="false">Scenarios!$B$15+Scenarios!$B$16*$D923+Scenarios!$B$17*(Scenarios!F$22+SUM($G923:J923))+$E923+Scenarios!$B$18*Draws!H896</f>
        <v>1.58301744102218</v>
      </c>
      <c r="L923" s="64" t="n">
        <f aca="false">Scenarios!$B$15+Scenarios!$B$16*$D923+Scenarios!$B$17*(Scenarios!G$22+SUM($G923:K923))+$E923+Scenarios!$B$18*Draws!I896</f>
        <v>0.161246854781487</v>
      </c>
      <c r="M923" s="64" t="n">
        <f aca="false">Scenarios!$B$15+Scenarios!$B$16*$D923+Scenarios!$B$17*(Scenarios!H$22+SUM($G923:L923))+$E923+Scenarios!$B$18*Draws!J896</f>
        <v>-4.39808797831348</v>
      </c>
      <c r="N923" s="64" t="n">
        <f aca="false">Scenarios!$B$15+Scenarios!$B$16*$D923+Scenarios!$B$17*(Scenarios!I$22+SUM($G923:M923))+$E923+Scenarios!$B$18*Draws!K896</f>
        <v>2.13667996162597</v>
      </c>
      <c r="O923" s="64" t="n">
        <f aca="false">Scenarios!$B$15+Scenarios!$B$16*$D923+Scenarios!$B$17*(Scenarios!J$22+SUM($G923:N923))+$E923+Scenarios!$B$18*Draws!L896</f>
        <v>2.01292578095609</v>
      </c>
      <c r="P923" s="64" t="n">
        <f aca="false">Scenarios!$B$15+Scenarios!$B$16*$D923+Scenarios!$B$17*(Scenarios!K$22+SUM($G923:O923))+$E923+Scenarios!$B$18*Draws!M896</f>
        <v>2.73507936508527</v>
      </c>
      <c r="Q923" s="64" t="n">
        <f aca="false">Scenarios!$B$15+Scenarios!$B$16*$D923+Scenarios!$B$17*(Scenarios!L$22+SUM($G923:P923))+$E923+Scenarios!$B$18*Draws!N896</f>
        <v>1.45749643448906</v>
      </c>
      <c r="R923" s="64" t="n">
        <f aca="false">Scenarios!$B$15+Scenarios!$B$16*$D923+Scenarios!$B$17*(Scenarios!M$22+SUM($G923:Q923))+$E923+Scenarios!$B$18*Draws!O896</f>
        <v>-0.0510353001036363</v>
      </c>
      <c r="S923" s="79" t="n">
        <f aca="false">SUM(G923:R923)</f>
        <v>8.7441424831555</v>
      </c>
    </row>
    <row r="924" customFormat="false" ht="15" hidden="false" customHeight="false" outlineLevel="0" collapsed="false">
      <c r="A924" s="36" t="n">
        <v>893</v>
      </c>
      <c r="B924" s="36" t="n">
        <f aca="false">MATCH(Draws!B897,$B$16:$E$16,1)</f>
        <v>2</v>
      </c>
      <c r="C924" s="65" t="n">
        <f aca="false">MAX(-0.9,INDEX(Scenarios!$B$8:$E$8,B924)+INDEX(Scenarios!$B$9:$E$9,B924)*Draws!C897)</f>
        <v>-0.32679904</v>
      </c>
      <c r="D924" s="65" t="n">
        <f aca="false">(1+C924)^(1/12)-1</f>
        <v>-0.0324381700742208</v>
      </c>
      <c r="E924" s="64" t="n">
        <f aca="false">INDEX(Scenarios!$B$10:$E$10,B924)/12</f>
        <v>0.416666666666667</v>
      </c>
      <c r="G924" s="64" t="n">
        <f aca="false">Scenarios!$B$15+Scenarios!$B$16*$D924+Scenarios!$B$17*(Scenarios!B$22)+$E924+Scenarios!$B$18*Draws!D897</f>
        <v>-5.04832544999372</v>
      </c>
      <c r="H924" s="64" t="n">
        <f aca="false">Scenarios!$B$15+Scenarios!$B$16*$D924+Scenarios!$B$17*(Scenarios!C$22+SUM($G924:G924))+$E924+Scenarios!$B$18*Draws!E897</f>
        <v>-5.18522608618487</v>
      </c>
      <c r="I924" s="64" t="n">
        <f aca="false">Scenarios!$B$15+Scenarios!$B$16*$D924+Scenarios!$B$17*(Scenarios!D$22+SUM($G924:H924))+$E924+Scenarios!$B$18*Draws!F897</f>
        <v>-0.28344272220021</v>
      </c>
      <c r="J924" s="64" t="n">
        <f aca="false">Scenarios!$B$15+Scenarios!$B$16*$D924+Scenarios!$B$17*(Scenarios!E$22+SUM($G924:I924))+$E924+Scenarios!$B$18*Draws!G897</f>
        <v>-1.86692012173717</v>
      </c>
      <c r="K924" s="64" t="n">
        <f aca="false">Scenarios!$B$15+Scenarios!$B$16*$D924+Scenarios!$B$17*(Scenarios!F$22+SUM($G924:J924))+$E924+Scenarios!$B$18*Draws!H897</f>
        <v>-6.74218091995715</v>
      </c>
      <c r="L924" s="64" t="n">
        <f aca="false">Scenarios!$B$15+Scenarios!$B$16*$D924+Scenarios!$B$17*(Scenarios!G$22+SUM($G924:K924))+$E924+Scenarios!$B$18*Draws!I897</f>
        <v>-0.258190975745252</v>
      </c>
      <c r="M924" s="64" t="n">
        <f aca="false">Scenarios!$B$15+Scenarios!$B$16*$D924+Scenarios!$B$17*(Scenarios!H$22+SUM($G924:L924))+$E924+Scenarios!$B$18*Draws!J897</f>
        <v>-3.58240500274705</v>
      </c>
      <c r="N924" s="64" t="n">
        <f aca="false">Scenarios!$B$15+Scenarios!$B$16*$D924+Scenarios!$B$17*(Scenarios!I$22+SUM($G924:M924))+$E924+Scenarios!$B$18*Draws!K897</f>
        <v>-0.0357535324705318</v>
      </c>
      <c r="O924" s="64" t="n">
        <f aca="false">Scenarios!$B$15+Scenarios!$B$16*$D924+Scenarios!$B$17*(Scenarios!J$22+SUM($G924:N924))+$E924+Scenarios!$B$18*Draws!L897</f>
        <v>-0.200348769192139</v>
      </c>
      <c r="P924" s="64" t="n">
        <f aca="false">Scenarios!$B$15+Scenarios!$B$16*$D924+Scenarios!$B$17*(Scenarios!K$22+SUM($G924:O924))+$E924+Scenarios!$B$18*Draws!M897</f>
        <v>1.74400550227396</v>
      </c>
      <c r="Q924" s="64" t="n">
        <f aca="false">Scenarios!$B$15+Scenarios!$B$16*$D924+Scenarios!$B$17*(Scenarios!L$22+SUM($G924:P924))+$E924+Scenarios!$B$18*Draws!N897</f>
        <v>1.00248368176005</v>
      </c>
      <c r="R924" s="64" t="n">
        <f aca="false">Scenarios!$B$15+Scenarios!$B$16*$D924+Scenarios!$B$17*(Scenarios!M$22+SUM($G924:Q924))+$E924+Scenarios!$B$18*Draws!O897</f>
        <v>-2.22535491271801</v>
      </c>
      <c r="S924" s="79" t="n">
        <f aca="false">SUM(G924:R924)</f>
        <v>-22.6816593089121</v>
      </c>
    </row>
    <row r="925" customFormat="false" ht="15" hidden="false" customHeight="false" outlineLevel="0" collapsed="false">
      <c r="A925" s="36" t="n">
        <v>894</v>
      </c>
      <c r="B925" s="36" t="n">
        <f aca="false">MATCH(Draws!B898,$B$16:$E$16,1)</f>
        <v>4</v>
      </c>
      <c r="C925" s="65" t="n">
        <f aca="false">MAX(-0.9,INDEX(Scenarios!$B$8:$E$8,B925)+INDEX(Scenarios!$B$9:$E$9,B925)*Draws!C898)</f>
        <v>0.08313912</v>
      </c>
      <c r="D925" s="65" t="n">
        <f aca="false">(1+C925)^(1/12)-1</f>
        <v>0.00667748043303362</v>
      </c>
      <c r="E925" s="64" t="n">
        <f aca="false">INDEX(Scenarios!$B$10:$E$10,B925)/12</f>
        <v>-1.25</v>
      </c>
      <c r="G925" s="64" t="n">
        <f aca="false">Scenarios!$B$15+Scenarios!$B$16*$D925+Scenarios!$B$17*(Scenarios!B$22)+$E925+Scenarios!$B$18*Draws!D898</f>
        <v>-4.10921993149196</v>
      </c>
      <c r="H925" s="64" t="n">
        <f aca="false">Scenarios!$B$15+Scenarios!$B$16*$D925+Scenarios!$B$17*(Scenarios!C$22+SUM($G925:G925))+$E925+Scenarios!$B$18*Draws!E898</f>
        <v>1.5205560254991</v>
      </c>
      <c r="I925" s="64" t="n">
        <f aca="false">Scenarios!$B$15+Scenarios!$B$16*$D925+Scenarios!$B$17*(Scenarios!D$22+SUM($G925:H925))+$E925+Scenarios!$B$18*Draws!F898</f>
        <v>-6.02790080869655</v>
      </c>
      <c r="J925" s="64" t="n">
        <f aca="false">Scenarios!$B$15+Scenarios!$B$16*$D925+Scenarios!$B$17*(Scenarios!E$22+SUM($G925:I925))+$E925+Scenarios!$B$18*Draws!G898</f>
        <v>-3.71143471201341</v>
      </c>
      <c r="K925" s="64" t="n">
        <f aca="false">Scenarios!$B$15+Scenarios!$B$16*$D925+Scenarios!$B$17*(Scenarios!F$22+SUM($G925:J925))+$E925+Scenarios!$B$18*Draws!H898</f>
        <v>-1.27859817334103</v>
      </c>
      <c r="L925" s="64" t="n">
        <f aca="false">Scenarios!$B$15+Scenarios!$B$16*$D925+Scenarios!$B$17*(Scenarios!G$22+SUM($G925:K925))+$E925+Scenarios!$B$18*Draws!I898</f>
        <v>-5.73591074548339</v>
      </c>
      <c r="M925" s="64" t="n">
        <f aca="false">Scenarios!$B$15+Scenarios!$B$16*$D925+Scenarios!$B$17*(Scenarios!H$22+SUM($G925:L925))+$E925+Scenarios!$B$18*Draws!J898</f>
        <v>-4.97060860825153</v>
      </c>
      <c r="N925" s="64" t="n">
        <f aca="false">Scenarios!$B$15+Scenarios!$B$16*$D925+Scenarios!$B$17*(Scenarios!I$22+SUM($G925:M925))+$E925+Scenarios!$B$18*Draws!K898</f>
        <v>-6.51704638771514</v>
      </c>
      <c r="O925" s="64" t="n">
        <f aca="false">Scenarios!$B$15+Scenarios!$B$16*$D925+Scenarios!$B$17*(Scenarios!J$22+SUM($G925:N925))+$E925+Scenarios!$B$18*Draws!L898</f>
        <v>-1.41571286864786</v>
      </c>
      <c r="P925" s="64" t="n">
        <f aca="false">Scenarios!$B$15+Scenarios!$B$16*$D925+Scenarios!$B$17*(Scenarios!K$22+SUM($G925:O925))+$E925+Scenarios!$B$18*Draws!M898</f>
        <v>-6.55129534992248</v>
      </c>
      <c r="Q925" s="64" t="n">
        <f aca="false">Scenarios!$B$15+Scenarios!$B$16*$D925+Scenarios!$B$17*(Scenarios!L$22+SUM($G925:P925))+$E925+Scenarios!$B$18*Draws!N898</f>
        <v>-7.04225364982167</v>
      </c>
      <c r="R925" s="64" t="n">
        <f aca="false">Scenarios!$B$15+Scenarios!$B$16*$D925+Scenarios!$B$17*(Scenarios!M$22+SUM($G925:Q925))+$E925+Scenarios!$B$18*Draws!O898</f>
        <v>-0.580288470520191</v>
      </c>
      <c r="S925" s="79" t="n">
        <f aca="false">SUM(G925:R925)</f>
        <v>-46.4197136804061</v>
      </c>
    </row>
    <row r="926" customFormat="false" ht="15" hidden="false" customHeight="false" outlineLevel="0" collapsed="false">
      <c r="A926" s="36" t="n">
        <v>895</v>
      </c>
      <c r="B926" s="36" t="n">
        <f aca="false">MATCH(Draws!B899,$B$16:$E$16,1)</f>
        <v>4</v>
      </c>
      <c r="C926" s="65" t="n">
        <f aca="false">MAX(-0.9,INDEX(Scenarios!$B$8:$E$8,B926)+INDEX(Scenarios!$B$9:$E$9,B926)*Draws!C899)</f>
        <v>-0.09252996</v>
      </c>
      <c r="D926" s="65" t="n">
        <f aca="false">(1+C926)^(1/12)-1</f>
        <v>-0.00805858139192694</v>
      </c>
      <c r="E926" s="64" t="n">
        <f aca="false">INDEX(Scenarios!$B$10:$E$10,B926)/12</f>
        <v>-1.25</v>
      </c>
      <c r="G926" s="64" t="n">
        <f aca="false">Scenarios!$B$15+Scenarios!$B$16*$D926+Scenarios!$B$17*(Scenarios!B$22)+$E926+Scenarios!$B$18*Draws!D899</f>
        <v>-4.57275905996079</v>
      </c>
      <c r="H926" s="64" t="n">
        <f aca="false">Scenarios!$B$15+Scenarios!$B$16*$D926+Scenarios!$B$17*(Scenarios!C$22+SUM($G926:G926))+$E926+Scenarios!$B$18*Draws!E899</f>
        <v>-3.00121426647124</v>
      </c>
      <c r="I926" s="64" t="n">
        <f aca="false">Scenarios!$B$15+Scenarios!$B$16*$D926+Scenarios!$B$17*(Scenarios!D$22+SUM($G926:H926))+$E926+Scenarios!$B$18*Draws!F899</f>
        <v>-4.7303597805988</v>
      </c>
      <c r="J926" s="64" t="n">
        <f aca="false">Scenarios!$B$15+Scenarios!$B$16*$D926+Scenarios!$B$17*(Scenarios!E$22+SUM($G926:I926))+$E926+Scenarios!$B$18*Draws!G899</f>
        <v>-4.31009685325979</v>
      </c>
      <c r="K926" s="64" t="n">
        <f aca="false">Scenarios!$B$15+Scenarios!$B$16*$D926+Scenarios!$B$17*(Scenarios!F$22+SUM($G926:J926))+$E926+Scenarios!$B$18*Draws!H899</f>
        <v>-1.93699172595982</v>
      </c>
      <c r="L926" s="64" t="n">
        <f aca="false">Scenarios!$B$15+Scenarios!$B$16*$D926+Scenarios!$B$17*(Scenarios!G$22+SUM($G926:K926))+$E926+Scenarios!$B$18*Draws!I899</f>
        <v>-5.72485813995269</v>
      </c>
      <c r="M926" s="64" t="n">
        <f aca="false">Scenarios!$B$15+Scenarios!$B$16*$D926+Scenarios!$B$17*(Scenarios!H$22+SUM($G926:L926))+$E926+Scenarios!$B$18*Draws!J899</f>
        <v>-1.34322531154061</v>
      </c>
      <c r="N926" s="64" t="n">
        <f aca="false">Scenarios!$B$15+Scenarios!$B$16*$D926+Scenarios!$B$17*(Scenarios!I$22+SUM($G926:M926))+$E926+Scenarios!$B$18*Draws!K899</f>
        <v>-1.72421818370971</v>
      </c>
      <c r="O926" s="64" t="n">
        <f aca="false">Scenarios!$B$15+Scenarios!$B$16*$D926+Scenarios!$B$17*(Scenarios!J$22+SUM($G926:N926))+$E926+Scenarios!$B$18*Draws!L899</f>
        <v>-4.65306858538025</v>
      </c>
      <c r="P926" s="64" t="n">
        <f aca="false">Scenarios!$B$15+Scenarios!$B$16*$D926+Scenarios!$B$17*(Scenarios!K$22+SUM($G926:O926))+$E926+Scenarios!$B$18*Draws!M899</f>
        <v>-0.831484436211196</v>
      </c>
      <c r="Q926" s="64" t="n">
        <f aca="false">Scenarios!$B$15+Scenarios!$B$16*$D926+Scenarios!$B$17*(Scenarios!L$22+SUM($G926:P926))+$E926+Scenarios!$B$18*Draws!N899</f>
        <v>-5.06905344776689</v>
      </c>
      <c r="R926" s="64" t="n">
        <f aca="false">Scenarios!$B$15+Scenarios!$B$16*$D926+Scenarios!$B$17*(Scenarios!M$22+SUM($G926:Q926))+$E926+Scenarios!$B$18*Draws!O899</f>
        <v>-3.73321897121018</v>
      </c>
      <c r="S926" s="79" t="n">
        <f aca="false">SUM(G926:R926)</f>
        <v>-41.630548762022</v>
      </c>
    </row>
    <row r="927" customFormat="false" ht="15" hidden="false" customHeight="false" outlineLevel="0" collapsed="false">
      <c r="A927" s="36" t="n">
        <v>896</v>
      </c>
      <c r="B927" s="36" t="n">
        <f aca="false">MATCH(Draws!B900,$B$16:$E$16,1)</f>
        <v>4</v>
      </c>
      <c r="C927" s="65" t="n">
        <f aca="false">MAX(-0.9,INDEX(Scenarios!$B$8:$E$8,B927)+INDEX(Scenarios!$B$9:$E$9,B927)*Draws!C900)</f>
        <v>0.09078132</v>
      </c>
      <c r="D927" s="65" t="n">
        <f aca="false">(1+C927)^(1/12)-1</f>
        <v>0.00726746802575717</v>
      </c>
      <c r="E927" s="64" t="n">
        <f aca="false">INDEX(Scenarios!$B$10:$E$10,B927)/12</f>
        <v>-1.25</v>
      </c>
      <c r="G927" s="64" t="n">
        <f aca="false">Scenarios!$B$15+Scenarios!$B$16*$D927+Scenarios!$B$17*(Scenarios!B$22)+$E927+Scenarios!$B$18*Draws!D900</f>
        <v>-4.6411605153087</v>
      </c>
      <c r="H927" s="64" t="n">
        <f aca="false">Scenarios!$B$15+Scenarios!$B$16*$D927+Scenarios!$B$17*(Scenarios!C$22+SUM($G927:G927))+$E927+Scenarios!$B$18*Draws!E900</f>
        <v>-2.38405011993482</v>
      </c>
      <c r="I927" s="64" t="n">
        <f aca="false">Scenarios!$B$15+Scenarios!$B$16*$D927+Scenarios!$B$17*(Scenarios!D$22+SUM($G927:H927))+$E927+Scenarios!$B$18*Draws!F900</f>
        <v>-8.40913922514717</v>
      </c>
      <c r="J927" s="64" t="n">
        <f aca="false">Scenarios!$B$15+Scenarios!$B$16*$D927+Scenarios!$B$17*(Scenarios!E$22+SUM($G927:I927))+$E927+Scenarios!$B$18*Draws!G900</f>
        <v>-4.99062825850413</v>
      </c>
      <c r="K927" s="64" t="n">
        <f aca="false">Scenarios!$B$15+Scenarios!$B$16*$D927+Scenarios!$B$17*(Scenarios!F$22+SUM($G927:J927))+$E927+Scenarios!$B$18*Draws!H900</f>
        <v>-4.40882241361506</v>
      </c>
      <c r="L927" s="64" t="n">
        <f aca="false">Scenarios!$B$15+Scenarios!$B$16*$D927+Scenarios!$B$17*(Scenarios!G$22+SUM($G927:K927))+$E927+Scenarios!$B$18*Draws!I900</f>
        <v>-1.27473049274322</v>
      </c>
      <c r="M927" s="64" t="n">
        <f aca="false">Scenarios!$B$15+Scenarios!$B$16*$D927+Scenarios!$B$17*(Scenarios!H$22+SUM($G927:L927))+$E927+Scenarios!$B$18*Draws!J900</f>
        <v>-1.67345009664677</v>
      </c>
      <c r="N927" s="64" t="n">
        <f aca="false">Scenarios!$B$15+Scenarios!$B$16*$D927+Scenarios!$B$17*(Scenarios!I$22+SUM($G927:M927))+$E927+Scenarios!$B$18*Draws!K900</f>
        <v>-3.66312672282774</v>
      </c>
      <c r="O927" s="64" t="n">
        <f aca="false">Scenarios!$B$15+Scenarios!$B$16*$D927+Scenarios!$B$17*(Scenarios!J$22+SUM($G927:N927))+$E927+Scenarios!$B$18*Draws!L900</f>
        <v>1.66014002080618</v>
      </c>
      <c r="P927" s="64" t="n">
        <f aca="false">Scenarios!$B$15+Scenarios!$B$16*$D927+Scenarios!$B$17*(Scenarios!K$22+SUM($G927:O927))+$E927+Scenarios!$B$18*Draws!M900</f>
        <v>-6.2924303090184</v>
      </c>
      <c r="Q927" s="64" t="n">
        <f aca="false">Scenarios!$B$15+Scenarios!$B$16*$D927+Scenarios!$B$17*(Scenarios!L$22+SUM($G927:P927))+$E927+Scenarios!$B$18*Draws!N900</f>
        <v>-3.23883020558552</v>
      </c>
      <c r="R927" s="64" t="n">
        <f aca="false">Scenarios!$B$15+Scenarios!$B$16*$D927+Scenarios!$B$17*(Scenarios!M$22+SUM($G927:Q927))+$E927+Scenarios!$B$18*Draws!O900</f>
        <v>-2.69832611997104</v>
      </c>
      <c r="S927" s="79" t="n">
        <f aca="false">SUM(G927:R927)</f>
        <v>-42.0145544584964</v>
      </c>
    </row>
    <row r="928" customFormat="false" ht="15" hidden="false" customHeight="false" outlineLevel="0" collapsed="false">
      <c r="A928" s="36" t="n">
        <v>897</v>
      </c>
      <c r="B928" s="36" t="n">
        <f aca="false">MATCH(Draws!B901,$B$16:$E$16,1)</f>
        <v>4</v>
      </c>
      <c r="C928" s="65" t="n">
        <f aca="false">MAX(-0.9,INDEX(Scenarios!$B$8:$E$8,B928)+INDEX(Scenarios!$B$9:$E$9,B928)*Draws!C901)</f>
        <v>0.00129179999999998</v>
      </c>
      <c r="D928" s="65" t="n">
        <f aca="false">(1+C928)^(1/12)-1</f>
        <v>0.000107586315679864</v>
      </c>
      <c r="E928" s="64" t="n">
        <f aca="false">INDEX(Scenarios!$B$10:$E$10,B928)/12</f>
        <v>-1.25</v>
      </c>
      <c r="G928" s="64" t="n">
        <f aca="false">Scenarios!$B$15+Scenarios!$B$16*$D928+Scenarios!$B$17*(Scenarios!B$22)+$E928+Scenarios!$B$18*Draws!D901</f>
        <v>-6.33533123320098</v>
      </c>
      <c r="H928" s="64" t="n">
        <f aca="false">Scenarios!$B$15+Scenarios!$B$16*$D928+Scenarios!$B$17*(Scenarios!C$22+SUM($G928:G928))+$E928+Scenarios!$B$18*Draws!E901</f>
        <v>-2.42603919995128</v>
      </c>
      <c r="I928" s="64" t="n">
        <f aca="false">Scenarios!$B$15+Scenarios!$B$16*$D928+Scenarios!$B$17*(Scenarios!D$22+SUM($G928:H928))+$E928+Scenarios!$B$18*Draws!F901</f>
        <v>-4.3972189287554</v>
      </c>
      <c r="J928" s="64" t="n">
        <f aca="false">Scenarios!$B$15+Scenarios!$B$16*$D928+Scenarios!$B$17*(Scenarios!E$22+SUM($G928:I928))+$E928+Scenarios!$B$18*Draws!G901</f>
        <v>-0.342274664676168</v>
      </c>
      <c r="K928" s="64" t="n">
        <f aca="false">Scenarios!$B$15+Scenarios!$B$16*$D928+Scenarios!$B$17*(Scenarios!F$22+SUM($G928:J928))+$E928+Scenarios!$B$18*Draws!H901</f>
        <v>-4.59611833161818</v>
      </c>
      <c r="L928" s="64" t="n">
        <f aca="false">Scenarios!$B$15+Scenarios!$B$16*$D928+Scenarios!$B$17*(Scenarios!G$22+SUM($G928:K928))+$E928+Scenarios!$B$18*Draws!I901</f>
        <v>-3.85288162664364</v>
      </c>
      <c r="M928" s="64" t="n">
        <f aca="false">Scenarios!$B$15+Scenarios!$B$16*$D928+Scenarios!$B$17*(Scenarios!H$22+SUM($G928:L928))+$E928+Scenarios!$B$18*Draws!J901</f>
        <v>0.880576963535202</v>
      </c>
      <c r="N928" s="64" t="n">
        <f aca="false">Scenarios!$B$15+Scenarios!$B$16*$D928+Scenarios!$B$17*(Scenarios!I$22+SUM($G928:M928))+$E928+Scenarios!$B$18*Draws!K901</f>
        <v>-5.69792436276191</v>
      </c>
      <c r="O928" s="64" t="n">
        <f aca="false">Scenarios!$B$15+Scenarios!$B$16*$D928+Scenarios!$B$17*(Scenarios!J$22+SUM($G928:N928))+$E928+Scenarios!$B$18*Draws!L901</f>
        <v>-2.35738921856388</v>
      </c>
      <c r="P928" s="64" t="n">
        <f aca="false">Scenarios!$B$15+Scenarios!$B$16*$D928+Scenarios!$B$17*(Scenarios!K$22+SUM($G928:O928))+$E928+Scenarios!$B$18*Draws!M901</f>
        <v>-0.0177933296237547</v>
      </c>
      <c r="Q928" s="64" t="n">
        <f aca="false">Scenarios!$B$15+Scenarios!$B$16*$D928+Scenarios!$B$17*(Scenarios!L$22+SUM($G928:P928))+$E928+Scenarios!$B$18*Draws!N901</f>
        <v>-2.78864858453518</v>
      </c>
      <c r="R928" s="64" t="n">
        <f aca="false">Scenarios!$B$15+Scenarios!$B$16*$D928+Scenarios!$B$17*(Scenarios!M$22+SUM($G928:Q928))+$E928+Scenarios!$B$18*Draws!O901</f>
        <v>-4.16396510026187</v>
      </c>
      <c r="S928" s="79" t="n">
        <f aca="false">SUM(G928:R928)</f>
        <v>-36.095007617057</v>
      </c>
    </row>
    <row r="929" customFormat="false" ht="15" hidden="false" customHeight="false" outlineLevel="0" collapsed="false">
      <c r="A929" s="36" t="n">
        <v>898</v>
      </c>
      <c r="B929" s="36" t="n">
        <f aca="false">MATCH(Draws!B902,$B$16:$E$16,1)</f>
        <v>3</v>
      </c>
      <c r="C929" s="65" t="n">
        <f aca="false">MAX(-0.9,INDEX(Scenarios!$B$8:$E$8,B929)+INDEX(Scenarios!$B$9:$E$9,B929)*Draws!C902)</f>
        <v>0.31445012</v>
      </c>
      <c r="D929" s="65" t="n">
        <f aca="false">(1+C929)^(1/12)-1</f>
        <v>0.0230464260591254</v>
      </c>
      <c r="E929" s="64" t="n">
        <f aca="false">INDEX(Scenarios!$B$10:$E$10,B929)/12</f>
        <v>0.416666666666667</v>
      </c>
      <c r="G929" s="64" t="n">
        <f aca="false">Scenarios!$B$15+Scenarios!$B$16*$D929+Scenarios!$B$17*(Scenarios!B$22)+$E929+Scenarios!$B$18*Draws!D902</f>
        <v>-5.22437256582446</v>
      </c>
      <c r="H929" s="64" t="n">
        <f aca="false">Scenarios!$B$15+Scenarios!$B$16*$D929+Scenarios!$B$17*(Scenarios!C$22+SUM($G929:G929))+$E929+Scenarios!$B$18*Draws!E902</f>
        <v>-1.29966635042171</v>
      </c>
      <c r="I929" s="64" t="n">
        <f aca="false">Scenarios!$B$15+Scenarios!$B$16*$D929+Scenarios!$B$17*(Scenarios!D$22+SUM($G929:H929))+$E929+Scenarios!$B$18*Draws!F902</f>
        <v>-3.12879110218857</v>
      </c>
      <c r="J929" s="64" t="n">
        <f aca="false">Scenarios!$B$15+Scenarios!$B$16*$D929+Scenarios!$B$17*(Scenarios!E$22+SUM($G929:I929))+$E929+Scenarios!$B$18*Draws!G902</f>
        <v>-0.357301042393018</v>
      </c>
      <c r="K929" s="64" t="n">
        <f aca="false">Scenarios!$B$15+Scenarios!$B$16*$D929+Scenarios!$B$17*(Scenarios!F$22+SUM($G929:J929))+$E929+Scenarios!$B$18*Draws!H902</f>
        <v>-1.88598512896123</v>
      </c>
      <c r="L929" s="64" t="n">
        <f aca="false">Scenarios!$B$15+Scenarios!$B$16*$D929+Scenarios!$B$17*(Scenarios!G$22+SUM($G929:K929))+$E929+Scenarios!$B$18*Draws!I902</f>
        <v>-2.12277999222293</v>
      </c>
      <c r="M929" s="64" t="n">
        <f aca="false">Scenarios!$B$15+Scenarios!$B$16*$D929+Scenarios!$B$17*(Scenarios!H$22+SUM($G929:L929))+$E929+Scenarios!$B$18*Draws!J902</f>
        <v>1.86643914726957</v>
      </c>
      <c r="N929" s="64" t="n">
        <f aca="false">Scenarios!$B$15+Scenarios!$B$16*$D929+Scenarios!$B$17*(Scenarios!I$22+SUM($G929:M929))+$E929+Scenarios!$B$18*Draws!K902</f>
        <v>0.273078984673015</v>
      </c>
      <c r="O929" s="64" t="n">
        <f aca="false">Scenarios!$B$15+Scenarios!$B$16*$D929+Scenarios!$B$17*(Scenarios!J$22+SUM($G929:N929))+$E929+Scenarios!$B$18*Draws!L902</f>
        <v>1.31361536681365</v>
      </c>
      <c r="P929" s="64" t="n">
        <f aca="false">Scenarios!$B$15+Scenarios!$B$16*$D929+Scenarios!$B$17*(Scenarios!K$22+SUM($G929:O929))+$E929+Scenarios!$B$18*Draws!M902</f>
        <v>2.30892908926812</v>
      </c>
      <c r="Q929" s="64" t="n">
        <f aca="false">Scenarios!$B$15+Scenarios!$B$16*$D929+Scenarios!$B$17*(Scenarios!L$22+SUM($G929:P929))+$E929+Scenarios!$B$18*Draws!N902</f>
        <v>-4.32604372960304</v>
      </c>
      <c r="R929" s="64" t="n">
        <f aca="false">Scenarios!$B$15+Scenarios!$B$16*$D929+Scenarios!$B$17*(Scenarios!M$22+SUM($G929:Q929))+$E929+Scenarios!$B$18*Draws!O902</f>
        <v>-0.763262991059922</v>
      </c>
      <c r="S929" s="79" t="n">
        <f aca="false">SUM(G929:R929)</f>
        <v>-13.3461403146505</v>
      </c>
    </row>
    <row r="930" customFormat="false" ht="15" hidden="false" customHeight="false" outlineLevel="0" collapsed="false">
      <c r="A930" s="36" t="n">
        <v>899</v>
      </c>
      <c r="B930" s="36" t="n">
        <f aca="false">MATCH(Draws!B903,$B$16:$E$16,1)</f>
        <v>3</v>
      </c>
      <c r="C930" s="65" t="n">
        <f aca="false">MAX(-0.9,INDEX(Scenarios!$B$8:$E$8,B930)+INDEX(Scenarios!$B$9:$E$9,B930)*Draws!C903)</f>
        <v>0.16765088</v>
      </c>
      <c r="D930" s="65" t="n">
        <f aca="false">(1+C930)^(1/12)-1</f>
        <v>0.0129999352032169</v>
      </c>
      <c r="E930" s="64" t="n">
        <f aca="false">INDEX(Scenarios!$B$10:$E$10,B930)/12</f>
        <v>0.416666666666667</v>
      </c>
      <c r="G930" s="64" t="n">
        <f aca="false">Scenarios!$B$15+Scenarios!$B$16*$D930+Scenarios!$B$17*(Scenarios!B$22)+$E930+Scenarios!$B$18*Draws!D903</f>
        <v>1.22315436360356</v>
      </c>
      <c r="H930" s="64" t="n">
        <f aca="false">Scenarios!$B$15+Scenarios!$B$16*$D930+Scenarios!$B$17*(Scenarios!C$22+SUM($G930:G930))+$E930+Scenarios!$B$18*Draws!E903</f>
        <v>-5.78945297665715</v>
      </c>
      <c r="I930" s="64" t="n">
        <f aca="false">Scenarios!$B$15+Scenarios!$B$16*$D930+Scenarios!$B$17*(Scenarios!D$22+SUM($G930:H930))+$E930+Scenarios!$B$18*Draws!F903</f>
        <v>0.336893420775924</v>
      </c>
      <c r="J930" s="64" t="n">
        <f aca="false">Scenarios!$B$15+Scenarios!$B$16*$D930+Scenarios!$B$17*(Scenarios!E$22+SUM($G930:I930))+$E930+Scenarios!$B$18*Draws!G903</f>
        <v>2.49616801896327</v>
      </c>
      <c r="K930" s="64" t="n">
        <f aca="false">Scenarios!$B$15+Scenarios!$B$16*$D930+Scenarios!$B$17*(Scenarios!F$22+SUM($G930:J930))+$E930+Scenarios!$B$18*Draws!H903</f>
        <v>-2.00643123428744</v>
      </c>
      <c r="L930" s="64" t="n">
        <f aca="false">Scenarios!$B$15+Scenarios!$B$16*$D930+Scenarios!$B$17*(Scenarios!G$22+SUM($G930:K930))+$E930+Scenarios!$B$18*Draws!I903</f>
        <v>1.55671675810334</v>
      </c>
      <c r="M930" s="64" t="n">
        <f aca="false">Scenarios!$B$15+Scenarios!$B$16*$D930+Scenarios!$B$17*(Scenarios!H$22+SUM($G930:L930))+$E930+Scenarios!$B$18*Draws!J903</f>
        <v>-0.413565498536067</v>
      </c>
      <c r="N930" s="64" t="n">
        <f aca="false">Scenarios!$B$15+Scenarios!$B$16*$D930+Scenarios!$B$17*(Scenarios!I$22+SUM($G930:M930))+$E930+Scenarios!$B$18*Draws!K903</f>
        <v>1.83219815780672</v>
      </c>
      <c r="O930" s="64" t="n">
        <f aca="false">Scenarios!$B$15+Scenarios!$B$16*$D930+Scenarios!$B$17*(Scenarios!J$22+SUM($G930:N930))+$E930+Scenarios!$B$18*Draws!L903</f>
        <v>3.28994553930511</v>
      </c>
      <c r="P930" s="64" t="n">
        <f aca="false">Scenarios!$B$15+Scenarios!$B$16*$D930+Scenarios!$B$17*(Scenarios!K$22+SUM($G930:O930))+$E930+Scenarios!$B$18*Draws!M903</f>
        <v>1.79244507844199</v>
      </c>
      <c r="Q930" s="64" t="n">
        <f aca="false">Scenarios!$B$15+Scenarios!$B$16*$D930+Scenarios!$B$17*(Scenarios!L$22+SUM($G930:P930))+$E930+Scenarios!$B$18*Draws!N903</f>
        <v>5.36541360051208</v>
      </c>
      <c r="R930" s="64" t="n">
        <f aca="false">Scenarios!$B$15+Scenarios!$B$16*$D930+Scenarios!$B$17*(Scenarios!M$22+SUM($G930:Q930))+$E930+Scenarios!$B$18*Draws!O903</f>
        <v>-1.09513410319271</v>
      </c>
      <c r="S930" s="79" t="n">
        <f aca="false">SUM(G930:R930)</f>
        <v>8.58835112483861</v>
      </c>
    </row>
    <row r="931" customFormat="false" ht="15" hidden="false" customHeight="false" outlineLevel="0" collapsed="false">
      <c r="A931" s="36" t="n">
        <v>900</v>
      </c>
      <c r="B931" s="36" t="n">
        <f aca="false">MATCH(Draws!B904,$B$16:$E$16,1)</f>
        <v>4</v>
      </c>
      <c r="C931" s="65" t="n">
        <f aca="false">MAX(-0.9,INDEX(Scenarios!$B$8:$E$8,B931)+INDEX(Scenarios!$B$9:$E$9,B931)*Draws!C904)</f>
        <v>0.26265552</v>
      </c>
      <c r="D931" s="65" t="n">
        <f aca="false">(1+C931)^(1/12)-1</f>
        <v>0.0196248391606231</v>
      </c>
      <c r="E931" s="64" t="n">
        <f aca="false">INDEX(Scenarios!$B$10:$E$10,B931)/12</f>
        <v>-1.25</v>
      </c>
      <c r="G931" s="64" t="n">
        <f aca="false">Scenarios!$B$15+Scenarios!$B$16*$D931+Scenarios!$B$17*(Scenarios!B$22)+$E931+Scenarios!$B$18*Draws!D904</f>
        <v>4.01455346617814</v>
      </c>
      <c r="H931" s="64" t="n">
        <f aca="false">Scenarios!$B$15+Scenarios!$B$16*$D931+Scenarios!$B$17*(Scenarios!C$22+SUM($G931:G931))+$E931+Scenarios!$B$18*Draws!E904</f>
        <v>-2.83902629487457</v>
      </c>
      <c r="I931" s="64" t="n">
        <f aca="false">Scenarios!$B$15+Scenarios!$B$16*$D931+Scenarios!$B$17*(Scenarios!D$22+SUM($G931:H931))+$E931+Scenarios!$B$18*Draws!F904</f>
        <v>-2.83180433131143</v>
      </c>
      <c r="J931" s="64" t="n">
        <f aca="false">Scenarios!$B$15+Scenarios!$B$16*$D931+Scenarios!$B$17*(Scenarios!E$22+SUM($G931:I931))+$E931+Scenarios!$B$18*Draws!G904</f>
        <v>-2.96888955110774</v>
      </c>
      <c r="K931" s="64" t="n">
        <f aca="false">Scenarios!$B$15+Scenarios!$B$16*$D931+Scenarios!$B$17*(Scenarios!F$22+SUM($G931:J931))+$E931+Scenarios!$B$18*Draws!H904</f>
        <v>-4.92120345217312</v>
      </c>
      <c r="L931" s="64" t="n">
        <f aca="false">Scenarios!$B$15+Scenarios!$B$16*$D931+Scenarios!$B$17*(Scenarios!G$22+SUM($G931:K931))+$E931+Scenarios!$B$18*Draws!I904</f>
        <v>-5.49127884152165</v>
      </c>
      <c r="M931" s="64" t="n">
        <f aca="false">Scenarios!$B$15+Scenarios!$B$16*$D931+Scenarios!$B$17*(Scenarios!H$22+SUM($G931:L931))+$E931+Scenarios!$B$18*Draws!J904</f>
        <v>3.58661487716865</v>
      </c>
      <c r="N931" s="64" t="n">
        <f aca="false">Scenarios!$B$15+Scenarios!$B$16*$D931+Scenarios!$B$17*(Scenarios!I$22+SUM($G931:M931))+$E931+Scenarios!$B$18*Draws!K904</f>
        <v>-3.10263603023473</v>
      </c>
      <c r="O931" s="64" t="n">
        <f aca="false">Scenarios!$B$15+Scenarios!$B$16*$D931+Scenarios!$B$17*(Scenarios!J$22+SUM($G931:N931))+$E931+Scenarios!$B$18*Draws!L904</f>
        <v>1.37586000837997</v>
      </c>
      <c r="P931" s="64" t="n">
        <f aca="false">Scenarios!$B$15+Scenarios!$B$16*$D931+Scenarios!$B$17*(Scenarios!K$22+SUM($G931:O931))+$E931+Scenarios!$B$18*Draws!M904</f>
        <v>1.15395852426219</v>
      </c>
      <c r="Q931" s="64" t="n">
        <f aca="false">Scenarios!$B$15+Scenarios!$B$16*$D931+Scenarios!$B$17*(Scenarios!L$22+SUM($G931:P931))+$E931+Scenarios!$B$18*Draws!N904</f>
        <v>1.08352553873296</v>
      </c>
      <c r="R931" s="64" t="n">
        <f aca="false">Scenarios!$B$15+Scenarios!$B$16*$D931+Scenarios!$B$17*(Scenarios!M$22+SUM($G931:Q931))+$E931+Scenarios!$B$18*Draws!O904</f>
        <v>-5.92197644750864</v>
      </c>
      <c r="S931" s="79" t="n">
        <f aca="false">SUM(G931:R931)</f>
        <v>-16.86230253401</v>
      </c>
    </row>
    <row r="932" customFormat="false" ht="15" hidden="false" customHeight="false" outlineLevel="0" collapsed="false">
      <c r="A932" s="36" t="n">
        <v>901</v>
      </c>
      <c r="B932" s="36" t="n">
        <f aca="false">MATCH(Draws!B905,$B$16:$E$16,1)</f>
        <v>3</v>
      </c>
      <c r="C932" s="65" t="n">
        <f aca="false">MAX(-0.9,INDEX(Scenarios!$B$8:$E$8,B932)+INDEX(Scenarios!$B$9:$E$9,B932)*Draws!C905)</f>
        <v>0.12172472</v>
      </c>
      <c r="D932" s="65" t="n">
        <f aca="false">(1+C932)^(1/12)-1</f>
        <v>0.0096182466443604</v>
      </c>
      <c r="E932" s="64" t="n">
        <f aca="false">INDEX(Scenarios!$B$10:$E$10,B932)/12</f>
        <v>0.416666666666667</v>
      </c>
      <c r="G932" s="64" t="n">
        <f aca="false">Scenarios!$B$15+Scenarios!$B$16*$D932+Scenarios!$B$17*(Scenarios!B$22)+$E932+Scenarios!$B$18*Draws!D905</f>
        <v>0.284933159081499</v>
      </c>
      <c r="H932" s="64" t="n">
        <f aca="false">Scenarios!$B$15+Scenarios!$B$16*$D932+Scenarios!$B$17*(Scenarios!C$22+SUM($G932:G932))+$E932+Scenarios!$B$18*Draws!E905</f>
        <v>-0.54569446061721</v>
      </c>
      <c r="I932" s="64" t="n">
        <f aca="false">Scenarios!$B$15+Scenarios!$B$16*$D932+Scenarios!$B$17*(Scenarios!D$22+SUM($G932:H932))+$E932+Scenarios!$B$18*Draws!F905</f>
        <v>-0.144528534294526</v>
      </c>
      <c r="J932" s="64" t="n">
        <f aca="false">Scenarios!$B$15+Scenarios!$B$16*$D932+Scenarios!$B$17*(Scenarios!E$22+SUM($G932:I932))+$E932+Scenarios!$B$18*Draws!G905</f>
        <v>-1.30321305897874</v>
      </c>
      <c r="K932" s="64" t="n">
        <f aca="false">Scenarios!$B$15+Scenarios!$B$16*$D932+Scenarios!$B$17*(Scenarios!F$22+SUM($G932:J932))+$E932+Scenarios!$B$18*Draws!H905</f>
        <v>-3.96660553524895</v>
      </c>
      <c r="L932" s="64" t="n">
        <f aca="false">Scenarios!$B$15+Scenarios!$B$16*$D932+Scenarios!$B$17*(Scenarios!G$22+SUM($G932:K932))+$E932+Scenarios!$B$18*Draws!I905</f>
        <v>0.429226773693668</v>
      </c>
      <c r="M932" s="64" t="n">
        <f aca="false">Scenarios!$B$15+Scenarios!$B$16*$D932+Scenarios!$B$17*(Scenarios!H$22+SUM($G932:L932))+$E932+Scenarios!$B$18*Draws!J905</f>
        <v>-1.12264630824168</v>
      </c>
      <c r="N932" s="64" t="n">
        <f aca="false">Scenarios!$B$15+Scenarios!$B$16*$D932+Scenarios!$B$17*(Scenarios!I$22+SUM($G932:M932))+$E932+Scenarios!$B$18*Draws!K905</f>
        <v>-4.94633545048264</v>
      </c>
      <c r="O932" s="64" t="n">
        <f aca="false">Scenarios!$B$15+Scenarios!$B$16*$D932+Scenarios!$B$17*(Scenarios!J$22+SUM($G932:N932))+$E932+Scenarios!$B$18*Draws!L905</f>
        <v>-0.592713950765526</v>
      </c>
      <c r="P932" s="64" t="n">
        <f aca="false">Scenarios!$B$15+Scenarios!$B$16*$D932+Scenarios!$B$17*(Scenarios!K$22+SUM($G932:O932))+$E932+Scenarios!$B$18*Draws!M905</f>
        <v>-2.85617070863352</v>
      </c>
      <c r="Q932" s="64" t="n">
        <f aca="false">Scenarios!$B$15+Scenarios!$B$16*$D932+Scenarios!$B$17*(Scenarios!L$22+SUM($G932:P932))+$E932+Scenarios!$B$18*Draws!N905</f>
        <v>3.35135921067567</v>
      </c>
      <c r="R932" s="64" t="n">
        <f aca="false">Scenarios!$B$15+Scenarios!$B$16*$D932+Scenarios!$B$17*(Scenarios!M$22+SUM($G932:Q932))+$E932+Scenarios!$B$18*Draws!O905</f>
        <v>-4.36306684463598</v>
      </c>
      <c r="S932" s="79" t="n">
        <f aca="false">SUM(G932:R932)</f>
        <v>-15.7754557084479</v>
      </c>
    </row>
    <row r="933" customFormat="false" ht="15" hidden="false" customHeight="false" outlineLevel="0" collapsed="false">
      <c r="A933" s="36" t="n">
        <v>902</v>
      </c>
      <c r="B933" s="36" t="n">
        <f aca="false">MATCH(Draws!B906,$B$16:$E$16,1)</f>
        <v>4</v>
      </c>
      <c r="C933" s="65" t="n">
        <f aca="false">MAX(-0.9,INDEX(Scenarios!$B$8:$E$8,B933)+INDEX(Scenarios!$B$9:$E$9,B933)*Draws!C906)</f>
        <v>0.05025696</v>
      </c>
      <c r="D933" s="65" t="n">
        <f aca="false">(1+C933)^(1/12)-1</f>
        <v>0.00409459822428393</v>
      </c>
      <c r="E933" s="64" t="n">
        <f aca="false">INDEX(Scenarios!$B$10:$E$10,B933)/12</f>
        <v>-1.25</v>
      </c>
      <c r="G933" s="64" t="n">
        <f aca="false">Scenarios!$B$15+Scenarios!$B$16*$D933+Scenarios!$B$17*(Scenarios!B$22)+$E933+Scenarios!$B$18*Draws!D906</f>
        <v>-1.56406314353528</v>
      </c>
      <c r="H933" s="64" t="n">
        <f aca="false">Scenarios!$B$15+Scenarios!$B$16*$D933+Scenarios!$B$17*(Scenarios!C$22+SUM($G933:G933))+$E933+Scenarios!$B$18*Draws!E906</f>
        <v>-5.01719661919377</v>
      </c>
      <c r="I933" s="64" t="n">
        <f aca="false">Scenarios!$B$15+Scenarios!$B$16*$D933+Scenarios!$B$17*(Scenarios!D$22+SUM($G933:H933))+$E933+Scenarios!$B$18*Draws!F906</f>
        <v>1.93953754990125</v>
      </c>
      <c r="J933" s="64" t="n">
        <f aca="false">Scenarios!$B$15+Scenarios!$B$16*$D933+Scenarios!$B$17*(Scenarios!E$22+SUM($G933:I933))+$E933+Scenarios!$B$18*Draws!G906</f>
        <v>-2.55971589635302</v>
      </c>
      <c r="K933" s="64" t="n">
        <f aca="false">Scenarios!$B$15+Scenarios!$B$16*$D933+Scenarios!$B$17*(Scenarios!F$22+SUM($G933:J933))+$E933+Scenarios!$B$18*Draws!H906</f>
        <v>-2.70370121284248</v>
      </c>
      <c r="L933" s="64" t="n">
        <f aca="false">Scenarios!$B$15+Scenarios!$B$16*$D933+Scenarios!$B$17*(Scenarios!G$22+SUM($G933:K933))+$E933+Scenarios!$B$18*Draws!I906</f>
        <v>-1.05138522965546</v>
      </c>
      <c r="M933" s="64" t="n">
        <f aca="false">Scenarios!$B$15+Scenarios!$B$16*$D933+Scenarios!$B$17*(Scenarios!H$22+SUM($G933:L933))+$E933+Scenarios!$B$18*Draws!J906</f>
        <v>4.75783901041868</v>
      </c>
      <c r="N933" s="64" t="n">
        <f aca="false">Scenarios!$B$15+Scenarios!$B$16*$D933+Scenarios!$B$17*(Scenarios!I$22+SUM($G933:M933))+$E933+Scenarios!$B$18*Draws!K906</f>
        <v>-0.412859880709601</v>
      </c>
      <c r="O933" s="64" t="n">
        <f aca="false">Scenarios!$B$15+Scenarios!$B$16*$D933+Scenarios!$B$17*(Scenarios!J$22+SUM($G933:N933))+$E933+Scenarios!$B$18*Draws!L906</f>
        <v>0.0288784989964326</v>
      </c>
      <c r="P933" s="64" t="n">
        <f aca="false">Scenarios!$B$15+Scenarios!$B$16*$D933+Scenarios!$B$17*(Scenarios!K$22+SUM($G933:O933))+$E933+Scenarios!$B$18*Draws!M906</f>
        <v>-1.0282221126685</v>
      </c>
      <c r="Q933" s="64" t="n">
        <f aca="false">Scenarios!$B$15+Scenarios!$B$16*$D933+Scenarios!$B$17*(Scenarios!L$22+SUM($G933:P933))+$E933+Scenarios!$B$18*Draws!N906</f>
        <v>-2.37242494755567</v>
      </c>
      <c r="R933" s="64" t="n">
        <f aca="false">Scenarios!$B$15+Scenarios!$B$16*$D933+Scenarios!$B$17*(Scenarios!M$22+SUM($G933:Q933))+$E933+Scenarios!$B$18*Draws!O906</f>
        <v>3.03673948896922</v>
      </c>
      <c r="S933" s="79" t="n">
        <f aca="false">SUM(G933:R933)</f>
        <v>-6.94657449422821</v>
      </c>
    </row>
    <row r="934" customFormat="false" ht="15" hidden="false" customHeight="false" outlineLevel="0" collapsed="false">
      <c r="A934" s="36" t="n">
        <v>903</v>
      </c>
      <c r="B934" s="36" t="n">
        <f aca="false">MATCH(Draws!B907,$B$16:$E$16,1)</f>
        <v>2</v>
      </c>
      <c r="C934" s="65" t="n">
        <f aca="false">MAX(-0.9,INDEX(Scenarios!$B$8:$E$8,B934)+INDEX(Scenarios!$B$9:$E$9,B934)*Draws!C907)</f>
        <v>-0.15966784</v>
      </c>
      <c r="D934" s="65" t="n">
        <f aca="false">(1+C934)^(1/12)-1</f>
        <v>-0.0143919346625769</v>
      </c>
      <c r="E934" s="64" t="n">
        <f aca="false">INDEX(Scenarios!$B$10:$E$10,B934)/12</f>
        <v>0.416666666666667</v>
      </c>
      <c r="G934" s="64" t="n">
        <f aca="false">Scenarios!$B$15+Scenarios!$B$16*$D934+Scenarios!$B$17*(Scenarios!B$22)+$E934+Scenarios!$B$18*Draws!D907</f>
        <v>-1.75673922849522</v>
      </c>
      <c r="H934" s="64" t="n">
        <f aca="false">Scenarios!$B$15+Scenarios!$B$16*$D934+Scenarios!$B$17*(Scenarios!C$22+SUM($G934:G934))+$E934+Scenarios!$B$18*Draws!E907</f>
        <v>-4.12273364580595</v>
      </c>
      <c r="I934" s="64" t="n">
        <f aca="false">Scenarios!$B$15+Scenarios!$B$16*$D934+Scenarios!$B$17*(Scenarios!D$22+SUM($G934:H934))+$E934+Scenarios!$B$18*Draws!F907</f>
        <v>-0.66603299982082</v>
      </c>
      <c r="J934" s="64" t="n">
        <f aca="false">Scenarios!$B$15+Scenarios!$B$16*$D934+Scenarios!$B$17*(Scenarios!E$22+SUM($G934:I934))+$E934+Scenarios!$B$18*Draws!G907</f>
        <v>-0.892928482695282</v>
      </c>
      <c r="K934" s="64" t="n">
        <f aca="false">Scenarios!$B$15+Scenarios!$B$16*$D934+Scenarios!$B$17*(Scenarios!F$22+SUM($G934:J934))+$E934+Scenarios!$B$18*Draws!H907</f>
        <v>-5.42702494897588</v>
      </c>
      <c r="L934" s="64" t="n">
        <f aca="false">Scenarios!$B$15+Scenarios!$B$16*$D934+Scenarios!$B$17*(Scenarios!G$22+SUM($G934:K934))+$E934+Scenarios!$B$18*Draws!I907</f>
        <v>-4.16253013440464</v>
      </c>
      <c r="M934" s="64" t="n">
        <f aca="false">Scenarios!$B$15+Scenarios!$B$16*$D934+Scenarios!$B$17*(Scenarios!H$22+SUM($G934:L934))+$E934+Scenarios!$B$18*Draws!J907</f>
        <v>-5.3392020986282</v>
      </c>
      <c r="N934" s="64" t="n">
        <f aca="false">Scenarios!$B$15+Scenarios!$B$16*$D934+Scenarios!$B$17*(Scenarios!I$22+SUM($G934:M934))+$E934+Scenarios!$B$18*Draws!K907</f>
        <v>0.819274535853014</v>
      </c>
      <c r="O934" s="64" t="n">
        <f aca="false">Scenarios!$B$15+Scenarios!$B$16*$D934+Scenarios!$B$17*(Scenarios!J$22+SUM($G934:N934))+$E934+Scenarios!$B$18*Draws!L907</f>
        <v>-1.60920892499982</v>
      </c>
      <c r="P934" s="64" t="n">
        <f aca="false">Scenarios!$B$15+Scenarios!$B$16*$D934+Scenarios!$B$17*(Scenarios!K$22+SUM($G934:O934))+$E934+Scenarios!$B$18*Draws!M907</f>
        <v>-4.78223263633478</v>
      </c>
      <c r="Q934" s="64" t="n">
        <f aca="false">Scenarios!$B$15+Scenarios!$B$16*$D934+Scenarios!$B$17*(Scenarios!L$22+SUM($G934:P934))+$E934+Scenarios!$B$18*Draws!N907</f>
        <v>-3.74314741327647</v>
      </c>
      <c r="R934" s="64" t="n">
        <f aca="false">Scenarios!$B$15+Scenarios!$B$16*$D934+Scenarios!$B$17*(Scenarios!M$22+SUM($G934:Q934))+$E934+Scenarios!$B$18*Draws!O907</f>
        <v>-0.515686218804534</v>
      </c>
      <c r="S934" s="79" t="n">
        <f aca="false">SUM(G934:R934)</f>
        <v>-32.1981921963886</v>
      </c>
    </row>
    <row r="935" customFormat="false" ht="15" hidden="false" customHeight="false" outlineLevel="0" collapsed="false">
      <c r="A935" s="36" t="n">
        <v>904</v>
      </c>
      <c r="B935" s="36" t="n">
        <f aca="false">MATCH(Draws!B908,$B$16:$E$16,1)</f>
        <v>2</v>
      </c>
      <c r="C935" s="65" t="n">
        <f aca="false">MAX(-0.9,INDEX(Scenarios!$B$8:$E$8,B935)+INDEX(Scenarios!$B$9:$E$9,B935)*Draws!C908)</f>
        <v>-0.3837448</v>
      </c>
      <c r="D935" s="65" t="n">
        <f aca="false">(1+C935)^(1/12)-1</f>
        <v>-0.0395383035155646</v>
      </c>
      <c r="E935" s="64" t="n">
        <f aca="false">INDEX(Scenarios!$B$10:$E$10,B935)/12</f>
        <v>0.416666666666667</v>
      </c>
      <c r="G935" s="64" t="n">
        <f aca="false">Scenarios!$B$15+Scenarios!$B$16*$D935+Scenarios!$B$17*(Scenarios!B$22)+$E935+Scenarios!$B$18*Draws!D908</f>
        <v>-4.40389099168837</v>
      </c>
      <c r="H935" s="64" t="n">
        <f aca="false">Scenarios!$B$15+Scenarios!$B$16*$D935+Scenarios!$B$17*(Scenarios!C$22+SUM($G935:G935))+$E935+Scenarios!$B$18*Draws!E908</f>
        <v>-2.45842861309593</v>
      </c>
      <c r="I935" s="64" t="n">
        <f aca="false">Scenarios!$B$15+Scenarios!$B$16*$D935+Scenarios!$B$17*(Scenarios!D$22+SUM($G935:H935))+$E935+Scenarios!$B$18*Draws!F908</f>
        <v>-1.2600087622756</v>
      </c>
      <c r="J935" s="64" t="n">
        <f aca="false">Scenarios!$B$15+Scenarios!$B$16*$D935+Scenarios!$B$17*(Scenarios!E$22+SUM($G935:I935))+$E935+Scenarios!$B$18*Draws!G908</f>
        <v>-4.4505265835856</v>
      </c>
      <c r="K935" s="64" t="n">
        <f aca="false">Scenarios!$B$15+Scenarios!$B$16*$D935+Scenarios!$B$17*(Scenarios!F$22+SUM($G935:J935))+$E935+Scenarios!$B$18*Draws!H908</f>
        <v>-7.21878111158694</v>
      </c>
      <c r="L935" s="64" t="n">
        <f aca="false">Scenarios!$B$15+Scenarios!$B$16*$D935+Scenarios!$B$17*(Scenarios!G$22+SUM($G935:K935))+$E935+Scenarios!$B$18*Draws!I908</f>
        <v>0.743039132040703</v>
      </c>
      <c r="M935" s="64" t="n">
        <f aca="false">Scenarios!$B$15+Scenarios!$B$16*$D935+Scenarios!$B$17*(Scenarios!H$22+SUM($G935:L935))+$E935+Scenarios!$B$18*Draws!J908</f>
        <v>-1.8171161847738</v>
      </c>
      <c r="N935" s="64" t="n">
        <f aca="false">Scenarios!$B$15+Scenarios!$B$16*$D935+Scenarios!$B$17*(Scenarios!I$22+SUM($G935:M935))+$E935+Scenarios!$B$18*Draws!K908</f>
        <v>-0.221606173200584</v>
      </c>
      <c r="O935" s="64" t="n">
        <f aca="false">Scenarios!$B$15+Scenarios!$B$16*$D935+Scenarios!$B$17*(Scenarios!J$22+SUM($G935:N935))+$E935+Scenarios!$B$18*Draws!L908</f>
        <v>-1.70985960397077</v>
      </c>
      <c r="P935" s="64" t="n">
        <f aca="false">Scenarios!$B$15+Scenarios!$B$16*$D935+Scenarios!$B$17*(Scenarios!K$22+SUM($G935:O935))+$E935+Scenarios!$B$18*Draws!M908</f>
        <v>-2.20184338946983</v>
      </c>
      <c r="Q935" s="64" t="n">
        <f aca="false">Scenarios!$B$15+Scenarios!$B$16*$D935+Scenarios!$B$17*(Scenarios!L$22+SUM($G935:P935))+$E935+Scenarios!$B$18*Draws!N908</f>
        <v>-0.754024202609483</v>
      </c>
      <c r="R935" s="64" t="n">
        <f aca="false">Scenarios!$B$15+Scenarios!$B$16*$D935+Scenarios!$B$17*(Scenarios!M$22+SUM($G935:Q935))+$E935+Scenarios!$B$18*Draws!O908</f>
        <v>-0.881575431509432</v>
      </c>
      <c r="S935" s="79" t="n">
        <f aca="false">SUM(G935:R935)</f>
        <v>-26.6346219157256</v>
      </c>
    </row>
    <row r="936" customFormat="false" ht="15" hidden="false" customHeight="false" outlineLevel="0" collapsed="false">
      <c r="A936" s="36" t="n">
        <v>905</v>
      </c>
      <c r="B936" s="36" t="n">
        <f aca="false">MATCH(Draws!B909,$B$16:$E$16,1)</f>
        <v>1</v>
      </c>
      <c r="C936" s="65" t="n">
        <f aca="false">MAX(-0.9,INDEX(Scenarios!$B$8:$E$8,B936)+INDEX(Scenarios!$B$9:$E$9,B936)*Draws!C909)</f>
        <v>0.1119737</v>
      </c>
      <c r="D936" s="65" t="n">
        <f aca="false">(1+C936)^(1/12)-1</f>
        <v>0.00888394207882781</v>
      </c>
      <c r="E936" s="64" t="n">
        <f aca="false">INDEX(Scenarios!$B$10:$E$10,B936)/12</f>
        <v>-1.25</v>
      </c>
      <c r="G936" s="64" t="n">
        <f aca="false">Scenarios!$B$15+Scenarios!$B$16*$D936+Scenarios!$B$17*(Scenarios!B$22)+$E936+Scenarios!$B$18*Draws!D909</f>
        <v>-0.15532330101438</v>
      </c>
      <c r="H936" s="64" t="n">
        <f aca="false">Scenarios!$B$15+Scenarios!$B$16*$D936+Scenarios!$B$17*(Scenarios!C$22+SUM($G936:G936))+$E936+Scenarios!$B$18*Draws!E909</f>
        <v>-4.51371445008388</v>
      </c>
      <c r="I936" s="64" t="n">
        <f aca="false">Scenarios!$B$15+Scenarios!$B$16*$D936+Scenarios!$B$17*(Scenarios!D$22+SUM($G936:H936))+$E936+Scenarios!$B$18*Draws!F909</f>
        <v>-3.35601744862499</v>
      </c>
      <c r="J936" s="64" t="n">
        <f aca="false">Scenarios!$B$15+Scenarios!$B$16*$D936+Scenarios!$B$17*(Scenarios!E$22+SUM($G936:I936))+$E936+Scenarios!$B$18*Draws!G909</f>
        <v>-4.39389207153161</v>
      </c>
      <c r="K936" s="64" t="n">
        <f aca="false">Scenarios!$B$15+Scenarios!$B$16*$D936+Scenarios!$B$17*(Scenarios!F$22+SUM($G936:J936))+$E936+Scenarios!$B$18*Draws!H909</f>
        <v>-4.29484716702765</v>
      </c>
      <c r="L936" s="64" t="n">
        <f aca="false">Scenarios!$B$15+Scenarios!$B$16*$D936+Scenarios!$B$17*(Scenarios!G$22+SUM($G936:K936))+$E936+Scenarios!$B$18*Draws!I909</f>
        <v>-9.77430505257113</v>
      </c>
      <c r="M936" s="64" t="n">
        <f aca="false">Scenarios!$B$15+Scenarios!$B$16*$D936+Scenarios!$B$17*(Scenarios!H$22+SUM($G936:L936))+$E936+Scenarios!$B$18*Draws!J909</f>
        <v>-7.82998379897286</v>
      </c>
      <c r="N936" s="64" t="n">
        <f aca="false">Scenarios!$B$15+Scenarios!$B$16*$D936+Scenarios!$B$17*(Scenarios!I$22+SUM($G936:M936))+$E936+Scenarios!$B$18*Draws!K909</f>
        <v>-0.996432199527445</v>
      </c>
      <c r="O936" s="64" t="n">
        <f aca="false">Scenarios!$B$15+Scenarios!$B$16*$D936+Scenarios!$B$17*(Scenarios!J$22+SUM($G936:N936))+$E936+Scenarios!$B$18*Draws!L909</f>
        <v>-5.90510454270428</v>
      </c>
      <c r="P936" s="64" t="n">
        <f aca="false">Scenarios!$B$15+Scenarios!$B$16*$D936+Scenarios!$B$17*(Scenarios!K$22+SUM($G936:O936))+$E936+Scenarios!$B$18*Draws!M909</f>
        <v>-5.40665944096942</v>
      </c>
      <c r="Q936" s="64" t="n">
        <f aca="false">Scenarios!$B$15+Scenarios!$B$16*$D936+Scenarios!$B$17*(Scenarios!L$22+SUM($G936:P936))+$E936+Scenarios!$B$18*Draws!N909</f>
        <v>-2.46837705499008</v>
      </c>
      <c r="R936" s="64" t="n">
        <f aca="false">Scenarios!$B$15+Scenarios!$B$16*$D936+Scenarios!$B$17*(Scenarios!M$22+SUM($G936:Q936))+$E936+Scenarios!$B$18*Draws!O909</f>
        <v>-7.38707263403733</v>
      </c>
      <c r="S936" s="79" t="n">
        <f aca="false">SUM(G936:R936)</f>
        <v>-56.481729162055</v>
      </c>
    </row>
    <row r="937" customFormat="false" ht="15" hidden="false" customHeight="false" outlineLevel="0" collapsed="false">
      <c r="A937" s="36" t="n">
        <v>906</v>
      </c>
      <c r="B937" s="36" t="n">
        <f aca="false">MATCH(Draws!B910,$B$16:$E$16,1)</f>
        <v>4</v>
      </c>
      <c r="C937" s="65" t="n">
        <f aca="false">MAX(-0.9,INDEX(Scenarios!$B$8:$E$8,B937)+INDEX(Scenarios!$B$9:$E$9,B937)*Draws!C910)</f>
        <v>0.3804678</v>
      </c>
      <c r="D937" s="65" t="n">
        <f aca="false">(1+C937)^(1/12)-1</f>
        <v>0.0272327493521618</v>
      </c>
      <c r="E937" s="64" t="n">
        <f aca="false">INDEX(Scenarios!$B$10:$E$10,B937)/12</f>
        <v>-1.25</v>
      </c>
      <c r="G937" s="64" t="n">
        <f aca="false">Scenarios!$B$15+Scenarios!$B$16*$D937+Scenarios!$B$17*(Scenarios!B$22)+$E937+Scenarios!$B$18*Draws!D910</f>
        <v>2.01953321831812</v>
      </c>
      <c r="H937" s="64" t="n">
        <f aca="false">Scenarios!$B$15+Scenarios!$B$16*$D937+Scenarios!$B$17*(Scenarios!C$22+SUM($G937:G937))+$E937+Scenarios!$B$18*Draws!E910</f>
        <v>-8.09022460168131</v>
      </c>
      <c r="I937" s="64" t="n">
        <f aca="false">Scenarios!$B$15+Scenarios!$B$16*$D937+Scenarios!$B$17*(Scenarios!D$22+SUM($G937:H937))+$E937+Scenarios!$B$18*Draws!F910</f>
        <v>0.685422605853939</v>
      </c>
      <c r="J937" s="64" t="n">
        <f aca="false">Scenarios!$B$15+Scenarios!$B$16*$D937+Scenarios!$B$17*(Scenarios!E$22+SUM($G937:I937))+$E937+Scenarios!$B$18*Draws!G910</f>
        <v>0.243109585368308</v>
      </c>
      <c r="K937" s="64" t="n">
        <f aca="false">Scenarios!$B$15+Scenarios!$B$16*$D937+Scenarios!$B$17*(Scenarios!F$22+SUM($G937:J937))+$E937+Scenarios!$B$18*Draws!H910</f>
        <v>0.282565623229257</v>
      </c>
      <c r="L937" s="64" t="n">
        <f aca="false">Scenarios!$B$15+Scenarios!$B$16*$D937+Scenarios!$B$17*(Scenarios!G$22+SUM($G937:K937))+$E937+Scenarios!$B$18*Draws!I910</f>
        <v>-5.91893577725106</v>
      </c>
      <c r="M937" s="64" t="n">
        <f aca="false">Scenarios!$B$15+Scenarios!$B$16*$D937+Scenarios!$B$17*(Scenarios!H$22+SUM($G937:L937))+$E937+Scenarios!$B$18*Draws!J910</f>
        <v>-2.57590327275652</v>
      </c>
      <c r="N937" s="64" t="n">
        <f aca="false">Scenarios!$B$15+Scenarios!$B$16*$D937+Scenarios!$B$17*(Scenarios!I$22+SUM($G937:M937))+$E937+Scenarios!$B$18*Draws!K910</f>
        <v>-0.815355274909301</v>
      </c>
      <c r="O937" s="64" t="n">
        <f aca="false">Scenarios!$B$15+Scenarios!$B$16*$D937+Scenarios!$B$17*(Scenarios!J$22+SUM($G937:N937))+$E937+Scenarios!$B$18*Draws!L910</f>
        <v>-2.02616996663064</v>
      </c>
      <c r="P937" s="64" t="n">
        <f aca="false">Scenarios!$B$15+Scenarios!$B$16*$D937+Scenarios!$B$17*(Scenarios!K$22+SUM($G937:O937))+$E937+Scenarios!$B$18*Draws!M910</f>
        <v>-0.695795347746513</v>
      </c>
      <c r="Q937" s="64" t="n">
        <f aca="false">Scenarios!$B$15+Scenarios!$B$16*$D937+Scenarios!$B$17*(Scenarios!L$22+SUM($G937:P937))+$E937+Scenarios!$B$18*Draws!N910</f>
        <v>-1.68852757736854</v>
      </c>
      <c r="R937" s="64" t="n">
        <f aca="false">Scenarios!$B$15+Scenarios!$B$16*$D937+Scenarios!$B$17*(Scenarios!M$22+SUM($G937:Q937))+$E937+Scenarios!$B$18*Draws!O910</f>
        <v>1.59012269534636</v>
      </c>
      <c r="S937" s="79" t="n">
        <f aca="false">SUM(G937:R937)</f>
        <v>-16.9901580902279</v>
      </c>
    </row>
    <row r="938" customFormat="false" ht="15" hidden="false" customHeight="false" outlineLevel="0" collapsed="false">
      <c r="A938" s="36" t="n">
        <v>907</v>
      </c>
      <c r="B938" s="36" t="n">
        <f aca="false">MATCH(Draws!B911,$B$16:$E$16,1)</f>
        <v>1</v>
      </c>
      <c r="C938" s="65" t="n">
        <f aca="false">MAX(-0.9,INDEX(Scenarios!$B$8:$E$8,B938)+INDEX(Scenarios!$B$9:$E$9,B938)*Draws!C911)</f>
        <v>-0.20462245</v>
      </c>
      <c r="D938" s="65" t="n">
        <f aca="false">(1+C938)^(1/12)-1</f>
        <v>-0.0188973606449848</v>
      </c>
      <c r="E938" s="64" t="n">
        <f aca="false">INDEX(Scenarios!$B$10:$E$10,B938)/12</f>
        <v>-1.25</v>
      </c>
      <c r="G938" s="64" t="n">
        <f aca="false">Scenarios!$B$15+Scenarios!$B$16*$D938+Scenarios!$B$17*(Scenarios!B$22)+$E938+Scenarios!$B$18*Draws!D911</f>
        <v>-0.787766650923707</v>
      </c>
      <c r="H938" s="64" t="n">
        <f aca="false">Scenarios!$B$15+Scenarios!$B$16*$D938+Scenarios!$B$17*(Scenarios!C$22+SUM($G938:G938))+$E938+Scenarios!$B$18*Draws!E911</f>
        <v>-0.7322196244932</v>
      </c>
      <c r="I938" s="64" t="n">
        <f aca="false">Scenarios!$B$15+Scenarios!$B$16*$D938+Scenarios!$B$17*(Scenarios!D$22+SUM($G938:H938))+$E938+Scenarios!$B$18*Draws!F911</f>
        <v>1.13695295533245</v>
      </c>
      <c r="J938" s="64" t="n">
        <f aca="false">Scenarios!$B$15+Scenarios!$B$16*$D938+Scenarios!$B$17*(Scenarios!E$22+SUM($G938:I938))+$E938+Scenarios!$B$18*Draws!G911</f>
        <v>-8.36421526985916</v>
      </c>
      <c r="K938" s="64" t="n">
        <f aca="false">Scenarios!$B$15+Scenarios!$B$16*$D938+Scenarios!$B$17*(Scenarios!F$22+SUM($G938:J938))+$E938+Scenarios!$B$18*Draws!H911</f>
        <v>-8.57100879323364</v>
      </c>
      <c r="L938" s="64" t="n">
        <f aca="false">Scenarios!$B$15+Scenarios!$B$16*$D938+Scenarios!$B$17*(Scenarios!G$22+SUM($G938:K938))+$E938+Scenarios!$B$18*Draws!I911</f>
        <v>-5.18976946189241</v>
      </c>
      <c r="M938" s="64" t="n">
        <f aca="false">Scenarios!$B$15+Scenarios!$B$16*$D938+Scenarios!$B$17*(Scenarios!H$22+SUM($G938:L938))+$E938+Scenarios!$B$18*Draws!J911</f>
        <v>-1.15606412606966</v>
      </c>
      <c r="N938" s="64" t="n">
        <f aca="false">Scenarios!$B$15+Scenarios!$B$16*$D938+Scenarios!$B$17*(Scenarios!I$22+SUM($G938:M938))+$E938+Scenarios!$B$18*Draws!K911</f>
        <v>-4.83843819610957</v>
      </c>
      <c r="O938" s="64" t="n">
        <f aca="false">Scenarios!$B$15+Scenarios!$B$16*$D938+Scenarios!$B$17*(Scenarios!J$22+SUM($G938:N938))+$E938+Scenarios!$B$18*Draws!L911</f>
        <v>1.7594759483845</v>
      </c>
      <c r="P938" s="64" t="n">
        <f aca="false">Scenarios!$B$15+Scenarios!$B$16*$D938+Scenarios!$B$17*(Scenarios!K$22+SUM($G938:O938))+$E938+Scenarios!$B$18*Draws!M911</f>
        <v>-5.95383211775669</v>
      </c>
      <c r="Q938" s="64" t="n">
        <f aca="false">Scenarios!$B$15+Scenarios!$B$16*$D938+Scenarios!$B$17*(Scenarios!L$22+SUM($G938:P938))+$E938+Scenarios!$B$18*Draws!N911</f>
        <v>-1.88141438609546</v>
      </c>
      <c r="R938" s="64" t="n">
        <f aca="false">Scenarios!$B$15+Scenarios!$B$16*$D938+Scenarios!$B$17*(Scenarios!M$22+SUM($G938:Q938))+$E938+Scenarios!$B$18*Draws!O911</f>
        <v>-2.55952355038354</v>
      </c>
      <c r="S938" s="79" t="n">
        <f aca="false">SUM(G938:R938)</f>
        <v>-37.1378232731001</v>
      </c>
    </row>
    <row r="939" customFormat="false" ht="15" hidden="false" customHeight="false" outlineLevel="0" collapsed="false">
      <c r="A939" s="36" t="n">
        <v>908</v>
      </c>
      <c r="B939" s="36" t="n">
        <f aca="false">MATCH(Draws!B912,$B$16:$E$16,1)</f>
        <v>4</v>
      </c>
      <c r="C939" s="65" t="n">
        <f aca="false">MAX(-0.9,INDEX(Scenarios!$B$8:$E$8,B939)+INDEX(Scenarios!$B$9:$E$9,B939)*Draws!C912)</f>
        <v>0.275592</v>
      </c>
      <c r="D939" s="65" t="n">
        <f aca="false">(1+C939)^(1/12)-1</f>
        <v>0.0204913211404381</v>
      </c>
      <c r="E939" s="64" t="n">
        <f aca="false">INDEX(Scenarios!$B$10:$E$10,B939)/12</f>
        <v>-1.25</v>
      </c>
      <c r="G939" s="64" t="n">
        <f aca="false">Scenarios!$B$15+Scenarios!$B$16*$D939+Scenarios!$B$17*(Scenarios!B$22)+$E939+Scenarios!$B$18*Draws!D912</f>
        <v>-1.44601597587574</v>
      </c>
      <c r="H939" s="64" t="n">
        <f aca="false">Scenarios!$B$15+Scenarios!$B$16*$D939+Scenarios!$B$17*(Scenarios!C$22+SUM($G939:G939))+$E939+Scenarios!$B$18*Draws!E912</f>
        <v>-4.22584570390267</v>
      </c>
      <c r="I939" s="64" t="n">
        <f aca="false">Scenarios!$B$15+Scenarios!$B$16*$D939+Scenarios!$B$17*(Scenarios!D$22+SUM($G939:H939))+$E939+Scenarios!$B$18*Draws!F912</f>
        <v>-9.00062729198414</v>
      </c>
      <c r="J939" s="64" t="n">
        <f aca="false">Scenarios!$B$15+Scenarios!$B$16*$D939+Scenarios!$B$17*(Scenarios!E$22+SUM($G939:I939))+$E939+Scenarios!$B$18*Draws!G912</f>
        <v>-2.99610539994145</v>
      </c>
      <c r="K939" s="64" t="n">
        <f aca="false">Scenarios!$B$15+Scenarios!$B$16*$D939+Scenarios!$B$17*(Scenarios!F$22+SUM($G939:J939))+$E939+Scenarios!$B$18*Draws!H912</f>
        <v>2.34859914764945</v>
      </c>
      <c r="L939" s="64" t="n">
        <f aca="false">Scenarios!$B$15+Scenarios!$B$16*$D939+Scenarios!$B$17*(Scenarios!G$22+SUM($G939:K939))+$E939+Scenarios!$B$18*Draws!I912</f>
        <v>-3.78119476643163</v>
      </c>
      <c r="M939" s="64" t="n">
        <f aca="false">Scenarios!$B$15+Scenarios!$B$16*$D939+Scenarios!$B$17*(Scenarios!H$22+SUM($G939:L939))+$E939+Scenarios!$B$18*Draws!J912</f>
        <v>-2.41292851803107</v>
      </c>
      <c r="N939" s="64" t="n">
        <f aca="false">Scenarios!$B$15+Scenarios!$B$16*$D939+Scenarios!$B$17*(Scenarios!I$22+SUM($G939:M939))+$E939+Scenarios!$B$18*Draws!K912</f>
        <v>0.336369757222528</v>
      </c>
      <c r="O939" s="64" t="n">
        <f aca="false">Scenarios!$B$15+Scenarios!$B$16*$D939+Scenarios!$B$17*(Scenarios!J$22+SUM($G939:N939))+$E939+Scenarios!$B$18*Draws!L912</f>
        <v>-4.67052775838098</v>
      </c>
      <c r="P939" s="64" t="n">
        <f aca="false">Scenarios!$B$15+Scenarios!$B$16*$D939+Scenarios!$B$17*(Scenarios!K$22+SUM($G939:O939))+$E939+Scenarios!$B$18*Draws!M912</f>
        <v>-1.6767401825441</v>
      </c>
      <c r="Q939" s="64" t="n">
        <f aca="false">Scenarios!$B$15+Scenarios!$B$16*$D939+Scenarios!$B$17*(Scenarios!L$22+SUM($G939:P939))+$E939+Scenarios!$B$18*Draws!N912</f>
        <v>-0.1081903408865</v>
      </c>
      <c r="R939" s="64" t="n">
        <f aca="false">Scenarios!$B$15+Scenarios!$B$16*$D939+Scenarios!$B$17*(Scenarios!M$22+SUM($G939:Q939))+$E939+Scenarios!$B$18*Draws!O912</f>
        <v>-3.85410464804102</v>
      </c>
      <c r="S939" s="79" t="n">
        <f aca="false">SUM(G939:R939)</f>
        <v>-31.4873116811473</v>
      </c>
    </row>
    <row r="940" customFormat="false" ht="15" hidden="false" customHeight="false" outlineLevel="0" collapsed="false">
      <c r="A940" s="36" t="n">
        <v>909</v>
      </c>
      <c r="B940" s="36" t="n">
        <f aca="false">MATCH(Draws!B913,$B$16:$E$16,1)</f>
        <v>2</v>
      </c>
      <c r="C940" s="65" t="n">
        <f aca="false">MAX(-0.9,INDEX(Scenarios!$B$8:$E$8,B940)+INDEX(Scenarios!$B$9:$E$9,B940)*Draws!C913)</f>
        <v>-0.17547208</v>
      </c>
      <c r="D940" s="65" t="n">
        <f aca="false">(1+C940)^(1/12)-1</f>
        <v>-0.0159501174345758</v>
      </c>
      <c r="E940" s="64" t="n">
        <f aca="false">INDEX(Scenarios!$B$10:$E$10,B940)/12</f>
        <v>0.416666666666667</v>
      </c>
      <c r="G940" s="64" t="n">
        <f aca="false">Scenarios!$B$15+Scenarios!$B$16*$D940+Scenarios!$B$17*(Scenarios!B$22)+$E940+Scenarios!$B$18*Draws!D913</f>
        <v>-0.956547341980559</v>
      </c>
      <c r="H940" s="64" t="n">
        <f aca="false">Scenarios!$B$15+Scenarios!$B$16*$D940+Scenarios!$B$17*(Scenarios!C$22+SUM($G940:G940))+$E940+Scenarios!$B$18*Draws!E913</f>
        <v>-1.56905196808248</v>
      </c>
      <c r="I940" s="64" t="n">
        <f aca="false">Scenarios!$B$15+Scenarios!$B$16*$D940+Scenarios!$B$17*(Scenarios!D$22+SUM($G940:H940))+$E940+Scenarios!$B$18*Draws!F913</f>
        <v>1.24346794163425</v>
      </c>
      <c r="J940" s="64" t="n">
        <f aca="false">Scenarios!$B$15+Scenarios!$B$16*$D940+Scenarios!$B$17*(Scenarios!E$22+SUM($G940:I940))+$E940+Scenarios!$B$18*Draws!G913</f>
        <v>-7.89580130458276</v>
      </c>
      <c r="K940" s="64" t="n">
        <f aca="false">Scenarios!$B$15+Scenarios!$B$16*$D940+Scenarios!$B$17*(Scenarios!F$22+SUM($G940:J940))+$E940+Scenarios!$B$18*Draws!H913</f>
        <v>-1.92101189767863</v>
      </c>
      <c r="L940" s="64" t="n">
        <f aca="false">Scenarios!$B$15+Scenarios!$B$16*$D940+Scenarios!$B$17*(Scenarios!G$22+SUM($G940:K940))+$E940+Scenarios!$B$18*Draws!I913</f>
        <v>2.21891680615383</v>
      </c>
      <c r="M940" s="64" t="n">
        <f aca="false">Scenarios!$B$15+Scenarios!$B$16*$D940+Scenarios!$B$17*(Scenarios!H$22+SUM($G940:L940))+$E940+Scenarios!$B$18*Draws!J913</f>
        <v>2.10513031522519</v>
      </c>
      <c r="N940" s="64" t="n">
        <f aca="false">Scenarios!$B$15+Scenarios!$B$16*$D940+Scenarios!$B$17*(Scenarios!I$22+SUM($G940:M940))+$E940+Scenarios!$B$18*Draws!K913</f>
        <v>-0.00396902796772614</v>
      </c>
      <c r="O940" s="64" t="n">
        <f aca="false">Scenarios!$B$15+Scenarios!$B$16*$D940+Scenarios!$B$17*(Scenarios!J$22+SUM($G940:N940))+$E940+Scenarios!$B$18*Draws!L913</f>
        <v>2.46897607282311</v>
      </c>
      <c r="P940" s="64" t="n">
        <f aca="false">Scenarios!$B$15+Scenarios!$B$16*$D940+Scenarios!$B$17*(Scenarios!K$22+SUM($G940:O940))+$E940+Scenarios!$B$18*Draws!M913</f>
        <v>3.6219061372852</v>
      </c>
      <c r="Q940" s="64" t="n">
        <f aca="false">Scenarios!$B$15+Scenarios!$B$16*$D940+Scenarios!$B$17*(Scenarios!L$22+SUM($G940:P940))+$E940+Scenarios!$B$18*Draws!N913</f>
        <v>-2.48057379675166</v>
      </c>
      <c r="R940" s="64" t="n">
        <f aca="false">Scenarios!$B$15+Scenarios!$B$16*$D940+Scenarios!$B$17*(Scenarios!M$22+SUM($G940:Q940))+$E940+Scenarios!$B$18*Draws!O913</f>
        <v>3.17493889117997</v>
      </c>
      <c r="S940" s="79" t="n">
        <f aca="false">SUM(G940:R940)</f>
        <v>0.00638082725773836</v>
      </c>
    </row>
    <row r="941" customFormat="false" ht="15" hidden="false" customHeight="false" outlineLevel="0" collapsed="false">
      <c r="A941" s="36" t="n">
        <v>910</v>
      </c>
      <c r="B941" s="36" t="n">
        <f aca="false">MATCH(Draws!B914,$B$16:$E$16,1)</f>
        <v>4</v>
      </c>
      <c r="C941" s="65" t="n">
        <f aca="false">MAX(-0.9,INDEX(Scenarios!$B$8:$E$8,B941)+INDEX(Scenarios!$B$9:$E$9,B941)*Draws!C914)</f>
        <v>0.13459872</v>
      </c>
      <c r="D941" s="65" t="n">
        <f aca="false">(1+C941)^(1/12)-1</f>
        <v>0.0105788173091703</v>
      </c>
      <c r="E941" s="64" t="n">
        <f aca="false">INDEX(Scenarios!$B$10:$E$10,B941)/12</f>
        <v>-1.25</v>
      </c>
      <c r="G941" s="64" t="n">
        <f aca="false">Scenarios!$B$15+Scenarios!$B$16*$D941+Scenarios!$B$17*(Scenarios!B$22)+$E941+Scenarios!$B$18*Draws!D914</f>
        <v>-0.517796870695602</v>
      </c>
      <c r="H941" s="64" t="n">
        <f aca="false">Scenarios!$B$15+Scenarios!$B$16*$D941+Scenarios!$B$17*(Scenarios!C$22+SUM($G941:G941))+$E941+Scenarios!$B$18*Draws!E914</f>
        <v>-4.34006604754481</v>
      </c>
      <c r="I941" s="64" t="n">
        <f aca="false">Scenarios!$B$15+Scenarios!$B$16*$D941+Scenarios!$B$17*(Scenarios!D$22+SUM($G941:H941))+$E941+Scenarios!$B$18*Draws!F914</f>
        <v>-1.1749034117389</v>
      </c>
      <c r="J941" s="64" t="n">
        <f aca="false">Scenarios!$B$15+Scenarios!$B$16*$D941+Scenarios!$B$17*(Scenarios!E$22+SUM($G941:I941))+$E941+Scenarios!$B$18*Draws!G914</f>
        <v>-7.38167339899316</v>
      </c>
      <c r="K941" s="64" t="n">
        <f aca="false">Scenarios!$B$15+Scenarios!$B$16*$D941+Scenarios!$B$17*(Scenarios!F$22+SUM($G941:J941))+$E941+Scenarios!$B$18*Draws!H914</f>
        <v>-5.76626475250221</v>
      </c>
      <c r="L941" s="64" t="n">
        <f aca="false">Scenarios!$B$15+Scenarios!$B$16*$D941+Scenarios!$B$17*(Scenarios!G$22+SUM($G941:K941))+$E941+Scenarios!$B$18*Draws!I914</f>
        <v>-1.91462114062684</v>
      </c>
      <c r="M941" s="64" t="n">
        <f aca="false">Scenarios!$B$15+Scenarios!$B$16*$D941+Scenarios!$B$17*(Scenarios!H$22+SUM($G941:L941))+$E941+Scenarios!$B$18*Draws!J914</f>
        <v>4.02013686930588</v>
      </c>
      <c r="N941" s="64" t="n">
        <f aca="false">Scenarios!$B$15+Scenarios!$B$16*$D941+Scenarios!$B$17*(Scenarios!I$22+SUM($G941:M941))+$E941+Scenarios!$B$18*Draws!K914</f>
        <v>-1.41222587322841</v>
      </c>
      <c r="O941" s="64" t="n">
        <f aca="false">Scenarios!$B$15+Scenarios!$B$16*$D941+Scenarios!$B$17*(Scenarios!J$22+SUM($G941:N941))+$E941+Scenarios!$B$18*Draws!L914</f>
        <v>1.62510295023105</v>
      </c>
      <c r="P941" s="64" t="n">
        <f aca="false">Scenarios!$B$15+Scenarios!$B$16*$D941+Scenarios!$B$17*(Scenarios!K$22+SUM($G941:O941))+$E941+Scenarios!$B$18*Draws!M914</f>
        <v>-0.589468686205055</v>
      </c>
      <c r="Q941" s="64" t="n">
        <f aca="false">Scenarios!$B$15+Scenarios!$B$16*$D941+Scenarios!$B$17*(Scenarios!L$22+SUM($G941:P941))+$E941+Scenarios!$B$18*Draws!N914</f>
        <v>-1.71156005711071</v>
      </c>
      <c r="R941" s="64" t="n">
        <f aca="false">Scenarios!$B$15+Scenarios!$B$16*$D941+Scenarios!$B$17*(Scenarios!M$22+SUM($G941:Q941))+$E941+Scenarios!$B$18*Draws!O914</f>
        <v>-0.783780362775641</v>
      </c>
      <c r="S941" s="79" t="n">
        <f aca="false">SUM(G941:R941)</f>
        <v>-19.9471207818844</v>
      </c>
    </row>
    <row r="942" customFormat="false" ht="15" hidden="false" customHeight="false" outlineLevel="0" collapsed="false">
      <c r="A942" s="36" t="n">
        <v>911</v>
      </c>
      <c r="B942" s="36" t="n">
        <f aca="false">MATCH(Draws!B915,$B$16:$E$16,1)</f>
        <v>1</v>
      </c>
      <c r="C942" s="65" t="n">
        <f aca="false">MAX(-0.9,INDEX(Scenarios!$B$8:$E$8,B942)+INDEX(Scenarios!$B$9:$E$9,B942)*Draws!C915)</f>
        <v>-0.0821836</v>
      </c>
      <c r="D942" s="65" t="n">
        <f aca="false">(1+C942)^(1/12)-1</f>
        <v>-0.00712101690997669</v>
      </c>
      <c r="E942" s="64" t="n">
        <f aca="false">INDEX(Scenarios!$B$10:$E$10,B942)/12</f>
        <v>-1.25</v>
      </c>
      <c r="G942" s="64" t="n">
        <f aca="false">Scenarios!$B$15+Scenarios!$B$16*$D942+Scenarios!$B$17*(Scenarios!B$22)+$E942+Scenarios!$B$18*Draws!D915</f>
        <v>-9.04167602735046</v>
      </c>
      <c r="H942" s="64" t="n">
        <f aca="false">Scenarios!$B$15+Scenarios!$B$16*$D942+Scenarios!$B$17*(Scenarios!C$22+SUM($G942:G942))+$E942+Scenarios!$B$18*Draws!E915</f>
        <v>1.67613153360536</v>
      </c>
      <c r="I942" s="64" t="n">
        <f aca="false">Scenarios!$B$15+Scenarios!$B$16*$D942+Scenarios!$B$17*(Scenarios!D$22+SUM($G942:H942))+$E942+Scenarios!$B$18*Draws!F915</f>
        <v>-6.11689729509213</v>
      </c>
      <c r="J942" s="64" t="n">
        <f aca="false">Scenarios!$B$15+Scenarios!$B$16*$D942+Scenarios!$B$17*(Scenarios!E$22+SUM($G942:I942))+$E942+Scenarios!$B$18*Draws!G915</f>
        <v>0.671776743569285</v>
      </c>
      <c r="K942" s="64" t="n">
        <f aca="false">Scenarios!$B$15+Scenarios!$B$16*$D942+Scenarios!$B$17*(Scenarios!F$22+SUM($G942:J942))+$E942+Scenarios!$B$18*Draws!H915</f>
        <v>-4.24179445040729</v>
      </c>
      <c r="L942" s="64" t="n">
        <f aca="false">Scenarios!$B$15+Scenarios!$B$16*$D942+Scenarios!$B$17*(Scenarios!G$22+SUM($G942:K942))+$E942+Scenarios!$B$18*Draws!I915</f>
        <v>-4.04667619173676</v>
      </c>
      <c r="M942" s="64" t="n">
        <f aca="false">Scenarios!$B$15+Scenarios!$B$16*$D942+Scenarios!$B$17*(Scenarios!H$22+SUM($G942:L942))+$E942+Scenarios!$B$18*Draws!J915</f>
        <v>-5.85163653730419</v>
      </c>
      <c r="N942" s="64" t="n">
        <f aca="false">Scenarios!$B$15+Scenarios!$B$16*$D942+Scenarios!$B$17*(Scenarios!I$22+SUM($G942:M942))+$E942+Scenarios!$B$18*Draws!K915</f>
        <v>-5.45561251923101</v>
      </c>
      <c r="O942" s="64" t="n">
        <f aca="false">Scenarios!$B$15+Scenarios!$B$16*$D942+Scenarios!$B$17*(Scenarios!J$22+SUM($G942:N942))+$E942+Scenarios!$B$18*Draws!L915</f>
        <v>-6.16456279871159</v>
      </c>
      <c r="P942" s="64" t="n">
        <f aca="false">Scenarios!$B$15+Scenarios!$B$16*$D942+Scenarios!$B$17*(Scenarios!K$22+SUM($G942:O942))+$E942+Scenarios!$B$18*Draws!M915</f>
        <v>-1.34271858960708</v>
      </c>
      <c r="Q942" s="64" t="n">
        <f aca="false">Scenarios!$B$15+Scenarios!$B$16*$D942+Scenarios!$B$17*(Scenarios!L$22+SUM($G942:P942))+$E942+Scenarios!$B$18*Draws!N915</f>
        <v>-1.81490042620502</v>
      </c>
      <c r="R942" s="64" t="n">
        <f aca="false">Scenarios!$B$15+Scenarios!$B$16*$D942+Scenarios!$B$17*(Scenarios!M$22+SUM($G942:Q942))+$E942+Scenarios!$B$18*Draws!O915</f>
        <v>-6.51350654000083</v>
      </c>
      <c r="S942" s="79" t="n">
        <f aca="false">SUM(G942:R942)</f>
        <v>-48.2420730984717</v>
      </c>
    </row>
    <row r="943" customFormat="false" ht="15" hidden="false" customHeight="false" outlineLevel="0" collapsed="false">
      <c r="A943" s="36" t="n">
        <v>912</v>
      </c>
      <c r="B943" s="36" t="n">
        <f aca="false">MATCH(Draws!B916,$B$16:$E$16,1)</f>
        <v>1</v>
      </c>
      <c r="C943" s="65" t="n">
        <f aca="false">MAX(-0.9,INDEX(Scenarios!$B$8:$E$8,B943)+INDEX(Scenarios!$B$9:$E$9,B943)*Draws!C916)</f>
        <v>0.25249055</v>
      </c>
      <c r="D943" s="65" t="n">
        <f aca="false">(1+C943)^(1/12)-1</f>
        <v>0.0189382638998876</v>
      </c>
      <c r="E943" s="64" t="n">
        <f aca="false">INDEX(Scenarios!$B$10:$E$10,B943)/12</f>
        <v>-1.25</v>
      </c>
      <c r="G943" s="64" t="n">
        <f aca="false">Scenarios!$B$15+Scenarios!$B$16*$D943+Scenarios!$B$17*(Scenarios!B$22)+$E943+Scenarios!$B$18*Draws!D916</f>
        <v>-2.55293842139075</v>
      </c>
      <c r="H943" s="64" t="n">
        <f aca="false">Scenarios!$B$15+Scenarios!$B$16*$D943+Scenarios!$B$17*(Scenarios!C$22+SUM($G943:G943))+$E943+Scenarios!$B$18*Draws!E916</f>
        <v>-2.77355613110082</v>
      </c>
      <c r="I943" s="64" t="n">
        <f aca="false">Scenarios!$B$15+Scenarios!$B$16*$D943+Scenarios!$B$17*(Scenarios!D$22+SUM($G943:H943))+$E943+Scenarios!$B$18*Draws!F916</f>
        <v>-5.93894822952541</v>
      </c>
      <c r="J943" s="64" t="n">
        <f aca="false">Scenarios!$B$15+Scenarios!$B$16*$D943+Scenarios!$B$17*(Scenarios!E$22+SUM($G943:I943))+$E943+Scenarios!$B$18*Draws!G916</f>
        <v>-1.06093962813547</v>
      </c>
      <c r="K943" s="64" t="n">
        <f aca="false">Scenarios!$B$15+Scenarios!$B$16*$D943+Scenarios!$B$17*(Scenarios!F$22+SUM($G943:J943))+$E943+Scenarios!$B$18*Draws!H916</f>
        <v>-0.410139577103008</v>
      </c>
      <c r="L943" s="64" t="n">
        <f aca="false">Scenarios!$B$15+Scenarios!$B$16*$D943+Scenarios!$B$17*(Scenarios!G$22+SUM($G943:K943))+$E943+Scenarios!$B$18*Draws!I916</f>
        <v>0.145119618772887</v>
      </c>
      <c r="M943" s="64" t="n">
        <f aca="false">Scenarios!$B$15+Scenarios!$B$16*$D943+Scenarios!$B$17*(Scenarios!H$22+SUM($G943:L943))+$E943+Scenarios!$B$18*Draws!J916</f>
        <v>-6.53209668602696</v>
      </c>
      <c r="N943" s="64" t="n">
        <f aca="false">Scenarios!$B$15+Scenarios!$B$16*$D943+Scenarios!$B$17*(Scenarios!I$22+SUM($G943:M943))+$E943+Scenarios!$B$18*Draws!K916</f>
        <v>0.327776781033651</v>
      </c>
      <c r="O943" s="64" t="n">
        <f aca="false">Scenarios!$B$15+Scenarios!$B$16*$D943+Scenarios!$B$17*(Scenarios!J$22+SUM($G943:N943))+$E943+Scenarios!$B$18*Draws!L916</f>
        <v>2.8542501038509</v>
      </c>
      <c r="P943" s="64" t="n">
        <f aca="false">Scenarios!$B$15+Scenarios!$B$16*$D943+Scenarios!$B$17*(Scenarios!K$22+SUM($G943:O943))+$E943+Scenarios!$B$18*Draws!M916</f>
        <v>-1.9901216092608</v>
      </c>
      <c r="Q943" s="64" t="n">
        <f aca="false">Scenarios!$B$15+Scenarios!$B$16*$D943+Scenarios!$B$17*(Scenarios!L$22+SUM($G943:P943))+$E943+Scenarios!$B$18*Draws!N916</f>
        <v>1.0898861898246</v>
      </c>
      <c r="R943" s="64" t="n">
        <f aca="false">Scenarios!$B$15+Scenarios!$B$16*$D943+Scenarios!$B$17*(Scenarios!M$22+SUM($G943:Q943))+$E943+Scenarios!$B$18*Draws!O916</f>
        <v>-5.7611413345048</v>
      </c>
      <c r="S943" s="79" t="n">
        <f aca="false">SUM(G943:R943)</f>
        <v>-22.602848923566</v>
      </c>
    </row>
    <row r="944" customFormat="false" ht="15" hidden="false" customHeight="false" outlineLevel="0" collapsed="false">
      <c r="A944" s="36" t="n">
        <v>913</v>
      </c>
      <c r="B944" s="36" t="n">
        <f aca="false">MATCH(Draws!B917,$B$16:$E$16,1)</f>
        <v>4</v>
      </c>
      <c r="C944" s="65" t="n">
        <f aca="false">MAX(-0.9,INDEX(Scenarios!$B$8:$E$8,B944)+INDEX(Scenarios!$B$9:$E$9,B944)*Draws!C917)</f>
        <v>0.10638972</v>
      </c>
      <c r="D944" s="65" t="n">
        <f aca="false">(1+C944)^(1/12)-1</f>
        <v>0.00846077591034589</v>
      </c>
      <c r="E944" s="64" t="n">
        <f aca="false">INDEX(Scenarios!$B$10:$E$10,B944)/12</f>
        <v>-1.25</v>
      </c>
      <c r="G944" s="64" t="n">
        <f aca="false">Scenarios!$B$15+Scenarios!$B$16*$D944+Scenarios!$B$17*(Scenarios!B$22)+$E944+Scenarios!$B$18*Draws!D917</f>
        <v>-1.95748087757479</v>
      </c>
      <c r="H944" s="64" t="n">
        <f aca="false">Scenarios!$B$15+Scenarios!$B$16*$D944+Scenarios!$B$17*(Scenarios!C$22+SUM($G944:G944))+$E944+Scenarios!$B$18*Draws!E917</f>
        <v>1.65007761279282</v>
      </c>
      <c r="I944" s="64" t="n">
        <f aca="false">Scenarios!$B$15+Scenarios!$B$16*$D944+Scenarios!$B$17*(Scenarios!D$22+SUM($G944:H944))+$E944+Scenarios!$B$18*Draws!F917</f>
        <v>-2.68817357215898</v>
      </c>
      <c r="J944" s="64" t="n">
        <f aca="false">Scenarios!$B$15+Scenarios!$B$16*$D944+Scenarios!$B$17*(Scenarios!E$22+SUM($G944:I944))+$E944+Scenarios!$B$18*Draws!G917</f>
        <v>-5.12002780384807</v>
      </c>
      <c r="K944" s="64" t="n">
        <f aca="false">Scenarios!$B$15+Scenarios!$B$16*$D944+Scenarios!$B$17*(Scenarios!F$22+SUM($G944:J944))+$E944+Scenarios!$B$18*Draws!H917</f>
        <v>-6.70871948284451</v>
      </c>
      <c r="L944" s="64" t="n">
        <f aca="false">Scenarios!$B$15+Scenarios!$B$16*$D944+Scenarios!$B$17*(Scenarios!G$22+SUM($G944:K944))+$E944+Scenarios!$B$18*Draws!I917</f>
        <v>-4.03768918585525</v>
      </c>
      <c r="M944" s="64" t="n">
        <f aca="false">Scenarios!$B$15+Scenarios!$B$16*$D944+Scenarios!$B$17*(Scenarios!H$22+SUM($G944:L944))+$E944+Scenarios!$B$18*Draws!J917</f>
        <v>-0.975001819972244</v>
      </c>
      <c r="N944" s="64" t="n">
        <f aca="false">Scenarios!$B$15+Scenarios!$B$16*$D944+Scenarios!$B$17*(Scenarios!I$22+SUM($G944:M944))+$E944+Scenarios!$B$18*Draws!K917</f>
        <v>0.479984499307585</v>
      </c>
      <c r="O944" s="64" t="n">
        <f aca="false">Scenarios!$B$15+Scenarios!$B$16*$D944+Scenarios!$B$17*(Scenarios!J$22+SUM($G944:N944))+$E944+Scenarios!$B$18*Draws!L917</f>
        <v>-3.32014818278307</v>
      </c>
      <c r="P944" s="64" t="n">
        <f aca="false">Scenarios!$B$15+Scenarios!$B$16*$D944+Scenarios!$B$17*(Scenarios!K$22+SUM($G944:O944))+$E944+Scenarios!$B$18*Draws!M917</f>
        <v>-5.44630960040912</v>
      </c>
      <c r="Q944" s="64" t="n">
        <f aca="false">Scenarios!$B$15+Scenarios!$B$16*$D944+Scenarios!$B$17*(Scenarios!L$22+SUM($G944:P944))+$E944+Scenarios!$B$18*Draws!N917</f>
        <v>3.4594374670491</v>
      </c>
      <c r="R944" s="64" t="n">
        <f aca="false">Scenarios!$B$15+Scenarios!$B$16*$D944+Scenarios!$B$17*(Scenarios!M$22+SUM($G944:Q944))+$E944+Scenarios!$B$18*Draws!O917</f>
        <v>-0.0586653505048855</v>
      </c>
      <c r="S944" s="79" t="n">
        <f aca="false">SUM(G944:R944)</f>
        <v>-24.7227162968014</v>
      </c>
    </row>
    <row r="945" customFormat="false" ht="15" hidden="false" customHeight="false" outlineLevel="0" collapsed="false">
      <c r="A945" s="36" t="n">
        <v>914</v>
      </c>
      <c r="B945" s="36" t="n">
        <f aca="false">MATCH(Draws!B918,$B$16:$E$16,1)</f>
        <v>2</v>
      </c>
      <c r="C945" s="65" t="n">
        <f aca="false">MAX(-0.9,INDEX(Scenarios!$B$8:$E$8,B945)+INDEX(Scenarios!$B$9:$E$9,B945)*Draws!C918)</f>
        <v>-0.26748172</v>
      </c>
      <c r="D945" s="65" t="n">
        <f aca="false">(1+C945)^(1/12)-1</f>
        <v>-0.025605391539455</v>
      </c>
      <c r="E945" s="64" t="n">
        <f aca="false">INDEX(Scenarios!$B$10:$E$10,B945)/12</f>
        <v>0.416666666666667</v>
      </c>
      <c r="G945" s="64" t="n">
        <f aca="false">Scenarios!$B$15+Scenarios!$B$16*$D945+Scenarios!$B$17*(Scenarios!B$22)+$E945+Scenarios!$B$18*Draws!D918</f>
        <v>-1.71458920514974</v>
      </c>
      <c r="H945" s="64" t="n">
        <f aca="false">Scenarios!$B$15+Scenarios!$B$16*$D945+Scenarios!$B$17*(Scenarios!C$22+SUM($G945:G945))+$E945+Scenarios!$B$18*Draws!E918</f>
        <v>0.663628722897378</v>
      </c>
      <c r="I945" s="64" t="n">
        <f aca="false">Scenarios!$B$15+Scenarios!$B$16*$D945+Scenarios!$B$17*(Scenarios!D$22+SUM($G945:H945))+$E945+Scenarios!$B$18*Draws!F918</f>
        <v>-4.10910225509363</v>
      </c>
      <c r="J945" s="64" t="n">
        <f aca="false">Scenarios!$B$15+Scenarios!$B$16*$D945+Scenarios!$B$17*(Scenarios!E$22+SUM($G945:I945))+$E945+Scenarios!$B$18*Draws!G918</f>
        <v>-2.30118192743285</v>
      </c>
      <c r="K945" s="64" t="n">
        <f aca="false">Scenarios!$B$15+Scenarios!$B$16*$D945+Scenarios!$B$17*(Scenarios!F$22+SUM($G945:J945))+$E945+Scenarios!$B$18*Draws!H918</f>
        <v>-2.83675344787239</v>
      </c>
      <c r="L945" s="64" t="n">
        <f aca="false">Scenarios!$B$15+Scenarios!$B$16*$D945+Scenarios!$B$17*(Scenarios!G$22+SUM($G945:K945))+$E945+Scenarios!$B$18*Draws!I918</f>
        <v>-5.14372501156603</v>
      </c>
      <c r="M945" s="64" t="n">
        <f aca="false">Scenarios!$B$15+Scenarios!$B$16*$D945+Scenarios!$B$17*(Scenarios!H$22+SUM($G945:L945))+$E945+Scenarios!$B$18*Draws!J918</f>
        <v>-4.47023484192407</v>
      </c>
      <c r="N945" s="64" t="n">
        <f aca="false">Scenarios!$B$15+Scenarios!$B$16*$D945+Scenarios!$B$17*(Scenarios!I$22+SUM($G945:M945))+$E945+Scenarios!$B$18*Draws!K918</f>
        <v>-2.01435011435368</v>
      </c>
      <c r="O945" s="64" t="n">
        <f aca="false">Scenarios!$B$15+Scenarios!$B$16*$D945+Scenarios!$B$17*(Scenarios!J$22+SUM($G945:N945))+$E945+Scenarios!$B$18*Draws!L918</f>
        <v>0.132518318824935</v>
      </c>
      <c r="P945" s="64" t="n">
        <f aca="false">Scenarios!$B$15+Scenarios!$B$16*$D945+Scenarios!$B$17*(Scenarios!K$22+SUM($G945:O945))+$E945+Scenarios!$B$18*Draws!M918</f>
        <v>-3.02329400652038</v>
      </c>
      <c r="Q945" s="64" t="n">
        <f aca="false">Scenarios!$B$15+Scenarios!$B$16*$D945+Scenarios!$B$17*(Scenarios!L$22+SUM($G945:P945))+$E945+Scenarios!$B$18*Draws!N918</f>
        <v>-1.25728106473421</v>
      </c>
      <c r="R945" s="64" t="n">
        <f aca="false">Scenarios!$B$15+Scenarios!$B$16*$D945+Scenarios!$B$17*(Scenarios!M$22+SUM($G945:Q945))+$E945+Scenarios!$B$18*Draws!O918</f>
        <v>0.0680550207003154</v>
      </c>
      <c r="S945" s="79" t="n">
        <f aca="false">SUM(G945:R945)</f>
        <v>-26.0063098122244</v>
      </c>
    </row>
    <row r="946" customFormat="false" ht="15" hidden="false" customHeight="false" outlineLevel="0" collapsed="false">
      <c r="A946" s="36" t="n">
        <v>915</v>
      </c>
      <c r="B946" s="36" t="n">
        <f aca="false">MATCH(Draws!B919,$B$16:$E$16,1)</f>
        <v>2</v>
      </c>
      <c r="C946" s="65" t="n">
        <f aca="false">MAX(-0.9,INDEX(Scenarios!$B$8:$E$8,B946)+INDEX(Scenarios!$B$9:$E$9,B946)*Draws!C919)</f>
        <v>-0.13667848</v>
      </c>
      <c r="D946" s="65" t="n">
        <f aca="false">(1+C946)^(1/12)-1</f>
        <v>-0.0121726479283306</v>
      </c>
      <c r="E946" s="64" t="n">
        <f aca="false">INDEX(Scenarios!$B$10:$E$10,B946)/12</f>
        <v>0.416666666666667</v>
      </c>
      <c r="G946" s="64" t="n">
        <f aca="false">Scenarios!$B$15+Scenarios!$B$16*$D946+Scenarios!$B$17*(Scenarios!B$22)+$E946+Scenarios!$B$18*Draws!D919</f>
        <v>0.0869616914326896</v>
      </c>
      <c r="H946" s="64" t="n">
        <f aca="false">Scenarios!$B$15+Scenarios!$B$16*$D946+Scenarios!$B$17*(Scenarios!C$22+SUM($G946:G946))+$E946+Scenarios!$B$18*Draws!E919</f>
        <v>0.811409260579433</v>
      </c>
      <c r="I946" s="64" t="n">
        <f aca="false">Scenarios!$B$15+Scenarios!$B$16*$D946+Scenarios!$B$17*(Scenarios!D$22+SUM($G946:H946))+$E946+Scenarios!$B$18*Draws!F919</f>
        <v>0.0496167818872899</v>
      </c>
      <c r="J946" s="64" t="n">
        <f aca="false">Scenarios!$B$15+Scenarios!$B$16*$D946+Scenarios!$B$17*(Scenarios!E$22+SUM($G946:I946))+$E946+Scenarios!$B$18*Draws!G919</f>
        <v>-0.815977970279524</v>
      </c>
      <c r="K946" s="64" t="n">
        <f aca="false">Scenarios!$B$15+Scenarios!$B$16*$D946+Scenarios!$B$17*(Scenarios!F$22+SUM($G946:J946))+$E946+Scenarios!$B$18*Draws!H919</f>
        <v>-1.79991747460255</v>
      </c>
      <c r="L946" s="64" t="n">
        <f aca="false">Scenarios!$B$15+Scenarios!$B$16*$D946+Scenarios!$B$17*(Scenarios!G$22+SUM($G946:K946))+$E946+Scenarios!$B$18*Draws!I919</f>
        <v>-4.01660720854956</v>
      </c>
      <c r="M946" s="64" t="n">
        <f aca="false">Scenarios!$B$15+Scenarios!$B$16*$D946+Scenarios!$B$17*(Scenarios!H$22+SUM($G946:L946))+$E946+Scenarios!$B$18*Draws!J919</f>
        <v>1.34116883442347</v>
      </c>
      <c r="N946" s="64" t="n">
        <f aca="false">Scenarios!$B$15+Scenarios!$B$16*$D946+Scenarios!$B$17*(Scenarios!I$22+SUM($G946:M946))+$E946+Scenarios!$B$18*Draws!K919</f>
        <v>-1.81779130119198</v>
      </c>
      <c r="O946" s="64" t="n">
        <f aca="false">Scenarios!$B$15+Scenarios!$B$16*$D946+Scenarios!$B$17*(Scenarios!J$22+SUM($G946:N946))+$E946+Scenarios!$B$18*Draws!L919</f>
        <v>-3.01811681376727</v>
      </c>
      <c r="P946" s="64" t="n">
        <f aca="false">Scenarios!$B$15+Scenarios!$B$16*$D946+Scenarios!$B$17*(Scenarios!K$22+SUM($G946:O946))+$E946+Scenarios!$B$18*Draws!M919</f>
        <v>0.335848083355668</v>
      </c>
      <c r="Q946" s="64" t="n">
        <f aca="false">Scenarios!$B$15+Scenarios!$B$16*$D946+Scenarios!$B$17*(Scenarios!L$22+SUM($G946:P946))+$E946+Scenarios!$B$18*Draws!N919</f>
        <v>-0.576168565651548</v>
      </c>
      <c r="R946" s="64" t="n">
        <f aca="false">Scenarios!$B$15+Scenarios!$B$16*$D946+Scenarios!$B$17*(Scenarios!M$22+SUM($G946:Q946))+$E946+Scenarios!$B$18*Draws!O919</f>
        <v>4.90456175045285</v>
      </c>
      <c r="S946" s="79" t="n">
        <f aca="false">SUM(G946:R946)</f>
        <v>-4.51501293191104</v>
      </c>
    </row>
    <row r="947" customFormat="false" ht="15" hidden="false" customHeight="false" outlineLevel="0" collapsed="false">
      <c r="A947" s="36" t="n">
        <v>916</v>
      </c>
      <c r="B947" s="36" t="n">
        <f aca="false">MATCH(Draws!B920,$B$16:$E$16,1)</f>
        <v>1</v>
      </c>
      <c r="C947" s="65" t="n">
        <f aca="false">MAX(-0.9,INDEX(Scenarios!$B$8:$E$8,B947)+INDEX(Scenarios!$B$9:$E$9,B947)*Draws!C920)</f>
        <v>0.0166103</v>
      </c>
      <c r="D947" s="65" t="n">
        <f aca="false">(1+C947)^(1/12)-1</f>
        <v>0.00137376423337665</v>
      </c>
      <c r="E947" s="64" t="n">
        <f aca="false">INDEX(Scenarios!$B$10:$E$10,B947)/12</f>
        <v>-1.25</v>
      </c>
      <c r="G947" s="64" t="n">
        <f aca="false">Scenarios!$B$15+Scenarios!$B$16*$D947+Scenarios!$B$17*(Scenarios!B$22)+$E947+Scenarios!$B$18*Draws!D920</f>
        <v>-0.11344730999781</v>
      </c>
      <c r="H947" s="64" t="n">
        <f aca="false">Scenarios!$B$15+Scenarios!$B$16*$D947+Scenarios!$B$17*(Scenarios!C$22+SUM($G947:G947))+$E947+Scenarios!$B$18*Draws!E920</f>
        <v>-0.276476415226365</v>
      </c>
      <c r="I947" s="64" t="n">
        <f aca="false">Scenarios!$B$15+Scenarios!$B$16*$D947+Scenarios!$B$17*(Scenarios!D$22+SUM($G947:H947))+$E947+Scenarios!$B$18*Draws!F920</f>
        <v>-4.57050935892348</v>
      </c>
      <c r="J947" s="64" t="n">
        <f aca="false">Scenarios!$B$15+Scenarios!$B$16*$D947+Scenarios!$B$17*(Scenarios!E$22+SUM($G947:I947))+$E947+Scenarios!$B$18*Draws!G920</f>
        <v>-0.155493259047597</v>
      </c>
      <c r="K947" s="64" t="n">
        <f aca="false">Scenarios!$B$15+Scenarios!$B$16*$D947+Scenarios!$B$17*(Scenarios!F$22+SUM($G947:J947))+$E947+Scenarios!$B$18*Draws!H920</f>
        <v>-5.27757617146089</v>
      </c>
      <c r="L947" s="64" t="n">
        <f aca="false">Scenarios!$B$15+Scenarios!$B$16*$D947+Scenarios!$B$17*(Scenarios!G$22+SUM($G947:K947))+$E947+Scenarios!$B$18*Draws!I920</f>
        <v>-3.48589434890099</v>
      </c>
      <c r="M947" s="64" t="n">
        <f aca="false">Scenarios!$B$15+Scenarios!$B$16*$D947+Scenarios!$B$17*(Scenarios!H$22+SUM($G947:L947))+$E947+Scenarios!$B$18*Draws!J920</f>
        <v>-3.81708841960041</v>
      </c>
      <c r="N947" s="64" t="n">
        <f aca="false">Scenarios!$B$15+Scenarios!$B$16*$D947+Scenarios!$B$17*(Scenarios!I$22+SUM($G947:M947))+$E947+Scenarios!$B$18*Draws!K920</f>
        <v>-1.88069099249905</v>
      </c>
      <c r="O947" s="64" t="n">
        <f aca="false">Scenarios!$B$15+Scenarios!$B$16*$D947+Scenarios!$B$17*(Scenarios!J$22+SUM($G947:N947))+$E947+Scenarios!$B$18*Draws!L920</f>
        <v>-6.48848231090504</v>
      </c>
      <c r="P947" s="64" t="n">
        <f aca="false">Scenarios!$B$15+Scenarios!$B$16*$D947+Scenarios!$B$17*(Scenarios!K$22+SUM($G947:O947))+$E947+Scenarios!$B$18*Draws!M920</f>
        <v>2.53305732784547</v>
      </c>
      <c r="Q947" s="64" t="n">
        <f aca="false">Scenarios!$B$15+Scenarios!$B$16*$D947+Scenarios!$B$17*(Scenarios!L$22+SUM($G947:P947))+$E947+Scenarios!$B$18*Draws!N920</f>
        <v>-1.1759501755984</v>
      </c>
      <c r="R947" s="64" t="n">
        <f aca="false">Scenarios!$B$15+Scenarios!$B$16*$D947+Scenarios!$B$17*(Scenarios!M$22+SUM($G947:Q947))+$E947+Scenarios!$B$18*Draws!O920</f>
        <v>-8.28393800211875</v>
      </c>
      <c r="S947" s="79" t="n">
        <f aca="false">SUM(G947:R947)</f>
        <v>-32.9924894364333</v>
      </c>
    </row>
    <row r="948" customFormat="false" ht="15" hidden="false" customHeight="false" outlineLevel="0" collapsed="false">
      <c r="A948" s="36" t="n">
        <v>917</v>
      </c>
      <c r="B948" s="36" t="n">
        <f aca="false">MATCH(Draws!B921,$B$16:$E$16,1)</f>
        <v>1</v>
      </c>
      <c r="C948" s="65" t="n">
        <f aca="false">MAX(-0.9,INDEX(Scenarios!$B$8:$E$8,B948)+INDEX(Scenarios!$B$9:$E$9,B948)*Draws!C921)</f>
        <v>0.1412426</v>
      </c>
      <c r="D948" s="65" t="n">
        <f aca="false">(1+C948)^(1/12)-1</f>
        <v>0.0110706366841218</v>
      </c>
      <c r="E948" s="64" t="n">
        <f aca="false">INDEX(Scenarios!$B$10:$E$10,B948)/12</f>
        <v>-1.25</v>
      </c>
      <c r="G948" s="64" t="n">
        <f aca="false">Scenarios!$B$15+Scenarios!$B$16*$D948+Scenarios!$B$17*(Scenarios!B$22)+$E948+Scenarios!$B$18*Draws!D921</f>
        <v>1.23691922069464</v>
      </c>
      <c r="H948" s="64" t="n">
        <f aca="false">Scenarios!$B$15+Scenarios!$B$16*$D948+Scenarios!$B$17*(Scenarios!C$22+SUM($G948:G948))+$E948+Scenarios!$B$18*Draws!E921</f>
        <v>-2.96448586104785</v>
      </c>
      <c r="I948" s="64" t="n">
        <f aca="false">Scenarios!$B$15+Scenarios!$B$16*$D948+Scenarios!$B$17*(Scenarios!D$22+SUM($G948:H948))+$E948+Scenarios!$B$18*Draws!F921</f>
        <v>-2.51833040220628</v>
      </c>
      <c r="J948" s="64" t="n">
        <f aca="false">Scenarios!$B$15+Scenarios!$B$16*$D948+Scenarios!$B$17*(Scenarios!E$22+SUM($G948:I948))+$E948+Scenarios!$B$18*Draws!G921</f>
        <v>-2.45168400955744</v>
      </c>
      <c r="K948" s="64" t="n">
        <f aca="false">Scenarios!$B$15+Scenarios!$B$16*$D948+Scenarios!$B$17*(Scenarios!F$22+SUM($G948:J948))+$E948+Scenarios!$B$18*Draws!H921</f>
        <v>-4.97506229320422</v>
      </c>
      <c r="L948" s="64" t="n">
        <f aca="false">Scenarios!$B$15+Scenarios!$B$16*$D948+Scenarios!$B$17*(Scenarios!G$22+SUM($G948:K948))+$E948+Scenarios!$B$18*Draws!I921</f>
        <v>-0.819085533531176</v>
      </c>
      <c r="M948" s="64" t="n">
        <f aca="false">Scenarios!$B$15+Scenarios!$B$16*$D948+Scenarios!$B$17*(Scenarios!H$22+SUM($G948:L948))+$E948+Scenarios!$B$18*Draws!J921</f>
        <v>-5.09700602449914</v>
      </c>
      <c r="N948" s="64" t="n">
        <f aca="false">Scenarios!$B$15+Scenarios!$B$16*$D948+Scenarios!$B$17*(Scenarios!I$22+SUM($G948:M948))+$E948+Scenarios!$B$18*Draws!K921</f>
        <v>-3.74789302356208</v>
      </c>
      <c r="O948" s="64" t="n">
        <f aca="false">Scenarios!$B$15+Scenarios!$B$16*$D948+Scenarios!$B$17*(Scenarios!J$22+SUM($G948:N948))+$E948+Scenarios!$B$18*Draws!L921</f>
        <v>-3.04384014192248</v>
      </c>
      <c r="P948" s="64" t="n">
        <f aca="false">Scenarios!$B$15+Scenarios!$B$16*$D948+Scenarios!$B$17*(Scenarios!K$22+SUM($G948:O948))+$E948+Scenarios!$B$18*Draws!M921</f>
        <v>2.85316431815864</v>
      </c>
      <c r="Q948" s="64" t="n">
        <f aca="false">Scenarios!$B$15+Scenarios!$B$16*$D948+Scenarios!$B$17*(Scenarios!L$22+SUM($G948:P948))+$E948+Scenarios!$B$18*Draws!N921</f>
        <v>-2.0606494955899</v>
      </c>
      <c r="R948" s="64" t="n">
        <f aca="false">Scenarios!$B$15+Scenarios!$B$16*$D948+Scenarios!$B$17*(Scenarios!M$22+SUM($G948:Q948))+$E948+Scenarios!$B$18*Draws!O921</f>
        <v>-1.63631585847399</v>
      </c>
      <c r="S948" s="79" t="n">
        <f aca="false">SUM(G948:R948)</f>
        <v>-25.2242691047413</v>
      </c>
    </row>
    <row r="949" customFormat="false" ht="15" hidden="false" customHeight="false" outlineLevel="0" collapsed="false">
      <c r="A949" s="36" t="n">
        <v>918</v>
      </c>
      <c r="B949" s="36" t="n">
        <f aca="false">MATCH(Draws!B922,$B$16:$E$16,1)</f>
        <v>4</v>
      </c>
      <c r="C949" s="65" t="n">
        <f aca="false">MAX(-0.9,INDEX(Scenarios!$B$8:$E$8,B949)+INDEX(Scenarios!$B$9:$E$9,B949)*Draws!C922)</f>
        <v>-0.000524159999999996</v>
      </c>
      <c r="D949" s="65" t="n">
        <f aca="false">(1+C949)^(1/12)-1</f>
        <v>-4.36904971986563E-005</v>
      </c>
      <c r="E949" s="64" t="n">
        <f aca="false">INDEX(Scenarios!$B$10:$E$10,B949)/12</f>
        <v>-1.25</v>
      </c>
      <c r="G949" s="64" t="n">
        <f aca="false">Scenarios!$B$15+Scenarios!$B$16*$D949+Scenarios!$B$17*(Scenarios!B$22)+$E949+Scenarios!$B$18*Draws!D922</f>
        <v>-3.64148750184385</v>
      </c>
      <c r="H949" s="64" t="n">
        <f aca="false">Scenarios!$B$15+Scenarios!$B$16*$D949+Scenarios!$B$17*(Scenarios!C$22+SUM($G949:G949))+$E949+Scenarios!$B$18*Draws!E922</f>
        <v>-4.49783530790219</v>
      </c>
      <c r="I949" s="64" t="n">
        <f aca="false">Scenarios!$B$15+Scenarios!$B$16*$D949+Scenarios!$B$17*(Scenarios!D$22+SUM($G949:H949))+$E949+Scenarios!$B$18*Draws!F922</f>
        <v>-6.2116375764738</v>
      </c>
      <c r="J949" s="64" t="n">
        <f aca="false">Scenarios!$B$15+Scenarios!$B$16*$D949+Scenarios!$B$17*(Scenarios!E$22+SUM($G949:I949))+$E949+Scenarios!$B$18*Draws!G922</f>
        <v>-0.681094719006752</v>
      </c>
      <c r="K949" s="64" t="n">
        <f aca="false">Scenarios!$B$15+Scenarios!$B$16*$D949+Scenarios!$B$17*(Scenarios!F$22+SUM($G949:J949))+$E949+Scenarios!$B$18*Draws!H922</f>
        <v>-5.21668000166613</v>
      </c>
      <c r="L949" s="64" t="n">
        <f aca="false">Scenarios!$B$15+Scenarios!$B$16*$D949+Scenarios!$B$17*(Scenarios!G$22+SUM($G949:K949))+$E949+Scenarios!$B$18*Draws!I922</f>
        <v>-0.0538696027179135</v>
      </c>
      <c r="M949" s="64" t="n">
        <f aca="false">Scenarios!$B$15+Scenarios!$B$16*$D949+Scenarios!$B$17*(Scenarios!H$22+SUM($G949:L949))+$E949+Scenarios!$B$18*Draws!J922</f>
        <v>-1.53995841840297</v>
      </c>
      <c r="N949" s="64" t="n">
        <f aca="false">Scenarios!$B$15+Scenarios!$B$16*$D949+Scenarios!$B$17*(Scenarios!I$22+SUM($G949:M949))+$E949+Scenarios!$B$18*Draws!K922</f>
        <v>-6.77765312429292</v>
      </c>
      <c r="O949" s="64" t="n">
        <f aca="false">Scenarios!$B$15+Scenarios!$B$16*$D949+Scenarios!$B$17*(Scenarios!J$22+SUM($G949:N949))+$E949+Scenarios!$B$18*Draws!L922</f>
        <v>-5.82021489567041</v>
      </c>
      <c r="P949" s="64" t="n">
        <f aca="false">Scenarios!$B$15+Scenarios!$B$16*$D949+Scenarios!$B$17*(Scenarios!K$22+SUM($G949:O949))+$E949+Scenarios!$B$18*Draws!M922</f>
        <v>-3.68204594393818</v>
      </c>
      <c r="Q949" s="64" t="n">
        <f aca="false">Scenarios!$B$15+Scenarios!$B$16*$D949+Scenarios!$B$17*(Scenarios!L$22+SUM($G949:P949))+$E949+Scenarios!$B$18*Draws!N922</f>
        <v>-3.92762218748758</v>
      </c>
      <c r="R949" s="64" t="n">
        <f aca="false">Scenarios!$B$15+Scenarios!$B$16*$D949+Scenarios!$B$17*(Scenarios!M$22+SUM($G949:Q949))+$E949+Scenarios!$B$18*Draws!O922</f>
        <v>-3.20279104592805</v>
      </c>
      <c r="S949" s="79" t="n">
        <f aca="false">SUM(G949:R949)</f>
        <v>-45.2528903253308</v>
      </c>
    </row>
    <row r="950" customFormat="false" ht="15" hidden="false" customHeight="false" outlineLevel="0" collapsed="false">
      <c r="A950" s="36" t="n">
        <v>919</v>
      </c>
      <c r="B950" s="36" t="n">
        <f aca="false">MATCH(Draws!B923,$B$16:$E$16,1)</f>
        <v>3</v>
      </c>
      <c r="C950" s="65" t="n">
        <f aca="false">MAX(-0.9,INDEX(Scenarios!$B$8:$E$8,B950)+INDEX(Scenarios!$B$9:$E$9,B950)*Draws!C923)</f>
        <v>0.15455324</v>
      </c>
      <c r="D950" s="65" t="n">
        <f aca="false">(1+C950)^(1/12)-1</f>
        <v>0.0120481228883105</v>
      </c>
      <c r="E950" s="64" t="n">
        <f aca="false">INDEX(Scenarios!$B$10:$E$10,B950)/12</f>
        <v>0.416666666666667</v>
      </c>
      <c r="G950" s="64" t="n">
        <f aca="false">Scenarios!$B$15+Scenarios!$B$16*$D950+Scenarios!$B$17*(Scenarios!B$22)+$E950+Scenarios!$B$18*Draws!D923</f>
        <v>2.64576226380338</v>
      </c>
      <c r="H950" s="64" t="n">
        <f aca="false">Scenarios!$B$15+Scenarios!$B$16*$D950+Scenarios!$B$17*(Scenarios!C$22+SUM($G950:G950))+$E950+Scenarios!$B$18*Draws!E923</f>
        <v>-1.53977882358223</v>
      </c>
      <c r="I950" s="64" t="n">
        <f aca="false">Scenarios!$B$15+Scenarios!$B$16*$D950+Scenarios!$B$17*(Scenarios!D$22+SUM($G950:H950))+$E950+Scenarios!$B$18*Draws!F923</f>
        <v>-1.70085790701381</v>
      </c>
      <c r="J950" s="64" t="n">
        <f aca="false">Scenarios!$B$15+Scenarios!$B$16*$D950+Scenarios!$B$17*(Scenarios!E$22+SUM($G950:I950))+$E950+Scenarios!$B$18*Draws!G923</f>
        <v>3.64503802654272</v>
      </c>
      <c r="K950" s="64" t="n">
        <f aca="false">Scenarios!$B$15+Scenarios!$B$16*$D950+Scenarios!$B$17*(Scenarios!F$22+SUM($G950:J950))+$E950+Scenarios!$B$18*Draws!H923</f>
        <v>4.97052297378369</v>
      </c>
      <c r="L950" s="64" t="n">
        <f aca="false">Scenarios!$B$15+Scenarios!$B$16*$D950+Scenarios!$B$17*(Scenarios!G$22+SUM($G950:K950))+$E950+Scenarios!$B$18*Draws!I923</f>
        <v>2.71767920104648</v>
      </c>
      <c r="M950" s="64" t="n">
        <f aca="false">Scenarios!$B$15+Scenarios!$B$16*$D950+Scenarios!$B$17*(Scenarios!H$22+SUM($G950:L950))+$E950+Scenarios!$B$18*Draws!J923</f>
        <v>1.93403551286071</v>
      </c>
      <c r="N950" s="64" t="n">
        <f aca="false">Scenarios!$B$15+Scenarios!$B$16*$D950+Scenarios!$B$17*(Scenarios!I$22+SUM($G950:M950))+$E950+Scenarios!$B$18*Draws!K923</f>
        <v>4.32208763049688</v>
      </c>
      <c r="O950" s="64" t="n">
        <f aca="false">Scenarios!$B$15+Scenarios!$B$16*$D950+Scenarios!$B$17*(Scenarios!J$22+SUM($G950:N950))+$E950+Scenarios!$B$18*Draws!L923</f>
        <v>2.36567598991027</v>
      </c>
      <c r="P950" s="64" t="n">
        <f aca="false">Scenarios!$B$15+Scenarios!$B$16*$D950+Scenarios!$B$17*(Scenarios!K$22+SUM($G950:O950))+$E950+Scenarios!$B$18*Draws!M923</f>
        <v>-1.54191254712297</v>
      </c>
      <c r="Q950" s="64" t="n">
        <f aca="false">Scenarios!$B$15+Scenarios!$B$16*$D950+Scenarios!$B$17*(Scenarios!L$22+SUM($G950:P950))+$E950+Scenarios!$B$18*Draws!N923</f>
        <v>3.37249602635753</v>
      </c>
      <c r="R950" s="64" t="n">
        <f aca="false">Scenarios!$B$15+Scenarios!$B$16*$D950+Scenarios!$B$17*(Scenarios!M$22+SUM($G950:Q950))+$E950+Scenarios!$B$18*Draws!O923</f>
        <v>3.03679447122533</v>
      </c>
      <c r="S950" s="79" t="n">
        <f aca="false">SUM(G950:R950)</f>
        <v>24.227542818308</v>
      </c>
    </row>
    <row r="951" customFormat="false" ht="15" hidden="false" customHeight="false" outlineLevel="0" collapsed="false">
      <c r="A951" s="36" t="n">
        <v>920</v>
      </c>
      <c r="B951" s="36" t="n">
        <f aca="false">MATCH(Draws!B924,$B$16:$E$16,1)</f>
        <v>4</v>
      </c>
      <c r="C951" s="65" t="n">
        <f aca="false">MAX(-0.9,INDEX(Scenarios!$B$8:$E$8,B951)+INDEX(Scenarios!$B$9:$E$9,B951)*Draws!C924)</f>
        <v>0.12301704</v>
      </c>
      <c r="D951" s="65" t="n">
        <f aca="false">(1+C951)^(1/12)-1</f>
        <v>0.00971512583542289</v>
      </c>
      <c r="E951" s="64" t="n">
        <f aca="false">INDEX(Scenarios!$B$10:$E$10,B951)/12</f>
        <v>-1.25</v>
      </c>
      <c r="G951" s="64" t="n">
        <f aca="false">Scenarios!$B$15+Scenarios!$B$16*$D951+Scenarios!$B$17*(Scenarios!B$22)+$E951+Scenarios!$B$18*Draws!D924</f>
        <v>-3.43189767540792</v>
      </c>
      <c r="H951" s="64" t="n">
        <f aca="false">Scenarios!$B$15+Scenarios!$B$16*$D951+Scenarios!$B$17*(Scenarios!C$22+SUM($G951:G951))+$E951+Scenarios!$B$18*Draws!E924</f>
        <v>-6.32143388693238</v>
      </c>
      <c r="I951" s="64" t="n">
        <f aca="false">Scenarios!$B$15+Scenarios!$B$16*$D951+Scenarios!$B$17*(Scenarios!D$22+SUM($G951:H951))+$E951+Scenarios!$B$18*Draws!F924</f>
        <v>-0.054663438613241</v>
      </c>
      <c r="J951" s="64" t="n">
        <f aca="false">Scenarios!$B$15+Scenarios!$B$16*$D951+Scenarios!$B$17*(Scenarios!E$22+SUM($G951:I951))+$E951+Scenarios!$B$18*Draws!G924</f>
        <v>-8.04608759404024</v>
      </c>
      <c r="K951" s="64" t="n">
        <f aca="false">Scenarios!$B$15+Scenarios!$B$16*$D951+Scenarios!$B$17*(Scenarios!F$22+SUM($G951:J951))+$E951+Scenarios!$B$18*Draws!H924</f>
        <v>-5.8640821832899</v>
      </c>
      <c r="L951" s="64" t="n">
        <f aca="false">Scenarios!$B$15+Scenarios!$B$16*$D951+Scenarios!$B$17*(Scenarios!G$22+SUM($G951:K951))+$E951+Scenarios!$B$18*Draws!I924</f>
        <v>-8.65680334440116</v>
      </c>
      <c r="M951" s="64" t="n">
        <f aca="false">Scenarios!$B$15+Scenarios!$B$16*$D951+Scenarios!$B$17*(Scenarios!H$22+SUM($G951:L951))+$E951+Scenarios!$B$18*Draws!J924</f>
        <v>-1.40034240874957</v>
      </c>
      <c r="N951" s="64" t="n">
        <f aca="false">Scenarios!$B$15+Scenarios!$B$16*$D951+Scenarios!$B$17*(Scenarios!I$22+SUM($G951:M951))+$E951+Scenarios!$B$18*Draws!K924</f>
        <v>1.75191672485326</v>
      </c>
      <c r="O951" s="64" t="n">
        <f aca="false">Scenarios!$B$15+Scenarios!$B$16*$D951+Scenarios!$B$17*(Scenarios!J$22+SUM($G951:N951))+$E951+Scenarios!$B$18*Draws!L924</f>
        <v>-1.9242232524507</v>
      </c>
      <c r="P951" s="64" t="n">
        <f aca="false">Scenarios!$B$15+Scenarios!$B$16*$D951+Scenarios!$B$17*(Scenarios!K$22+SUM($G951:O951))+$E951+Scenarios!$B$18*Draws!M924</f>
        <v>-0.833632393041916</v>
      </c>
      <c r="Q951" s="64" t="n">
        <f aca="false">Scenarios!$B$15+Scenarios!$B$16*$D951+Scenarios!$B$17*(Scenarios!L$22+SUM($G951:P951))+$E951+Scenarios!$B$18*Draws!N924</f>
        <v>-6.15516230353824</v>
      </c>
      <c r="R951" s="64" t="n">
        <f aca="false">Scenarios!$B$15+Scenarios!$B$16*$D951+Scenarios!$B$17*(Scenarios!M$22+SUM($G951:Q951))+$E951+Scenarios!$B$18*Draws!O924</f>
        <v>2.4713489937826</v>
      </c>
      <c r="S951" s="79" t="n">
        <f aca="false">SUM(G951:R951)</f>
        <v>-38.4650627618294</v>
      </c>
    </row>
    <row r="952" customFormat="false" ht="15" hidden="false" customHeight="false" outlineLevel="0" collapsed="false">
      <c r="A952" s="36" t="n">
        <v>921</v>
      </c>
      <c r="B952" s="36" t="n">
        <f aca="false">MATCH(Draws!B925,$B$16:$E$16,1)</f>
        <v>2</v>
      </c>
      <c r="C952" s="65" t="n">
        <f aca="false">MAX(-0.9,INDEX(Scenarios!$B$8:$E$8,B952)+INDEX(Scenarios!$B$9:$E$9,B952)*Draws!C925)</f>
        <v>-0.25000768</v>
      </c>
      <c r="D952" s="65" t="n">
        <f aca="false">(1+C952)^(1/12)-1</f>
        <v>-0.0236892573457282</v>
      </c>
      <c r="E952" s="64" t="n">
        <f aca="false">INDEX(Scenarios!$B$10:$E$10,B952)/12</f>
        <v>0.416666666666667</v>
      </c>
      <c r="G952" s="64" t="n">
        <f aca="false">Scenarios!$B$15+Scenarios!$B$16*$D952+Scenarios!$B$17*(Scenarios!B$22)+$E952+Scenarios!$B$18*Draws!D925</f>
        <v>1.37371592464961</v>
      </c>
      <c r="H952" s="64" t="n">
        <f aca="false">Scenarios!$B$15+Scenarios!$B$16*$D952+Scenarios!$B$17*(Scenarios!C$22+SUM($G952:G952))+$E952+Scenarios!$B$18*Draws!E925</f>
        <v>4.85240871736684</v>
      </c>
      <c r="I952" s="64" t="n">
        <f aca="false">Scenarios!$B$15+Scenarios!$B$16*$D952+Scenarios!$B$17*(Scenarios!D$22+SUM($G952:H952))+$E952+Scenarios!$B$18*Draws!F925</f>
        <v>-4.54149988513003</v>
      </c>
      <c r="J952" s="64" t="n">
        <f aca="false">Scenarios!$B$15+Scenarios!$B$16*$D952+Scenarios!$B$17*(Scenarios!E$22+SUM($G952:I952))+$E952+Scenarios!$B$18*Draws!G925</f>
        <v>-4.62158428509784</v>
      </c>
      <c r="K952" s="64" t="n">
        <f aca="false">Scenarios!$B$15+Scenarios!$B$16*$D952+Scenarios!$B$17*(Scenarios!F$22+SUM($G952:J952))+$E952+Scenarios!$B$18*Draws!H925</f>
        <v>4.61340471903083</v>
      </c>
      <c r="L952" s="64" t="n">
        <f aca="false">Scenarios!$B$15+Scenarios!$B$16*$D952+Scenarios!$B$17*(Scenarios!G$22+SUM($G952:K952))+$E952+Scenarios!$B$18*Draws!I925</f>
        <v>-1.12875761895853</v>
      </c>
      <c r="M952" s="64" t="n">
        <f aca="false">Scenarios!$B$15+Scenarios!$B$16*$D952+Scenarios!$B$17*(Scenarios!H$22+SUM($G952:L952))+$E952+Scenarios!$B$18*Draws!J925</f>
        <v>0.0595658831222248</v>
      </c>
      <c r="N952" s="64" t="n">
        <f aca="false">Scenarios!$B$15+Scenarios!$B$16*$D952+Scenarios!$B$17*(Scenarios!I$22+SUM($G952:M952))+$E952+Scenarios!$B$18*Draws!K925</f>
        <v>-2.34622886752101</v>
      </c>
      <c r="O952" s="64" t="n">
        <f aca="false">Scenarios!$B$15+Scenarios!$B$16*$D952+Scenarios!$B$17*(Scenarios!J$22+SUM($G952:N952))+$E952+Scenarios!$B$18*Draws!L925</f>
        <v>1.51106341816833</v>
      </c>
      <c r="P952" s="64" t="n">
        <f aca="false">Scenarios!$B$15+Scenarios!$B$16*$D952+Scenarios!$B$17*(Scenarios!K$22+SUM($G952:O952))+$E952+Scenarios!$B$18*Draws!M925</f>
        <v>-3.29661592974801</v>
      </c>
      <c r="Q952" s="64" t="n">
        <f aca="false">Scenarios!$B$15+Scenarios!$B$16*$D952+Scenarios!$B$17*(Scenarios!L$22+SUM($G952:P952))+$E952+Scenarios!$B$18*Draws!N925</f>
        <v>2.77065964120672</v>
      </c>
      <c r="R952" s="64" t="n">
        <f aca="false">Scenarios!$B$15+Scenarios!$B$16*$D952+Scenarios!$B$17*(Scenarios!M$22+SUM($G952:Q952))+$E952+Scenarios!$B$18*Draws!O925</f>
        <v>0.485460720718833</v>
      </c>
      <c r="S952" s="79" t="n">
        <f aca="false">SUM(G952:R952)</f>
        <v>-0.268407562192016</v>
      </c>
    </row>
    <row r="953" customFormat="false" ht="15" hidden="false" customHeight="false" outlineLevel="0" collapsed="false">
      <c r="A953" s="36" t="n">
        <v>922</v>
      </c>
      <c r="B953" s="36" t="n">
        <f aca="false">MATCH(Draws!B926,$B$16:$E$16,1)</f>
        <v>2</v>
      </c>
      <c r="C953" s="65" t="n">
        <f aca="false">MAX(-0.9,INDEX(Scenarios!$B$8:$E$8,B953)+INDEX(Scenarios!$B$9:$E$9,B953)*Draws!C926)</f>
        <v>-0.31467328</v>
      </c>
      <c r="D953" s="65" t="n">
        <f aca="false">(1+C953)^(1/12)-1</f>
        <v>-0.0309977055531164</v>
      </c>
      <c r="E953" s="64" t="n">
        <f aca="false">INDEX(Scenarios!$B$10:$E$10,B953)/12</f>
        <v>0.416666666666667</v>
      </c>
      <c r="G953" s="64" t="n">
        <f aca="false">Scenarios!$B$15+Scenarios!$B$16*$D953+Scenarios!$B$17*(Scenarios!B$22)+$E953+Scenarios!$B$18*Draws!D926</f>
        <v>-1.36276991242222</v>
      </c>
      <c r="H953" s="64" t="n">
        <f aca="false">Scenarios!$B$15+Scenarios!$B$16*$D953+Scenarios!$B$17*(Scenarios!C$22+SUM($G953:G953))+$E953+Scenarios!$B$18*Draws!E926</f>
        <v>-1.65318261136493</v>
      </c>
      <c r="I953" s="64" t="n">
        <f aca="false">Scenarios!$B$15+Scenarios!$B$16*$D953+Scenarios!$B$17*(Scenarios!D$22+SUM($G953:H953))+$E953+Scenarios!$B$18*Draws!F926</f>
        <v>1.17304140865191</v>
      </c>
      <c r="J953" s="64" t="n">
        <f aca="false">Scenarios!$B$15+Scenarios!$B$16*$D953+Scenarios!$B$17*(Scenarios!E$22+SUM($G953:I953))+$E953+Scenarios!$B$18*Draws!G926</f>
        <v>-2.10535656632549</v>
      </c>
      <c r="K953" s="64" t="n">
        <f aca="false">Scenarios!$B$15+Scenarios!$B$16*$D953+Scenarios!$B$17*(Scenarios!F$22+SUM($G953:J953))+$E953+Scenarios!$B$18*Draws!H926</f>
        <v>-0.227125251382408</v>
      </c>
      <c r="L953" s="64" t="n">
        <f aca="false">Scenarios!$B$15+Scenarios!$B$16*$D953+Scenarios!$B$17*(Scenarios!G$22+SUM($G953:K953))+$E953+Scenarios!$B$18*Draws!I926</f>
        <v>0.809554868734741</v>
      </c>
      <c r="M953" s="64" t="n">
        <f aca="false">Scenarios!$B$15+Scenarios!$B$16*$D953+Scenarios!$B$17*(Scenarios!H$22+SUM($G953:L953))+$E953+Scenarios!$B$18*Draws!J926</f>
        <v>1.09581594157857</v>
      </c>
      <c r="N953" s="64" t="n">
        <f aca="false">Scenarios!$B$15+Scenarios!$B$16*$D953+Scenarios!$B$17*(Scenarios!I$22+SUM($G953:M953))+$E953+Scenarios!$B$18*Draws!K926</f>
        <v>-1.04509614719456</v>
      </c>
      <c r="O953" s="64" t="n">
        <f aca="false">Scenarios!$B$15+Scenarios!$B$16*$D953+Scenarios!$B$17*(Scenarios!J$22+SUM($G953:N953))+$E953+Scenarios!$B$18*Draws!L926</f>
        <v>-0.717029818159596</v>
      </c>
      <c r="P953" s="64" t="n">
        <f aca="false">Scenarios!$B$15+Scenarios!$B$16*$D953+Scenarios!$B$17*(Scenarios!K$22+SUM($G953:O953))+$E953+Scenarios!$B$18*Draws!M926</f>
        <v>-4.25058929714164</v>
      </c>
      <c r="Q953" s="64" t="n">
        <f aca="false">Scenarios!$B$15+Scenarios!$B$16*$D953+Scenarios!$B$17*(Scenarios!L$22+SUM($G953:P953))+$E953+Scenarios!$B$18*Draws!N926</f>
        <v>-1.12650819526648</v>
      </c>
      <c r="R953" s="64" t="n">
        <f aca="false">Scenarios!$B$15+Scenarios!$B$16*$D953+Scenarios!$B$17*(Scenarios!M$22+SUM($G953:Q953))+$E953+Scenarios!$B$18*Draws!O926</f>
        <v>-2.11649168242774</v>
      </c>
      <c r="S953" s="79" t="n">
        <f aca="false">SUM(G953:R953)</f>
        <v>-11.5257372627198</v>
      </c>
    </row>
    <row r="954" customFormat="false" ht="15" hidden="false" customHeight="false" outlineLevel="0" collapsed="false">
      <c r="A954" s="36" t="n">
        <v>923</v>
      </c>
      <c r="B954" s="36" t="n">
        <f aca="false">MATCH(Draws!B927,$B$16:$E$16,1)</f>
        <v>4</v>
      </c>
      <c r="C954" s="65" t="n">
        <f aca="false">MAX(-0.9,INDEX(Scenarios!$B$8:$E$8,B954)+INDEX(Scenarios!$B$9:$E$9,B954)*Draws!C927)</f>
        <v>0.21119796</v>
      </c>
      <c r="D954" s="65" t="n">
        <f aca="false">(1+C954)^(1/12)-1</f>
        <v>0.0160956549373381</v>
      </c>
      <c r="E954" s="64" t="n">
        <f aca="false">INDEX(Scenarios!$B$10:$E$10,B954)/12</f>
        <v>-1.25</v>
      </c>
      <c r="G954" s="64" t="n">
        <f aca="false">Scenarios!$B$15+Scenarios!$B$16*$D954+Scenarios!$B$17*(Scenarios!B$22)+$E954+Scenarios!$B$18*Draws!D927</f>
        <v>-3.13155314440312</v>
      </c>
      <c r="H954" s="64" t="n">
        <f aca="false">Scenarios!$B$15+Scenarios!$B$16*$D954+Scenarios!$B$17*(Scenarios!C$22+SUM($G954:G954))+$E954+Scenarios!$B$18*Draws!E927</f>
        <v>-6.84721662091478</v>
      </c>
      <c r="I954" s="64" t="n">
        <f aca="false">Scenarios!$B$15+Scenarios!$B$16*$D954+Scenarios!$B$17*(Scenarios!D$22+SUM($G954:H954))+$E954+Scenarios!$B$18*Draws!F927</f>
        <v>-5.39019950226351</v>
      </c>
      <c r="J954" s="64" t="n">
        <f aca="false">Scenarios!$B$15+Scenarios!$B$16*$D954+Scenarios!$B$17*(Scenarios!E$22+SUM($G954:I954))+$E954+Scenarios!$B$18*Draws!G927</f>
        <v>-7.43003107668502</v>
      </c>
      <c r="K954" s="64" t="n">
        <f aca="false">Scenarios!$B$15+Scenarios!$B$16*$D954+Scenarios!$B$17*(Scenarios!F$22+SUM($G954:J954))+$E954+Scenarios!$B$18*Draws!H927</f>
        <v>-3.5494621952017</v>
      </c>
      <c r="L954" s="64" t="n">
        <f aca="false">Scenarios!$B$15+Scenarios!$B$16*$D954+Scenarios!$B$17*(Scenarios!G$22+SUM($G954:K954))+$E954+Scenarios!$B$18*Draws!I927</f>
        <v>-2.50157013151108</v>
      </c>
      <c r="M954" s="64" t="n">
        <f aca="false">Scenarios!$B$15+Scenarios!$B$16*$D954+Scenarios!$B$17*(Scenarios!H$22+SUM($G954:L954))+$E954+Scenarios!$B$18*Draws!J927</f>
        <v>-2.31237995251878</v>
      </c>
      <c r="N954" s="64" t="n">
        <f aca="false">Scenarios!$B$15+Scenarios!$B$16*$D954+Scenarios!$B$17*(Scenarios!I$22+SUM($G954:M954))+$E954+Scenarios!$B$18*Draws!K927</f>
        <v>-6.20582259596356</v>
      </c>
      <c r="O954" s="64" t="n">
        <f aca="false">Scenarios!$B$15+Scenarios!$B$16*$D954+Scenarios!$B$17*(Scenarios!J$22+SUM($G954:N954))+$E954+Scenarios!$B$18*Draws!L927</f>
        <v>-3.56446143528539</v>
      </c>
      <c r="P954" s="64" t="n">
        <f aca="false">Scenarios!$B$15+Scenarios!$B$16*$D954+Scenarios!$B$17*(Scenarios!K$22+SUM($G954:O954))+$E954+Scenarios!$B$18*Draws!M927</f>
        <v>-0.573509838764139</v>
      </c>
      <c r="Q954" s="64" t="n">
        <f aca="false">Scenarios!$B$15+Scenarios!$B$16*$D954+Scenarios!$B$17*(Scenarios!L$22+SUM($G954:P954))+$E954+Scenarios!$B$18*Draws!N927</f>
        <v>-7.13937162351672</v>
      </c>
      <c r="R954" s="64" t="n">
        <f aca="false">Scenarios!$B$15+Scenarios!$B$16*$D954+Scenarios!$B$17*(Scenarios!M$22+SUM($G954:Q954))+$E954+Scenarios!$B$18*Draws!O927</f>
        <v>-2.40838530188342</v>
      </c>
      <c r="S954" s="79" t="n">
        <f aca="false">SUM(G954:R954)</f>
        <v>-51.0539634189112</v>
      </c>
    </row>
    <row r="955" customFormat="false" ht="15" hidden="false" customHeight="false" outlineLevel="0" collapsed="false">
      <c r="A955" s="36" t="n">
        <v>924</v>
      </c>
      <c r="B955" s="36" t="n">
        <f aca="false">MATCH(Draws!B928,$B$16:$E$16,1)</f>
        <v>4</v>
      </c>
      <c r="C955" s="65" t="n">
        <f aca="false">MAX(-0.9,INDEX(Scenarios!$B$8:$E$8,B955)+INDEX(Scenarios!$B$9:$E$9,B955)*Draws!C928)</f>
        <v>0.17867724</v>
      </c>
      <c r="D955" s="65" t="n">
        <f aca="false">(1+C955)^(1/12)-1</f>
        <v>0.0137936690062093</v>
      </c>
      <c r="E955" s="64" t="n">
        <f aca="false">INDEX(Scenarios!$B$10:$E$10,B955)/12</f>
        <v>-1.25</v>
      </c>
      <c r="G955" s="64" t="n">
        <f aca="false">Scenarios!$B$15+Scenarios!$B$16*$D955+Scenarios!$B$17*(Scenarios!B$22)+$E955+Scenarios!$B$18*Draws!D928</f>
        <v>-4.54678049281578</v>
      </c>
      <c r="H955" s="64" t="n">
        <f aca="false">Scenarios!$B$15+Scenarios!$B$16*$D955+Scenarios!$B$17*(Scenarios!C$22+SUM($G955:G955))+$E955+Scenarios!$B$18*Draws!E928</f>
        <v>-1.53260394520308</v>
      </c>
      <c r="I955" s="64" t="n">
        <f aca="false">Scenarios!$B$15+Scenarios!$B$16*$D955+Scenarios!$B$17*(Scenarios!D$22+SUM($G955:H955))+$E955+Scenarios!$B$18*Draws!F928</f>
        <v>0.222611345821909</v>
      </c>
      <c r="J955" s="64" t="n">
        <f aca="false">Scenarios!$B$15+Scenarios!$B$16*$D955+Scenarios!$B$17*(Scenarios!E$22+SUM($G955:I955))+$E955+Scenarios!$B$18*Draws!G928</f>
        <v>-8.4659731636064</v>
      </c>
      <c r="K955" s="64" t="n">
        <f aca="false">Scenarios!$B$15+Scenarios!$B$16*$D955+Scenarios!$B$17*(Scenarios!F$22+SUM($G955:J955))+$E955+Scenarios!$B$18*Draws!H928</f>
        <v>-5.16784293754201</v>
      </c>
      <c r="L955" s="64" t="n">
        <f aca="false">Scenarios!$B$15+Scenarios!$B$16*$D955+Scenarios!$B$17*(Scenarios!G$22+SUM($G955:K955))+$E955+Scenarios!$B$18*Draws!I928</f>
        <v>-0.559511533377968</v>
      </c>
      <c r="M955" s="64" t="n">
        <f aca="false">Scenarios!$B$15+Scenarios!$B$16*$D955+Scenarios!$B$17*(Scenarios!H$22+SUM($G955:L955))+$E955+Scenarios!$B$18*Draws!J928</f>
        <v>0.976621214510699</v>
      </c>
      <c r="N955" s="64" t="n">
        <f aca="false">Scenarios!$B$15+Scenarios!$B$16*$D955+Scenarios!$B$17*(Scenarios!I$22+SUM($G955:M955))+$E955+Scenarios!$B$18*Draws!K928</f>
        <v>-6.55349917636096</v>
      </c>
      <c r="O955" s="64" t="n">
        <f aca="false">Scenarios!$B$15+Scenarios!$B$16*$D955+Scenarios!$B$17*(Scenarios!J$22+SUM($G955:N955))+$E955+Scenarios!$B$18*Draws!L928</f>
        <v>-1.07309803564336</v>
      </c>
      <c r="P955" s="64" t="n">
        <f aca="false">Scenarios!$B$15+Scenarios!$B$16*$D955+Scenarios!$B$17*(Scenarios!K$22+SUM($G955:O955))+$E955+Scenarios!$B$18*Draws!M928</f>
        <v>-2.91663807881217</v>
      </c>
      <c r="Q955" s="64" t="n">
        <f aca="false">Scenarios!$B$15+Scenarios!$B$16*$D955+Scenarios!$B$17*(Scenarios!L$22+SUM($G955:P955))+$E955+Scenarios!$B$18*Draws!N928</f>
        <v>-1.13190171801</v>
      </c>
      <c r="R955" s="64" t="n">
        <f aca="false">Scenarios!$B$15+Scenarios!$B$16*$D955+Scenarios!$B$17*(Scenarios!M$22+SUM($G955:Q955))+$E955+Scenarios!$B$18*Draws!O928</f>
        <v>-1.97062078087374</v>
      </c>
      <c r="S955" s="79" t="n">
        <f aca="false">SUM(G955:R955)</f>
        <v>-32.7192373019129</v>
      </c>
    </row>
    <row r="956" customFormat="false" ht="15" hidden="false" customHeight="false" outlineLevel="0" collapsed="false">
      <c r="A956" s="36" t="n">
        <v>925</v>
      </c>
      <c r="B956" s="36" t="n">
        <f aca="false">MATCH(Draws!B929,$B$16:$E$16,1)</f>
        <v>3</v>
      </c>
      <c r="C956" s="65" t="n">
        <f aca="false">MAX(-0.9,INDEX(Scenarios!$B$8:$E$8,B956)+INDEX(Scenarios!$B$9:$E$9,B956)*Draws!C929)</f>
        <v>0.23306636</v>
      </c>
      <c r="D956" s="65" t="n">
        <f aca="false">(1+C956)^(1/12)-1</f>
        <v>0.0176119636068932</v>
      </c>
      <c r="E956" s="64" t="n">
        <f aca="false">INDEX(Scenarios!$B$10:$E$10,B956)/12</f>
        <v>0.416666666666667</v>
      </c>
      <c r="G956" s="64" t="n">
        <f aca="false">Scenarios!$B$15+Scenarios!$B$16*$D956+Scenarios!$B$17*(Scenarios!B$22)+$E956+Scenarios!$B$18*Draws!D929</f>
        <v>0.649759416926612</v>
      </c>
      <c r="H956" s="64" t="n">
        <f aca="false">Scenarios!$B$15+Scenarios!$B$16*$D956+Scenarios!$B$17*(Scenarios!C$22+SUM($G956:G956))+$E956+Scenarios!$B$18*Draws!E929</f>
        <v>0.36649605958708</v>
      </c>
      <c r="I956" s="64" t="n">
        <f aca="false">Scenarios!$B$15+Scenarios!$B$16*$D956+Scenarios!$B$17*(Scenarios!D$22+SUM($G956:H956))+$E956+Scenarios!$B$18*Draws!F929</f>
        <v>3.31425891917074</v>
      </c>
      <c r="J956" s="64" t="n">
        <f aca="false">Scenarios!$B$15+Scenarios!$B$16*$D956+Scenarios!$B$17*(Scenarios!E$22+SUM($G956:I956))+$E956+Scenarios!$B$18*Draws!G929</f>
        <v>-0.264715904822815</v>
      </c>
      <c r="K956" s="64" t="n">
        <f aca="false">Scenarios!$B$15+Scenarios!$B$16*$D956+Scenarios!$B$17*(Scenarios!F$22+SUM($G956:J956))+$E956+Scenarios!$B$18*Draws!H929</f>
        <v>-1.15118867050099</v>
      </c>
      <c r="L956" s="64" t="n">
        <f aca="false">Scenarios!$B$15+Scenarios!$B$16*$D956+Scenarios!$B$17*(Scenarios!G$22+SUM($G956:K956))+$E956+Scenarios!$B$18*Draws!I929</f>
        <v>1.41585027659713</v>
      </c>
      <c r="M956" s="64" t="n">
        <f aca="false">Scenarios!$B$15+Scenarios!$B$16*$D956+Scenarios!$B$17*(Scenarios!H$22+SUM($G956:L956))+$E956+Scenarios!$B$18*Draws!J929</f>
        <v>5.92438264775233</v>
      </c>
      <c r="N956" s="64" t="n">
        <f aca="false">Scenarios!$B$15+Scenarios!$B$16*$D956+Scenarios!$B$17*(Scenarios!I$22+SUM($G956:M956))+$E956+Scenarios!$B$18*Draws!K929</f>
        <v>0.032547449640131</v>
      </c>
      <c r="O956" s="64" t="n">
        <f aca="false">Scenarios!$B$15+Scenarios!$B$16*$D956+Scenarios!$B$17*(Scenarios!J$22+SUM($G956:N956))+$E956+Scenarios!$B$18*Draws!L929</f>
        <v>3.55946682067083</v>
      </c>
      <c r="P956" s="64" t="n">
        <f aca="false">Scenarios!$B$15+Scenarios!$B$16*$D956+Scenarios!$B$17*(Scenarios!K$22+SUM($G956:O956))+$E956+Scenarios!$B$18*Draws!M929</f>
        <v>2.41169934317627</v>
      </c>
      <c r="Q956" s="64" t="n">
        <f aca="false">Scenarios!$B$15+Scenarios!$B$16*$D956+Scenarios!$B$17*(Scenarios!L$22+SUM($G956:P956))+$E956+Scenarios!$B$18*Draws!N929</f>
        <v>2.78788987712951</v>
      </c>
      <c r="R956" s="64" t="n">
        <f aca="false">Scenarios!$B$15+Scenarios!$B$16*$D956+Scenarios!$B$17*(Scenarios!M$22+SUM($G956:Q956))+$E956+Scenarios!$B$18*Draws!O929</f>
        <v>-2.09635176183229</v>
      </c>
      <c r="S956" s="79" t="n">
        <f aca="false">SUM(G956:R956)</f>
        <v>16.9500944734945</v>
      </c>
    </row>
    <row r="957" customFormat="false" ht="15" hidden="false" customHeight="false" outlineLevel="0" collapsed="false">
      <c r="A957" s="36" t="n">
        <v>926</v>
      </c>
      <c r="B957" s="36" t="n">
        <f aca="false">MATCH(Draws!B930,$B$16:$E$16,1)</f>
        <v>3</v>
      </c>
      <c r="C957" s="65" t="n">
        <f aca="false">MAX(-0.9,INDEX(Scenarios!$B$8:$E$8,B957)+INDEX(Scenarios!$B$9:$E$9,B957)*Draws!C930)</f>
        <v>0.1638938</v>
      </c>
      <c r="D957" s="65" t="n">
        <f aca="false">(1+C957)^(1/12)-1</f>
        <v>0.0127279113890986</v>
      </c>
      <c r="E957" s="64" t="n">
        <f aca="false">INDEX(Scenarios!$B$10:$E$10,B957)/12</f>
        <v>0.416666666666667</v>
      </c>
      <c r="G957" s="64" t="n">
        <f aca="false">Scenarios!$B$15+Scenarios!$B$16*$D957+Scenarios!$B$17*(Scenarios!B$22)+$E957+Scenarios!$B$18*Draws!D930</f>
        <v>1.40775141022865</v>
      </c>
      <c r="H957" s="64" t="n">
        <f aca="false">Scenarios!$B$15+Scenarios!$B$16*$D957+Scenarios!$B$17*(Scenarios!C$22+SUM($G957:G957))+$E957+Scenarios!$B$18*Draws!E930</f>
        <v>-0.152544876229318</v>
      </c>
      <c r="I957" s="64" t="n">
        <f aca="false">Scenarios!$B$15+Scenarios!$B$16*$D957+Scenarios!$B$17*(Scenarios!D$22+SUM($G957:H957))+$E957+Scenarios!$B$18*Draws!F930</f>
        <v>5.07238812763947</v>
      </c>
      <c r="J957" s="64" t="n">
        <f aca="false">Scenarios!$B$15+Scenarios!$B$16*$D957+Scenarios!$B$17*(Scenarios!E$22+SUM($G957:I957))+$E957+Scenarios!$B$18*Draws!G930</f>
        <v>-0.847879090721564</v>
      </c>
      <c r="K957" s="64" t="n">
        <f aca="false">Scenarios!$B$15+Scenarios!$B$16*$D957+Scenarios!$B$17*(Scenarios!F$22+SUM($G957:J957))+$E957+Scenarios!$B$18*Draws!H930</f>
        <v>-3.68373707654544</v>
      </c>
      <c r="L957" s="64" t="n">
        <f aca="false">Scenarios!$B$15+Scenarios!$B$16*$D957+Scenarios!$B$17*(Scenarios!G$22+SUM($G957:K957))+$E957+Scenarios!$B$18*Draws!I930</f>
        <v>1.72373898581284</v>
      </c>
      <c r="M957" s="64" t="n">
        <f aca="false">Scenarios!$B$15+Scenarios!$B$16*$D957+Scenarios!$B$17*(Scenarios!H$22+SUM($G957:L957))+$E957+Scenarios!$B$18*Draws!J930</f>
        <v>-2.7314852403125</v>
      </c>
      <c r="N957" s="64" t="n">
        <f aca="false">Scenarios!$B$15+Scenarios!$B$16*$D957+Scenarios!$B$17*(Scenarios!I$22+SUM($G957:M957))+$E957+Scenarios!$B$18*Draws!K930</f>
        <v>2.17061876972079</v>
      </c>
      <c r="O957" s="64" t="n">
        <f aca="false">Scenarios!$B$15+Scenarios!$B$16*$D957+Scenarios!$B$17*(Scenarios!J$22+SUM($G957:N957))+$E957+Scenarios!$B$18*Draws!L930</f>
        <v>1.3134367397779</v>
      </c>
      <c r="P957" s="64" t="n">
        <f aca="false">Scenarios!$B$15+Scenarios!$B$16*$D957+Scenarios!$B$17*(Scenarios!K$22+SUM($G957:O957))+$E957+Scenarios!$B$18*Draws!M930</f>
        <v>-1.49556933239734</v>
      </c>
      <c r="Q957" s="64" t="n">
        <f aca="false">Scenarios!$B$15+Scenarios!$B$16*$D957+Scenarios!$B$17*(Scenarios!L$22+SUM($G957:P957))+$E957+Scenarios!$B$18*Draws!N930</f>
        <v>0.876071484025729</v>
      </c>
      <c r="R957" s="64" t="n">
        <f aca="false">Scenarios!$B$15+Scenarios!$B$16*$D957+Scenarios!$B$17*(Scenarios!M$22+SUM($G957:Q957))+$E957+Scenarios!$B$18*Draws!O930</f>
        <v>-2.01726879560536</v>
      </c>
      <c r="S957" s="79" t="n">
        <f aca="false">SUM(G957:R957)</f>
        <v>1.63552110539384</v>
      </c>
    </row>
    <row r="958" customFormat="false" ht="15" hidden="false" customHeight="false" outlineLevel="0" collapsed="false">
      <c r="A958" s="36" t="n">
        <v>927</v>
      </c>
      <c r="B958" s="36" t="n">
        <f aca="false">MATCH(Draws!B931,$B$16:$E$16,1)</f>
        <v>1</v>
      </c>
      <c r="C958" s="65" t="n">
        <f aca="false">MAX(-0.9,INDEX(Scenarios!$B$8:$E$8,B958)+INDEX(Scenarios!$B$9:$E$9,B958)*Draws!C931)</f>
        <v>0.28838765</v>
      </c>
      <c r="D958" s="65" t="n">
        <f aca="false">(1+C958)^(1/12)-1</f>
        <v>0.0213404822128254</v>
      </c>
      <c r="E958" s="64" t="n">
        <f aca="false">INDEX(Scenarios!$B$10:$E$10,B958)/12</f>
        <v>-1.25</v>
      </c>
      <c r="G958" s="64" t="n">
        <f aca="false">Scenarios!$B$15+Scenarios!$B$16*$D958+Scenarios!$B$17*(Scenarios!B$22)+$E958+Scenarios!$B$18*Draws!D931</f>
        <v>-5.49308779770471</v>
      </c>
      <c r="H958" s="64" t="n">
        <f aca="false">Scenarios!$B$15+Scenarios!$B$16*$D958+Scenarios!$B$17*(Scenarios!C$22+SUM($G958:G958))+$E958+Scenarios!$B$18*Draws!E931</f>
        <v>-1.60566851155898</v>
      </c>
      <c r="I958" s="64" t="n">
        <f aca="false">Scenarios!$B$15+Scenarios!$B$16*$D958+Scenarios!$B$17*(Scenarios!D$22+SUM($G958:H958))+$E958+Scenarios!$B$18*Draws!F931</f>
        <v>-3.34106761538423</v>
      </c>
      <c r="J958" s="64" t="n">
        <f aca="false">Scenarios!$B$15+Scenarios!$B$16*$D958+Scenarios!$B$17*(Scenarios!E$22+SUM($G958:I958))+$E958+Scenarios!$B$18*Draws!G931</f>
        <v>-3.02910829263977</v>
      </c>
      <c r="K958" s="64" t="n">
        <f aca="false">Scenarios!$B$15+Scenarios!$B$16*$D958+Scenarios!$B$17*(Scenarios!F$22+SUM($G958:J958))+$E958+Scenarios!$B$18*Draws!H931</f>
        <v>-6.43185570266679</v>
      </c>
      <c r="L958" s="64" t="n">
        <f aca="false">Scenarios!$B$15+Scenarios!$B$16*$D958+Scenarios!$B$17*(Scenarios!G$22+SUM($G958:K958))+$E958+Scenarios!$B$18*Draws!I931</f>
        <v>-3.02741685315886</v>
      </c>
      <c r="M958" s="64" t="n">
        <f aca="false">Scenarios!$B$15+Scenarios!$B$16*$D958+Scenarios!$B$17*(Scenarios!H$22+SUM($G958:L958))+$E958+Scenarios!$B$18*Draws!J931</f>
        <v>-3.3992182142081</v>
      </c>
      <c r="N958" s="64" t="n">
        <f aca="false">Scenarios!$B$15+Scenarios!$B$16*$D958+Scenarios!$B$17*(Scenarios!I$22+SUM($G958:M958))+$E958+Scenarios!$B$18*Draws!K931</f>
        <v>-0.510629132213695</v>
      </c>
      <c r="O958" s="64" t="n">
        <f aca="false">Scenarios!$B$15+Scenarios!$B$16*$D958+Scenarios!$B$17*(Scenarios!J$22+SUM($G958:N958))+$E958+Scenarios!$B$18*Draws!L931</f>
        <v>0.699668209758039</v>
      </c>
      <c r="P958" s="64" t="n">
        <f aca="false">Scenarios!$B$15+Scenarios!$B$16*$D958+Scenarios!$B$17*(Scenarios!K$22+SUM($G958:O958))+$E958+Scenarios!$B$18*Draws!M931</f>
        <v>-2.05057022895967</v>
      </c>
      <c r="Q958" s="64" t="n">
        <f aca="false">Scenarios!$B$15+Scenarios!$B$16*$D958+Scenarios!$B$17*(Scenarios!L$22+SUM($G958:P958))+$E958+Scenarios!$B$18*Draws!N931</f>
        <v>-6.52466163385134</v>
      </c>
      <c r="R958" s="64" t="n">
        <f aca="false">Scenarios!$B$15+Scenarios!$B$16*$D958+Scenarios!$B$17*(Scenarios!M$22+SUM($G958:Q958))+$E958+Scenarios!$B$18*Draws!O931</f>
        <v>-5.88105800409897</v>
      </c>
      <c r="S958" s="79" t="n">
        <f aca="false">SUM(G958:R958)</f>
        <v>-40.5946737766871</v>
      </c>
    </row>
    <row r="959" customFormat="false" ht="15" hidden="false" customHeight="false" outlineLevel="0" collapsed="false">
      <c r="A959" s="36" t="n">
        <v>928</v>
      </c>
      <c r="B959" s="36" t="n">
        <f aca="false">MATCH(Draws!B932,$B$16:$E$16,1)</f>
        <v>1</v>
      </c>
      <c r="C959" s="65" t="n">
        <f aca="false">MAX(-0.9,INDEX(Scenarios!$B$8:$E$8,B959)+INDEX(Scenarios!$B$9:$E$9,B959)*Draws!C932)</f>
        <v>-0.13992535</v>
      </c>
      <c r="D959" s="65" t="n">
        <f aca="false">(1+C959)^(1/12)-1</f>
        <v>-0.0124827765902273</v>
      </c>
      <c r="E959" s="64" t="n">
        <f aca="false">INDEX(Scenarios!$B$10:$E$10,B959)/12</f>
        <v>-1.25</v>
      </c>
      <c r="G959" s="64" t="n">
        <f aca="false">Scenarios!$B$15+Scenarios!$B$16*$D959+Scenarios!$B$17*(Scenarios!B$22)+$E959+Scenarios!$B$18*Draws!D932</f>
        <v>-1.90112408161608</v>
      </c>
      <c r="H959" s="64" t="n">
        <f aca="false">Scenarios!$B$15+Scenarios!$B$16*$D959+Scenarios!$B$17*(Scenarios!C$22+SUM($G959:G959))+$E959+Scenarios!$B$18*Draws!E932</f>
        <v>-1.89173679040623</v>
      </c>
      <c r="I959" s="64" t="n">
        <f aca="false">Scenarios!$B$15+Scenarios!$B$16*$D959+Scenarios!$B$17*(Scenarios!D$22+SUM($G959:H959))+$E959+Scenarios!$B$18*Draws!F932</f>
        <v>-4.9724241093997</v>
      </c>
      <c r="J959" s="64" t="n">
        <f aca="false">Scenarios!$B$15+Scenarios!$B$16*$D959+Scenarios!$B$17*(Scenarios!E$22+SUM($G959:I959))+$E959+Scenarios!$B$18*Draws!G932</f>
        <v>-2.61893590019447</v>
      </c>
      <c r="K959" s="64" t="n">
        <f aca="false">Scenarios!$B$15+Scenarios!$B$16*$D959+Scenarios!$B$17*(Scenarios!F$22+SUM($G959:J959))+$E959+Scenarios!$B$18*Draws!H932</f>
        <v>-4.50716174793884</v>
      </c>
      <c r="L959" s="64" t="n">
        <f aca="false">Scenarios!$B$15+Scenarios!$B$16*$D959+Scenarios!$B$17*(Scenarios!G$22+SUM($G959:K959))+$E959+Scenarios!$B$18*Draws!I932</f>
        <v>-2.65778008197044</v>
      </c>
      <c r="M959" s="64" t="n">
        <f aca="false">Scenarios!$B$15+Scenarios!$B$16*$D959+Scenarios!$B$17*(Scenarios!H$22+SUM($G959:L959))+$E959+Scenarios!$B$18*Draws!J932</f>
        <v>-3.00121422960676</v>
      </c>
      <c r="N959" s="64" t="n">
        <f aca="false">Scenarios!$B$15+Scenarios!$B$16*$D959+Scenarios!$B$17*(Scenarios!I$22+SUM($G959:M959))+$E959+Scenarios!$B$18*Draws!K932</f>
        <v>-0.745102237335272</v>
      </c>
      <c r="O959" s="64" t="n">
        <f aca="false">Scenarios!$B$15+Scenarios!$B$16*$D959+Scenarios!$B$17*(Scenarios!J$22+SUM($G959:N959))+$E959+Scenarios!$B$18*Draws!L932</f>
        <v>-2.26414577342706</v>
      </c>
      <c r="P959" s="64" t="n">
        <f aca="false">Scenarios!$B$15+Scenarios!$B$16*$D959+Scenarios!$B$17*(Scenarios!K$22+SUM($G959:O959))+$E959+Scenarios!$B$18*Draws!M932</f>
        <v>-2.20701463463544</v>
      </c>
      <c r="Q959" s="64" t="n">
        <f aca="false">Scenarios!$B$15+Scenarios!$B$16*$D959+Scenarios!$B$17*(Scenarios!L$22+SUM($G959:P959))+$E959+Scenarios!$B$18*Draws!N932</f>
        <v>-6.8702790690643</v>
      </c>
      <c r="R959" s="64" t="n">
        <f aca="false">Scenarios!$B$15+Scenarios!$B$16*$D959+Scenarios!$B$17*(Scenarios!M$22+SUM($G959:Q959))+$E959+Scenarios!$B$18*Draws!O932</f>
        <v>-5.39292400820725</v>
      </c>
      <c r="S959" s="79" t="n">
        <f aca="false">SUM(G959:R959)</f>
        <v>-39.0298426638018</v>
      </c>
    </row>
    <row r="960" customFormat="false" ht="15" hidden="false" customHeight="false" outlineLevel="0" collapsed="false">
      <c r="A960" s="36" t="n">
        <v>929</v>
      </c>
      <c r="B960" s="36" t="n">
        <f aca="false">MATCH(Draws!B933,$B$16:$E$16,1)</f>
        <v>3</v>
      </c>
      <c r="C960" s="65" t="n">
        <f aca="false">MAX(-0.9,INDEX(Scenarios!$B$8:$E$8,B960)+INDEX(Scenarios!$B$9:$E$9,B960)*Draws!C933)</f>
        <v>0.16889108</v>
      </c>
      <c r="D960" s="65" t="n">
        <f aca="false">(1+C960)^(1/12)-1</f>
        <v>0.0130895532677524</v>
      </c>
      <c r="E960" s="64" t="n">
        <f aca="false">INDEX(Scenarios!$B$10:$E$10,B960)/12</f>
        <v>0.416666666666667</v>
      </c>
      <c r="G960" s="64" t="n">
        <f aca="false">Scenarios!$B$15+Scenarios!$B$16*$D960+Scenarios!$B$17*(Scenarios!B$22)+$E960+Scenarios!$B$18*Draws!D933</f>
        <v>-5.04636010415573</v>
      </c>
      <c r="H960" s="64" t="n">
        <f aca="false">Scenarios!$B$15+Scenarios!$B$16*$D960+Scenarios!$B$17*(Scenarios!C$22+SUM($G960:G960))+$E960+Scenarios!$B$18*Draws!E933</f>
        <v>-0.320632398999298</v>
      </c>
      <c r="I960" s="64" t="n">
        <f aca="false">Scenarios!$B$15+Scenarios!$B$16*$D960+Scenarios!$B$17*(Scenarios!D$22+SUM($G960:H960))+$E960+Scenarios!$B$18*Draws!F933</f>
        <v>6.32164351465933</v>
      </c>
      <c r="J960" s="64" t="n">
        <f aca="false">Scenarios!$B$15+Scenarios!$B$16*$D960+Scenarios!$B$17*(Scenarios!E$22+SUM($G960:I960))+$E960+Scenarios!$B$18*Draws!G933</f>
        <v>-0.297961047687631</v>
      </c>
      <c r="K960" s="64" t="n">
        <f aca="false">Scenarios!$B$15+Scenarios!$B$16*$D960+Scenarios!$B$17*(Scenarios!F$22+SUM($G960:J960))+$E960+Scenarios!$B$18*Draws!H933</f>
        <v>0.322719067193929</v>
      </c>
      <c r="L960" s="64" t="n">
        <f aca="false">Scenarios!$B$15+Scenarios!$B$16*$D960+Scenarios!$B$17*(Scenarios!G$22+SUM($G960:K960))+$E960+Scenarios!$B$18*Draws!I933</f>
        <v>2.64150176128276</v>
      </c>
      <c r="M960" s="64" t="n">
        <f aca="false">Scenarios!$B$15+Scenarios!$B$16*$D960+Scenarios!$B$17*(Scenarios!H$22+SUM($G960:L960))+$E960+Scenarios!$B$18*Draws!J933</f>
        <v>2.75360291604587</v>
      </c>
      <c r="N960" s="64" t="n">
        <f aca="false">Scenarios!$B$15+Scenarios!$B$16*$D960+Scenarios!$B$17*(Scenarios!I$22+SUM($G960:M960))+$E960+Scenarios!$B$18*Draws!K933</f>
        <v>4.38466971725168</v>
      </c>
      <c r="O960" s="64" t="n">
        <f aca="false">Scenarios!$B$15+Scenarios!$B$16*$D960+Scenarios!$B$17*(Scenarios!J$22+SUM($G960:N960))+$E960+Scenarios!$B$18*Draws!L933</f>
        <v>2.62607549942997</v>
      </c>
      <c r="P960" s="64" t="n">
        <f aca="false">Scenarios!$B$15+Scenarios!$B$16*$D960+Scenarios!$B$17*(Scenarios!K$22+SUM($G960:O960))+$E960+Scenarios!$B$18*Draws!M933</f>
        <v>0.931633535255192</v>
      </c>
      <c r="Q960" s="64" t="n">
        <f aca="false">Scenarios!$B$15+Scenarios!$B$16*$D960+Scenarios!$B$17*(Scenarios!L$22+SUM($G960:P960))+$E960+Scenarios!$B$18*Draws!N933</f>
        <v>1.26748221789094</v>
      </c>
      <c r="R960" s="64" t="n">
        <f aca="false">Scenarios!$B$15+Scenarios!$B$16*$D960+Scenarios!$B$17*(Scenarios!M$22+SUM($G960:Q960))+$E960+Scenarios!$B$18*Draws!O933</f>
        <v>0.790704015897046</v>
      </c>
      <c r="S960" s="79" t="n">
        <f aca="false">SUM(G960:R960)</f>
        <v>16.3750786940641</v>
      </c>
    </row>
    <row r="961" customFormat="false" ht="15" hidden="false" customHeight="false" outlineLevel="0" collapsed="false">
      <c r="A961" s="36" t="n">
        <v>930</v>
      </c>
      <c r="B961" s="36" t="n">
        <f aca="false">MATCH(Draws!B934,$B$16:$E$16,1)</f>
        <v>2</v>
      </c>
      <c r="C961" s="65" t="n">
        <f aca="false">MAX(-0.9,INDEX(Scenarios!$B$8:$E$8,B961)+INDEX(Scenarios!$B$9:$E$9,B961)*Draws!C934)</f>
        <v>-0.29948704</v>
      </c>
      <c r="D961" s="65" t="n">
        <f aca="false">(1+C961)^(1/12)-1</f>
        <v>-0.0292262719801204</v>
      </c>
      <c r="E961" s="64" t="n">
        <f aca="false">INDEX(Scenarios!$B$10:$E$10,B961)/12</f>
        <v>0.416666666666667</v>
      </c>
      <c r="G961" s="64" t="n">
        <f aca="false">Scenarios!$B$15+Scenarios!$B$16*$D961+Scenarios!$B$17*(Scenarios!B$22)+$E961+Scenarios!$B$18*Draws!D934</f>
        <v>3.66995299733268</v>
      </c>
      <c r="H961" s="64" t="n">
        <f aca="false">Scenarios!$B$15+Scenarios!$B$16*$D961+Scenarios!$B$17*(Scenarios!C$22+SUM($G961:G961))+$E961+Scenarios!$B$18*Draws!E934</f>
        <v>-0.312478555497305</v>
      </c>
      <c r="I961" s="64" t="n">
        <f aca="false">Scenarios!$B$15+Scenarios!$B$16*$D961+Scenarios!$B$17*(Scenarios!D$22+SUM($G961:H961))+$E961+Scenarios!$B$18*Draws!F934</f>
        <v>-0.178708250080116</v>
      </c>
      <c r="J961" s="64" t="n">
        <f aca="false">Scenarios!$B$15+Scenarios!$B$16*$D961+Scenarios!$B$17*(Scenarios!E$22+SUM($G961:I961))+$E961+Scenarios!$B$18*Draws!G934</f>
        <v>-2.17052479593096</v>
      </c>
      <c r="K961" s="64" t="n">
        <f aca="false">Scenarios!$B$15+Scenarios!$B$16*$D961+Scenarios!$B$17*(Scenarios!F$22+SUM($G961:J961))+$E961+Scenarios!$B$18*Draws!H934</f>
        <v>2.37167089325636</v>
      </c>
      <c r="L961" s="64" t="n">
        <f aca="false">Scenarios!$B$15+Scenarios!$B$16*$D961+Scenarios!$B$17*(Scenarios!G$22+SUM($G961:K961))+$E961+Scenarios!$B$18*Draws!I934</f>
        <v>0.595396599660163</v>
      </c>
      <c r="M961" s="64" t="n">
        <f aca="false">Scenarios!$B$15+Scenarios!$B$16*$D961+Scenarios!$B$17*(Scenarios!H$22+SUM($G961:L961))+$E961+Scenarios!$B$18*Draws!J934</f>
        <v>-3.99064396553562</v>
      </c>
      <c r="N961" s="64" t="n">
        <f aca="false">Scenarios!$B$15+Scenarios!$B$16*$D961+Scenarios!$B$17*(Scenarios!I$22+SUM($G961:M961))+$E961+Scenarios!$B$18*Draws!K934</f>
        <v>3.94372345073997</v>
      </c>
      <c r="O961" s="64" t="n">
        <f aca="false">Scenarios!$B$15+Scenarios!$B$16*$D961+Scenarios!$B$17*(Scenarios!J$22+SUM($G961:N961))+$E961+Scenarios!$B$18*Draws!L934</f>
        <v>-2.98204716037358</v>
      </c>
      <c r="P961" s="64" t="n">
        <f aca="false">Scenarios!$B$15+Scenarios!$B$16*$D961+Scenarios!$B$17*(Scenarios!K$22+SUM($G961:O961))+$E961+Scenarios!$B$18*Draws!M934</f>
        <v>-4.96431315809434</v>
      </c>
      <c r="Q961" s="64" t="n">
        <f aca="false">Scenarios!$B$15+Scenarios!$B$16*$D961+Scenarios!$B$17*(Scenarios!L$22+SUM($G961:P961))+$E961+Scenarios!$B$18*Draws!N934</f>
        <v>-0.611590967366761</v>
      </c>
      <c r="R961" s="64" t="n">
        <f aca="false">Scenarios!$B$15+Scenarios!$B$16*$D961+Scenarios!$B$17*(Scenarios!M$22+SUM($G961:Q961))+$E961+Scenarios!$B$18*Draws!O934</f>
        <v>-0.64377507390917</v>
      </c>
      <c r="S961" s="79" t="n">
        <f aca="false">SUM(G961:R961)</f>
        <v>-5.27333798579869</v>
      </c>
    </row>
    <row r="962" customFormat="false" ht="15" hidden="false" customHeight="false" outlineLevel="0" collapsed="false">
      <c r="A962" s="36" t="n">
        <v>931</v>
      </c>
      <c r="B962" s="36" t="n">
        <f aca="false">MATCH(Draws!B935,$B$16:$E$16,1)</f>
        <v>1</v>
      </c>
      <c r="C962" s="65" t="n">
        <f aca="false">MAX(-0.9,INDEX(Scenarios!$B$8:$E$8,B962)+INDEX(Scenarios!$B$9:$E$9,B962)*Draws!C935)</f>
        <v>0.0838517</v>
      </c>
      <c r="D962" s="65" t="n">
        <f aca="false">(1+C962)^(1/12)-1</f>
        <v>0.00673265355726449</v>
      </c>
      <c r="E962" s="64" t="n">
        <f aca="false">INDEX(Scenarios!$B$10:$E$10,B962)/12</f>
        <v>-1.25</v>
      </c>
      <c r="G962" s="64" t="n">
        <f aca="false">Scenarios!$B$15+Scenarios!$B$16*$D962+Scenarios!$B$17*(Scenarios!B$22)+$E962+Scenarios!$B$18*Draws!D935</f>
        <v>-3.31772724489783</v>
      </c>
      <c r="H962" s="64" t="n">
        <f aca="false">Scenarios!$B$15+Scenarios!$B$16*$D962+Scenarios!$B$17*(Scenarios!C$22+SUM($G962:G962))+$E962+Scenarios!$B$18*Draws!E935</f>
        <v>-1.52009667456405</v>
      </c>
      <c r="I962" s="64" t="n">
        <f aca="false">Scenarios!$B$15+Scenarios!$B$16*$D962+Scenarios!$B$17*(Scenarios!D$22+SUM($G962:H962))+$E962+Scenarios!$B$18*Draws!F935</f>
        <v>-0.897598849298755</v>
      </c>
      <c r="J962" s="64" t="n">
        <f aca="false">Scenarios!$B$15+Scenarios!$B$16*$D962+Scenarios!$B$17*(Scenarios!E$22+SUM($G962:I962))+$E962+Scenarios!$B$18*Draws!G935</f>
        <v>2.05171153771155</v>
      </c>
      <c r="K962" s="64" t="n">
        <f aca="false">Scenarios!$B$15+Scenarios!$B$16*$D962+Scenarios!$B$17*(Scenarios!F$22+SUM($G962:J962))+$E962+Scenarios!$B$18*Draws!H935</f>
        <v>2.87901463825309</v>
      </c>
      <c r="L962" s="64" t="n">
        <f aca="false">Scenarios!$B$15+Scenarios!$B$16*$D962+Scenarios!$B$17*(Scenarios!G$22+SUM($G962:K962))+$E962+Scenarios!$B$18*Draws!I935</f>
        <v>-6.45046577045535</v>
      </c>
      <c r="M962" s="64" t="n">
        <f aca="false">Scenarios!$B$15+Scenarios!$B$16*$D962+Scenarios!$B$17*(Scenarios!H$22+SUM($G962:L962))+$E962+Scenarios!$B$18*Draws!J935</f>
        <v>-5.0304442280482</v>
      </c>
      <c r="N962" s="64" t="n">
        <f aca="false">Scenarios!$B$15+Scenarios!$B$16*$D962+Scenarios!$B$17*(Scenarios!I$22+SUM($G962:M962))+$E962+Scenarios!$B$18*Draws!K935</f>
        <v>2.65881030191363</v>
      </c>
      <c r="O962" s="64" t="n">
        <f aca="false">Scenarios!$B$15+Scenarios!$B$16*$D962+Scenarios!$B$17*(Scenarios!J$22+SUM($G962:N962))+$E962+Scenarios!$B$18*Draws!L935</f>
        <v>-3.21867211595236</v>
      </c>
      <c r="P962" s="64" t="n">
        <f aca="false">Scenarios!$B$15+Scenarios!$B$16*$D962+Scenarios!$B$17*(Scenarios!K$22+SUM($G962:O962))+$E962+Scenarios!$B$18*Draws!M935</f>
        <v>2.25109776886668</v>
      </c>
      <c r="Q962" s="64" t="n">
        <f aca="false">Scenarios!$B$15+Scenarios!$B$16*$D962+Scenarios!$B$17*(Scenarios!L$22+SUM($G962:P962))+$E962+Scenarios!$B$18*Draws!N935</f>
        <v>-1.45438642633761</v>
      </c>
      <c r="R962" s="64" t="n">
        <f aca="false">Scenarios!$B$15+Scenarios!$B$16*$D962+Scenarios!$B$17*(Scenarios!M$22+SUM($G962:Q962))+$E962+Scenarios!$B$18*Draws!O935</f>
        <v>-1.88364028406113</v>
      </c>
      <c r="S962" s="79" t="n">
        <f aca="false">SUM(G962:R962)</f>
        <v>-13.9323973468703</v>
      </c>
    </row>
    <row r="963" customFormat="false" ht="15" hidden="false" customHeight="false" outlineLevel="0" collapsed="false">
      <c r="A963" s="36" t="n">
        <v>932</v>
      </c>
      <c r="B963" s="36" t="n">
        <f aca="false">MATCH(Draws!B936,$B$16:$E$16,1)</f>
        <v>4</v>
      </c>
      <c r="C963" s="65" t="n">
        <f aca="false">MAX(-0.9,INDEX(Scenarios!$B$8:$E$8,B963)+INDEX(Scenarios!$B$9:$E$9,B963)*Draws!C936)</f>
        <v>0.1255554</v>
      </c>
      <c r="D963" s="65" t="n">
        <f aca="false">(1+C963)^(1/12)-1</f>
        <v>0.00990511769102276</v>
      </c>
      <c r="E963" s="64" t="n">
        <f aca="false">INDEX(Scenarios!$B$10:$E$10,B963)/12</f>
        <v>-1.25</v>
      </c>
      <c r="G963" s="64" t="n">
        <f aca="false">Scenarios!$B$15+Scenarios!$B$16*$D963+Scenarios!$B$17*(Scenarios!B$22)+$E963+Scenarios!$B$18*Draws!D936</f>
        <v>-1.6929076154345</v>
      </c>
      <c r="H963" s="64" t="n">
        <f aca="false">Scenarios!$B$15+Scenarios!$B$16*$D963+Scenarios!$B$17*(Scenarios!C$22+SUM($G963:G963))+$E963+Scenarios!$B$18*Draws!E936</f>
        <v>-1.69150920822267</v>
      </c>
      <c r="I963" s="64" t="n">
        <f aca="false">Scenarios!$B$15+Scenarios!$B$16*$D963+Scenarios!$B$17*(Scenarios!D$22+SUM($G963:H963))+$E963+Scenarios!$B$18*Draws!F936</f>
        <v>-4.12915080665144</v>
      </c>
      <c r="J963" s="64" t="n">
        <f aca="false">Scenarios!$B$15+Scenarios!$B$16*$D963+Scenarios!$B$17*(Scenarios!E$22+SUM($G963:I963))+$E963+Scenarios!$B$18*Draws!G936</f>
        <v>-0.604836343799945</v>
      </c>
      <c r="K963" s="64" t="n">
        <f aca="false">Scenarios!$B$15+Scenarios!$B$16*$D963+Scenarios!$B$17*(Scenarios!F$22+SUM($G963:J963))+$E963+Scenarios!$B$18*Draws!H936</f>
        <v>-5.35249137611658</v>
      </c>
      <c r="L963" s="64" t="n">
        <f aca="false">Scenarios!$B$15+Scenarios!$B$16*$D963+Scenarios!$B$17*(Scenarios!G$22+SUM($G963:K963))+$E963+Scenarios!$B$18*Draws!I936</f>
        <v>-5.30318197448003</v>
      </c>
      <c r="M963" s="64" t="n">
        <f aca="false">Scenarios!$B$15+Scenarios!$B$16*$D963+Scenarios!$B$17*(Scenarios!H$22+SUM($G963:L963))+$E963+Scenarios!$B$18*Draws!J936</f>
        <v>-3.18999174844861</v>
      </c>
      <c r="N963" s="64" t="n">
        <f aca="false">Scenarios!$B$15+Scenarios!$B$16*$D963+Scenarios!$B$17*(Scenarios!I$22+SUM($G963:M963))+$E963+Scenarios!$B$18*Draws!K936</f>
        <v>-1.26453559131553</v>
      </c>
      <c r="O963" s="64" t="n">
        <f aca="false">Scenarios!$B$15+Scenarios!$B$16*$D963+Scenarios!$B$17*(Scenarios!J$22+SUM($G963:N963))+$E963+Scenarios!$B$18*Draws!L936</f>
        <v>3.61763106543698</v>
      </c>
      <c r="P963" s="64" t="n">
        <f aca="false">Scenarios!$B$15+Scenarios!$B$16*$D963+Scenarios!$B$17*(Scenarios!K$22+SUM($G963:O963))+$E963+Scenarios!$B$18*Draws!M936</f>
        <v>1.89162318074479</v>
      </c>
      <c r="Q963" s="64" t="n">
        <f aca="false">Scenarios!$B$15+Scenarios!$B$16*$D963+Scenarios!$B$17*(Scenarios!L$22+SUM($G963:P963))+$E963+Scenarios!$B$18*Draws!N936</f>
        <v>-2.98774940241401</v>
      </c>
      <c r="R963" s="64" t="n">
        <f aca="false">Scenarios!$B$15+Scenarios!$B$16*$D963+Scenarios!$B$17*(Scenarios!M$22+SUM($G963:Q963))+$E963+Scenarios!$B$18*Draws!O936</f>
        <v>-3.08399850409385</v>
      </c>
      <c r="S963" s="79" t="n">
        <f aca="false">SUM(G963:R963)</f>
        <v>-23.7910983247954</v>
      </c>
    </row>
    <row r="964" customFormat="false" ht="15" hidden="false" customHeight="false" outlineLevel="0" collapsed="false">
      <c r="A964" s="36" t="n">
        <v>933</v>
      </c>
      <c r="B964" s="36" t="n">
        <f aca="false">MATCH(Draws!B937,$B$16:$E$16,1)</f>
        <v>1</v>
      </c>
      <c r="C964" s="65" t="n">
        <f aca="false">MAX(-0.9,INDEX(Scenarios!$B$8:$E$8,B964)+INDEX(Scenarios!$B$9:$E$9,B964)*Draws!C937)</f>
        <v>-0.000795549999999999</v>
      </c>
      <c r="D964" s="65" t="n">
        <f aca="false">(1+C964)^(1/12)-1</f>
        <v>-6.63200188832924E-005</v>
      </c>
      <c r="E964" s="64" t="n">
        <f aca="false">INDEX(Scenarios!$B$10:$E$10,B964)/12</f>
        <v>-1.25</v>
      </c>
      <c r="G964" s="64" t="n">
        <f aca="false">Scenarios!$B$15+Scenarios!$B$16*$D964+Scenarios!$B$17*(Scenarios!B$22)+$E964+Scenarios!$B$18*Draws!D937</f>
        <v>-5.58926118934323</v>
      </c>
      <c r="H964" s="64" t="n">
        <f aca="false">Scenarios!$B$15+Scenarios!$B$16*$D964+Scenarios!$B$17*(Scenarios!C$22+SUM($G964:G964))+$E964+Scenarios!$B$18*Draws!E937</f>
        <v>-6.50835320645252</v>
      </c>
      <c r="I964" s="64" t="n">
        <f aca="false">Scenarios!$B$15+Scenarios!$B$16*$D964+Scenarios!$B$17*(Scenarios!D$22+SUM($G964:H964))+$E964+Scenarios!$B$18*Draws!F937</f>
        <v>-3.24571773212848</v>
      </c>
      <c r="J964" s="64" t="n">
        <f aca="false">Scenarios!$B$15+Scenarios!$B$16*$D964+Scenarios!$B$17*(Scenarios!E$22+SUM($G964:I964))+$E964+Scenarios!$B$18*Draws!G937</f>
        <v>-1.19420485900342</v>
      </c>
      <c r="K964" s="64" t="n">
        <f aca="false">Scenarios!$B$15+Scenarios!$B$16*$D964+Scenarios!$B$17*(Scenarios!F$22+SUM($G964:J964))+$E964+Scenarios!$B$18*Draws!H937</f>
        <v>0.534335336446903</v>
      </c>
      <c r="L964" s="64" t="n">
        <f aca="false">Scenarios!$B$15+Scenarios!$B$16*$D964+Scenarios!$B$17*(Scenarios!G$22+SUM($G964:K964))+$E964+Scenarios!$B$18*Draws!I937</f>
        <v>-5.06064295074728</v>
      </c>
      <c r="M964" s="64" t="n">
        <f aca="false">Scenarios!$B$15+Scenarios!$B$16*$D964+Scenarios!$B$17*(Scenarios!H$22+SUM($G964:L964))+$E964+Scenarios!$B$18*Draws!J937</f>
        <v>-5.22028391653878</v>
      </c>
      <c r="N964" s="64" t="n">
        <f aca="false">Scenarios!$B$15+Scenarios!$B$16*$D964+Scenarios!$B$17*(Scenarios!I$22+SUM($G964:M964))+$E964+Scenarios!$B$18*Draws!K937</f>
        <v>-5.37804726479421</v>
      </c>
      <c r="O964" s="64" t="n">
        <f aca="false">Scenarios!$B$15+Scenarios!$B$16*$D964+Scenarios!$B$17*(Scenarios!J$22+SUM($G964:N964))+$E964+Scenarios!$B$18*Draws!L937</f>
        <v>-1.54831163553023</v>
      </c>
      <c r="P964" s="64" t="n">
        <f aca="false">Scenarios!$B$15+Scenarios!$B$16*$D964+Scenarios!$B$17*(Scenarios!K$22+SUM($G964:O964))+$E964+Scenarios!$B$18*Draws!M937</f>
        <v>-0.786226187770759</v>
      </c>
      <c r="Q964" s="64" t="n">
        <f aca="false">Scenarios!$B$15+Scenarios!$B$16*$D964+Scenarios!$B$17*(Scenarios!L$22+SUM($G964:P964))+$E964+Scenarios!$B$18*Draws!N937</f>
        <v>-7.67689222645576</v>
      </c>
      <c r="R964" s="64" t="n">
        <f aca="false">Scenarios!$B$15+Scenarios!$B$16*$D964+Scenarios!$B$17*(Scenarios!M$22+SUM($G964:Q964))+$E964+Scenarios!$B$18*Draws!O937</f>
        <v>0.0781513983517126</v>
      </c>
      <c r="S964" s="79" t="n">
        <f aca="false">SUM(G964:R964)</f>
        <v>-41.5954544339661</v>
      </c>
    </row>
    <row r="965" customFormat="false" ht="15" hidden="false" customHeight="false" outlineLevel="0" collapsed="false">
      <c r="A965" s="36" t="n">
        <v>934</v>
      </c>
      <c r="B965" s="36" t="n">
        <f aca="false">MATCH(Draws!B938,$B$16:$E$16,1)</f>
        <v>4</v>
      </c>
      <c r="C965" s="65" t="n">
        <f aca="false">MAX(-0.9,INDEX(Scenarios!$B$8:$E$8,B965)+INDEX(Scenarios!$B$9:$E$9,B965)*Draws!C938)</f>
        <v>0.21071736</v>
      </c>
      <c r="D965" s="65" t="n">
        <f aca="false">(1+C965)^(1/12)-1</f>
        <v>0.016062050163266</v>
      </c>
      <c r="E965" s="64" t="n">
        <f aca="false">INDEX(Scenarios!$B$10:$E$10,B965)/12</f>
        <v>-1.25</v>
      </c>
      <c r="G965" s="64" t="n">
        <f aca="false">Scenarios!$B$15+Scenarios!$B$16*$D965+Scenarios!$B$17*(Scenarios!B$22)+$E965+Scenarios!$B$18*Draws!D938</f>
        <v>-3.56042756557084</v>
      </c>
      <c r="H965" s="64" t="n">
        <f aca="false">Scenarios!$B$15+Scenarios!$B$16*$D965+Scenarios!$B$17*(Scenarios!C$22+SUM($G965:G965))+$E965+Scenarios!$B$18*Draws!E938</f>
        <v>0.533673237849016</v>
      </c>
      <c r="I965" s="64" t="n">
        <f aca="false">Scenarios!$B$15+Scenarios!$B$16*$D965+Scenarios!$B$17*(Scenarios!D$22+SUM($G965:H965))+$E965+Scenarios!$B$18*Draws!F938</f>
        <v>-2.06418010677629</v>
      </c>
      <c r="J965" s="64" t="n">
        <f aca="false">Scenarios!$B$15+Scenarios!$B$16*$D965+Scenarios!$B$17*(Scenarios!E$22+SUM($G965:I965))+$E965+Scenarios!$B$18*Draws!G938</f>
        <v>2.65226366896135</v>
      </c>
      <c r="K965" s="64" t="n">
        <f aca="false">Scenarios!$B$15+Scenarios!$B$16*$D965+Scenarios!$B$17*(Scenarios!F$22+SUM($G965:J965))+$E965+Scenarios!$B$18*Draws!H938</f>
        <v>-0.221981082381617</v>
      </c>
      <c r="L965" s="64" t="n">
        <f aca="false">Scenarios!$B$15+Scenarios!$B$16*$D965+Scenarios!$B$17*(Scenarios!G$22+SUM($G965:K965))+$E965+Scenarios!$B$18*Draws!I938</f>
        <v>-2.32704698177742</v>
      </c>
      <c r="M965" s="64" t="n">
        <f aca="false">Scenarios!$B$15+Scenarios!$B$16*$D965+Scenarios!$B$17*(Scenarios!H$22+SUM($G965:L965))+$E965+Scenarios!$B$18*Draws!J938</f>
        <v>0.135697504819892</v>
      </c>
      <c r="N965" s="64" t="n">
        <f aca="false">Scenarios!$B$15+Scenarios!$B$16*$D965+Scenarios!$B$17*(Scenarios!I$22+SUM($G965:M965))+$E965+Scenarios!$B$18*Draws!K938</f>
        <v>0.21288407988376</v>
      </c>
      <c r="O965" s="64" t="n">
        <f aca="false">Scenarios!$B$15+Scenarios!$B$16*$D965+Scenarios!$B$17*(Scenarios!J$22+SUM($G965:N965))+$E965+Scenarios!$B$18*Draws!L938</f>
        <v>-1.6943103090807</v>
      </c>
      <c r="P965" s="64" t="n">
        <f aca="false">Scenarios!$B$15+Scenarios!$B$16*$D965+Scenarios!$B$17*(Scenarios!K$22+SUM($G965:O965))+$E965+Scenarios!$B$18*Draws!M938</f>
        <v>-4.26572188977926</v>
      </c>
      <c r="Q965" s="64" t="n">
        <f aca="false">Scenarios!$B$15+Scenarios!$B$16*$D965+Scenarios!$B$17*(Scenarios!L$22+SUM($G965:P965))+$E965+Scenarios!$B$18*Draws!N938</f>
        <v>-1.33020910750371</v>
      </c>
      <c r="R965" s="64" t="n">
        <f aca="false">Scenarios!$B$15+Scenarios!$B$16*$D965+Scenarios!$B$17*(Scenarios!M$22+SUM($G965:Q965))+$E965+Scenarios!$B$18*Draws!O938</f>
        <v>-0.468265168708436</v>
      </c>
      <c r="S965" s="79" t="n">
        <f aca="false">SUM(G965:R965)</f>
        <v>-12.3976237200642</v>
      </c>
    </row>
    <row r="966" customFormat="false" ht="15" hidden="false" customHeight="false" outlineLevel="0" collapsed="false">
      <c r="A966" s="36" t="n">
        <v>935</v>
      </c>
      <c r="B966" s="36" t="n">
        <f aca="false">MATCH(Draws!B939,$B$16:$E$16,1)</f>
        <v>1</v>
      </c>
      <c r="C966" s="65" t="n">
        <f aca="false">MAX(-0.9,INDEX(Scenarios!$B$8:$E$8,B966)+INDEX(Scenarios!$B$9:$E$9,B966)*Draws!C939)</f>
        <v>-0.08556235</v>
      </c>
      <c r="D966" s="65" t="n">
        <f aca="false">(1+C966)^(1/12)-1</f>
        <v>-0.00742612181642222</v>
      </c>
      <c r="E966" s="64" t="n">
        <f aca="false">INDEX(Scenarios!$B$10:$E$10,B966)/12</f>
        <v>-1.25</v>
      </c>
      <c r="G966" s="64" t="n">
        <f aca="false">Scenarios!$B$15+Scenarios!$B$16*$D966+Scenarios!$B$17*(Scenarios!B$22)+$E966+Scenarios!$B$18*Draws!D939</f>
        <v>0.818989926350398</v>
      </c>
      <c r="H966" s="64" t="n">
        <f aca="false">Scenarios!$B$15+Scenarios!$B$16*$D966+Scenarios!$B$17*(Scenarios!C$22+SUM($G966:G966))+$E966+Scenarios!$B$18*Draws!E939</f>
        <v>-6.64994517523683</v>
      </c>
      <c r="I966" s="64" t="n">
        <f aca="false">Scenarios!$B$15+Scenarios!$B$16*$D966+Scenarios!$B$17*(Scenarios!D$22+SUM($G966:H966))+$E966+Scenarios!$B$18*Draws!F939</f>
        <v>-3.5717571492698</v>
      </c>
      <c r="J966" s="64" t="n">
        <f aca="false">Scenarios!$B$15+Scenarios!$B$16*$D966+Scenarios!$B$17*(Scenarios!E$22+SUM($G966:I966))+$E966+Scenarios!$B$18*Draws!G939</f>
        <v>-2.7857486287419</v>
      </c>
      <c r="K966" s="64" t="n">
        <f aca="false">Scenarios!$B$15+Scenarios!$B$16*$D966+Scenarios!$B$17*(Scenarios!F$22+SUM($G966:J966))+$E966+Scenarios!$B$18*Draws!H939</f>
        <v>-4.11755517381751</v>
      </c>
      <c r="L966" s="64" t="n">
        <f aca="false">Scenarios!$B$15+Scenarios!$B$16*$D966+Scenarios!$B$17*(Scenarios!G$22+SUM($G966:K966))+$E966+Scenarios!$B$18*Draws!I939</f>
        <v>-1.29994069650413</v>
      </c>
      <c r="M966" s="64" t="n">
        <f aca="false">Scenarios!$B$15+Scenarios!$B$16*$D966+Scenarios!$B$17*(Scenarios!H$22+SUM($G966:L966))+$E966+Scenarios!$B$18*Draws!J939</f>
        <v>-1.81918972851855</v>
      </c>
      <c r="N966" s="64" t="n">
        <f aca="false">Scenarios!$B$15+Scenarios!$B$16*$D966+Scenarios!$B$17*(Scenarios!I$22+SUM($G966:M966))+$E966+Scenarios!$B$18*Draws!K939</f>
        <v>-2.51067566298218</v>
      </c>
      <c r="O966" s="64" t="n">
        <f aca="false">Scenarios!$B$15+Scenarios!$B$16*$D966+Scenarios!$B$17*(Scenarios!J$22+SUM($G966:N966))+$E966+Scenarios!$B$18*Draws!L939</f>
        <v>-6.50085333723783</v>
      </c>
      <c r="P966" s="64" t="n">
        <f aca="false">Scenarios!$B$15+Scenarios!$B$16*$D966+Scenarios!$B$17*(Scenarios!K$22+SUM($G966:O966))+$E966+Scenarios!$B$18*Draws!M939</f>
        <v>-4.85031749281749</v>
      </c>
      <c r="Q966" s="64" t="n">
        <f aca="false">Scenarios!$B$15+Scenarios!$B$16*$D966+Scenarios!$B$17*(Scenarios!L$22+SUM($G966:P966))+$E966+Scenarios!$B$18*Draws!N939</f>
        <v>-1.50348690183314</v>
      </c>
      <c r="R966" s="64" t="n">
        <f aca="false">Scenarios!$B$15+Scenarios!$B$16*$D966+Scenarios!$B$17*(Scenarios!M$22+SUM($G966:Q966))+$E966+Scenarios!$B$18*Draws!O939</f>
        <v>1.80258506769089</v>
      </c>
      <c r="S966" s="79" t="n">
        <f aca="false">SUM(G966:R966)</f>
        <v>-32.9878949529181</v>
      </c>
    </row>
    <row r="967" customFormat="false" ht="15" hidden="false" customHeight="false" outlineLevel="0" collapsed="false">
      <c r="A967" s="36" t="n">
        <v>936</v>
      </c>
      <c r="B967" s="36" t="n">
        <f aca="false">MATCH(Draws!B940,$B$16:$E$16,1)</f>
        <v>4</v>
      </c>
      <c r="C967" s="65" t="n">
        <f aca="false">MAX(-0.9,INDEX(Scenarios!$B$8:$E$8,B967)+INDEX(Scenarios!$B$9:$E$9,B967)*Draws!C940)</f>
        <v>-0.12622152</v>
      </c>
      <c r="D967" s="65" t="n">
        <f aca="false">(1+C967)^(1/12)-1</f>
        <v>-0.0111810546976623</v>
      </c>
      <c r="E967" s="64" t="n">
        <f aca="false">INDEX(Scenarios!$B$10:$E$10,B967)/12</f>
        <v>-1.25</v>
      </c>
      <c r="G967" s="64" t="n">
        <f aca="false">Scenarios!$B$15+Scenarios!$B$16*$D967+Scenarios!$B$17*(Scenarios!B$22)+$E967+Scenarios!$B$18*Draws!D940</f>
        <v>-3.65282091916699</v>
      </c>
      <c r="H967" s="64" t="n">
        <f aca="false">Scenarios!$B$15+Scenarios!$B$16*$D967+Scenarios!$B$17*(Scenarios!C$22+SUM($G967:G967))+$E967+Scenarios!$B$18*Draws!E940</f>
        <v>-2.73903251913117</v>
      </c>
      <c r="I967" s="64" t="n">
        <f aca="false">Scenarios!$B$15+Scenarios!$B$16*$D967+Scenarios!$B$17*(Scenarios!D$22+SUM($G967:H967))+$E967+Scenarios!$B$18*Draws!F940</f>
        <v>-2.76248497372232</v>
      </c>
      <c r="J967" s="64" t="n">
        <f aca="false">Scenarios!$B$15+Scenarios!$B$16*$D967+Scenarios!$B$17*(Scenarios!E$22+SUM($G967:I967))+$E967+Scenarios!$B$18*Draws!G940</f>
        <v>-3.08103742718977</v>
      </c>
      <c r="K967" s="64" t="n">
        <f aca="false">Scenarios!$B$15+Scenarios!$B$16*$D967+Scenarios!$B$17*(Scenarios!F$22+SUM($G967:J967))+$E967+Scenarios!$B$18*Draws!H940</f>
        <v>-1.21659277033769</v>
      </c>
      <c r="L967" s="64" t="n">
        <f aca="false">Scenarios!$B$15+Scenarios!$B$16*$D967+Scenarios!$B$17*(Scenarios!G$22+SUM($G967:K967))+$E967+Scenarios!$B$18*Draws!I940</f>
        <v>-5.07441640049746</v>
      </c>
      <c r="M967" s="64" t="n">
        <f aca="false">Scenarios!$B$15+Scenarios!$B$16*$D967+Scenarios!$B$17*(Scenarios!H$22+SUM($G967:L967))+$E967+Scenarios!$B$18*Draws!J940</f>
        <v>-3.18878373046601</v>
      </c>
      <c r="N967" s="64" t="n">
        <f aca="false">Scenarios!$B$15+Scenarios!$B$16*$D967+Scenarios!$B$17*(Scenarios!I$22+SUM($G967:M967))+$E967+Scenarios!$B$18*Draws!K940</f>
        <v>-4.03930593576702</v>
      </c>
      <c r="O967" s="64" t="n">
        <f aca="false">Scenarios!$B$15+Scenarios!$B$16*$D967+Scenarios!$B$17*(Scenarios!J$22+SUM($G967:N967))+$E967+Scenarios!$B$18*Draws!L940</f>
        <v>-4.847357300521</v>
      </c>
      <c r="P967" s="64" t="n">
        <f aca="false">Scenarios!$B$15+Scenarios!$B$16*$D967+Scenarios!$B$17*(Scenarios!K$22+SUM($G967:O967))+$E967+Scenarios!$B$18*Draws!M940</f>
        <v>-1.78714944302669</v>
      </c>
      <c r="Q967" s="64" t="n">
        <f aca="false">Scenarios!$B$15+Scenarios!$B$16*$D967+Scenarios!$B$17*(Scenarios!L$22+SUM($G967:P967))+$E967+Scenarios!$B$18*Draws!N940</f>
        <v>-1.10295494188296</v>
      </c>
      <c r="R967" s="64" t="n">
        <f aca="false">Scenarios!$B$15+Scenarios!$B$16*$D967+Scenarios!$B$17*(Scenarios!M$22+SUM($G967:Q967))+$E967+Scenarios!$B$18*Draws!O940</f>
        <v>-4.39308754480412</v>
      </c>
      <c r="S967" s="79" t="n">
        <f aca="false">SUM(G967:R967)</f>
        <v>-37.8850239065132</v>
      </c>
    </row>
    <row r="968" customFormat="false" ht="15" hidden="false" customHeight="false" outlineLevel="0" collapsed="false">
      <c r="A968" s="36" t="n">
        <v>937</v>
      </c>
      <c r="B968" s="36" t="n">
        <f aca="false">MATCH(Draws!B941,$B$16:$E$16,1)</f>
        <v>2</v>
      </c>
      <c r="C968" s="65" t="n">
        <f aca="false">MAX(-0.9,INDEX(Scenarios!$B$8:$E$8,B968)+INDEX(Scenarios!$B$9:$E$9,B968)*Draws!C941)</f>
        <v>-0.232324</v>
      </c>
      <c r="D968" s="65" t="n">
        <f aca="false">(1+C968)^(1/12)-1</f>
        <v>-0.0217913542491999</v>
      </c>
      <c r="E968" s="64" t="n">
        <f aca="false">INDEX(Scenarios!$B$10:$E$10,B968)/12</f>
        <v>0.416666666666667</v>
      </c>
      <c r="G968" s="64" t="n">
        <f aca="false">Scenarios!$B$15+Scenarios!$B$16*$D968+Scenarios!$B$17*(Scenarios!B$22)+$E968+Scenarios!$B$18*Draws!D941</f>
        <v>-1.24040597143098</v>
      </c>
      <c r="H968" s="64" t="n">
        <f aca="false">Scenarios!$B$15+Scenarios!$B$16*$D968+Scenarios!$B$17*(Scenarios!C$22+SUM($G968:G968))+$E968+Scenarios!$B$18*Draws!E941</f>
        <v>-2.40057800841519</v>
      </c>
      <c r="I968" s="64" t="n">
        <f aca="false">Scenarios!$B$15+Scenarios!$B$16*$D968+Scenarios!$B$17*(Scenarios!D$22+SUM($G968:H968))+$E968+Scenarios!$B$18*Draws!F941</f>
        <v>-1.49742633456532</v>
      </c>
      <c r="J968" s="64" t="n">
        <f aca="false">Scenarios!$B$15+Scenarios!$B$16*$D968+Scenarios!$B$17*(Scenarios!E$22+SUM($G968:I968))+$E968+Scenarios!$B$18*Draws!G941</f>
        <v>3.34621676967374</v>
      </c>
      <c r="K968" s="64" t="n">
        <f aca="false">Scenarios!$B$15+Scenarios!$B$16*$D968+Scenarios!$B$17*(Scenarios!F$22+SUM($G968:J968))+$E968+Scenarios!$B$18*Draws!H941</f>
        <v>-2.52500145739381</v>
      </c>
      <c r="L968" s="64" t="n">
        <f aca="false">Scenarios!$B$15+Scenarios!$B$16*$D968+Scenarios!$B$17*(Scenarios!G$22+SUM($G968:K968))+$E968+Scenarios!$B$18*Draws!I941</f>
        <v>-2.4515444837305</v>
      </c>
      <c r="M968" s="64" t="n">
        <f aca="false">Scenarios!$B$15+Scenarios!$B$16*$D968+Scenarios!$B$17*(Scenarios!H$22+SUM($G968:L968))+$E968+Scenarios!$B$18*Draws!J941</f>
        <v>2.38893786086287</v>
      </c>
      <c r="N968" s="64" t="n">
        <f aca="false">Scenarios!$B$15+Scenarios!$B$16*$D968+Scenarios!$B$17*(Scenarios!I$22+SUM($G968:M968))+$E968+Scenarios!$B$18*Draws!K941</f>
        <v>3.13726350197911</v>
      </c>
      <c r="O968" s="64" t="n">
        <f aca="false">Scenarios!$B$15+Scenarios!$B$16*$D968+Scenarios!$B$17*(Scenarios!J$22+SUM($G968:N968))+$E968+Scenarios!$B$18*Draws!L941</f>
        <v>1.85148292170145</v>
      </c>
      <c r="P968" s="64" t="n">
        <f aca="false">Scenarios!$B$15+Scenarios!$B$16*$D968+Scenarios!$B$17*(Scenarios!K$22+SUM($G968:O968))+$E968+Scenarios!$B$18*Draws!M941</f>
        <v>-0.107929334565137</v>
      </c>
      <c r="Q968" s="64" t="n">
        <f aca="false">Scenarios!$B$15+Scenarios!$B$16*$D968+Scenarios!$B$17*(Scenarios!L$22+SUM($G968:P968))+$E968+Scenarios!$B$18*Draws!N941</f>
        <v>0.271370270498356</v>
      </c>
      <c r="R968" s="64" t="n">
        <f aca="false">Scenarios!$B$15+Scenarios!$B$16*$D968+Scenarios!$B$17*(Scenarios!M$22+SUM($G968:Q968))+$E968+Scenarios!$B$18*Draws!O941</f>
        <v>1.49702015228056</v>
      </c>
      <c r="S968" s="79" t="n">
        <f aca="false">SUM(G968:R968)</f>
        <v>2.26940588689514</v>
      </c>
    </row>
    <row r="969" customFormat="false" ht="15" hidden="false" customHeight="false" outlineLevel="0" collapsed="false">
      <c r="A969" s="36" t="n">
        <v>938</v>
      </c>
      <c r="B969" s="36" t="n">
        <f aca="false">MATCH(Draws!B942,$B$16:$E$16,1)</f>
        <v>4</v>
      </c>
      <c r="C969" s="65" t="n">
        <f aca="false">MAX(-0.9,INDEX(Scenarios!$B$8:$E$8,B969)+INDEX(Scenarios!$B$9:$E$9,B969)*Draws!C942)</f>
        <v>0.2257242</v>
      </c>
      <c r="D969" s="65" t="n">
        <f aca="false">(1+C969)^(1/12)-1</f>
        <v>0.0171056419708016</v>
      </c>
      <c r="E969" s="64" t="n">
        <f aca="false">INDEX(Scenarios!$B$10:$E$10,B969)/12</f>
        <v>-1.25</v>
      </c>
      <c r="G969" s="64" t="n">
        <f aca="false">Scenarios!$B$15+Scenarios!$B$16*$D969+Scenarios!$B$17*(Scenarios!B$22)+$E969+Scenarios!$B$18*Draws!D942</f>
        <v>-2.95310826106494</v>
      </c>
      <c r="H969" s="64" t="n">
        <f aca="false">Scenarios!$B$15+Scenarios!$B$16*$D969+Scenarios!$B$17*(Scenarios!C$22+SUM($G969:G969))+$E969+Scenarios!$B$18*Draws!E942</f>
        <v>-0.811313071789259</v>
      </c>
      <c r="I969" s="64" t="n">
        <f aca="false">Scenarios!$B$15+Scenarios!$B$16*$D969+Scenarios!$B$17*(Scenarios!D$22+SUM($G969:H969))+$E969+Scenarios!$B$18*Draws!F942</f>
        <v>-0.517369843103265</v>
      </c>
      <c r="J969" s="64" t="n">
        <f aca="false">Scenarios!$B$15+Scenarios!$B$16*$D969+Scenarios!$B$17*(Scenarios!E$22+SUM($G969:I969))+$E969+Scenarios!$B$18*Draws!G942</f>
        <v>-0.118253115079697</v>
      </c>
      <c r="K969" s="64" t="n">
        <f aca="false">Scenarios!$B$15+Scenarios!$B$16*$D969+Scenarios!$B$17*(Scenarios!F$22+SUM($G969:J969))+$E969+Scenarios!$B$18*Draws!H942</f>
        <v>-8.66795613181694</v>
      </c>
      <c r="L969" s="64" t="n">
        <f aca="false">Scenarios!$B$15+Scenarios!$B$16*$D969+Scenarios!$B$17*(Scenarios!G$22+SUM($G969:K969))+$E969+Scenarios!$B$18*Draws!I942</f>
        <v>-1.16116085953027</v>
      </c>
      <c r="M969" s="64" t="n">
        <f aca="false">Scenarios!$B$15+Scenarios!$B$16*$D969+Scenarios!$B$17*(Scenarios!H$22+SUM($G969:L969))+$E969+Scenarios!$B$18*Draws!J942</f>
        <v>-3.94678176864782</v>
      </c>
      <c r="N969" s="64" t="n">
        <f aca="false">Scenarios!$B$15+Scenarios!$B$16*$D969+Scenarios!$B$17*(Scenarios!I$22+SUM($G969:M969))+$E969+Scenarios!$B$18*Draws!K942</f>
        <v>-2.93174578681498</v>
      </c>
      <c r="O969" s="64" t="n">
        <f aca="false">Scenarios!$B$15+Scenarios!$B$16*$D969+Scenarios!$B$17*(Scenarios!J$22+SUM($G969:N969))+$E969+Scenarios!$B$18*Draws!L942</f>
        <v>-5.3964043318545</v>
      </c>
      <c r="P969" s="64" t="n">
        <f aca="false">Scenarios!$B$15+Scenarios!$B$16*$D969+Scenarios!$B$17*(Scenarios!K$22+SUM($G969:O969))+$E969+Scenarios!$B$18*Draws!M942</f>
        <v>-6.53379160252571</v>
      </c>
      <c r="Q969" s="64" t="n">
        <f aca="false">Scenarios!$B$15+Scenarios!$B$16*$D969+Scenarios!$B$17*(Scenarios!L$22+SUM($G969:P969))+$E969+Scenarios!$B$18*Draws!N942</f>
        <v>-2.27941785105721</v>
      </c>
      <c r="R969" s="64" t="n">
        <f aca="false">Scenarios!$B$15+Scenarios!$B$16*$D969+Scenarios!$B$17*(Scenarios!M$22+SUM($G969:Q969))+$E969+Scenarios!$B$18*Draws!O942</f>
        <v>3.11571211692463</v>
      </c>
      <c r="S969" s="79" t="n">
        <f aca="false">SUM(G969:R969)</f>
        <v>-32.20159050636</v>
      </c>
    </row>
    <row r="970" customFormat="false" ht="15" hidden="false" customHeight="false" outlineLevel="0" collapsed="false">
      <c r="A970" s="36" t="n">
        <v>939</v>
      </c>
      <c r="B970" s="36" t="n">
        <f aca="false">MATCH(Draws!B943,$B$16:$E$16,1)</f>
        <v>2</v>
      </c>
      <c r="C970" s="65" t="n">
        <f aca="false">MAX(-0.9,INDEX(Scenarios!$B$8:$E$8,B970)+INDEX(Scenarios!$B$9:$E$9,B970)*Draws!C943)</f>
        <v>-0.2011522</v>
      </c>
      <c r="D970" s="65" t="n">
        <f aca="false">(1+C970)^(1/12)-1</f>
        <v>-0.0185413575988351</v>
      </c>
      <c r="E970" s="64" t="n">
        <f aca="false">INDEX(Scenarios!$B$10:$E$10,B970)/12</f>
        <v>0.416666666666667</v>
      </c>
      <c r="G970" s="64" t="n">
        <f aca="false">Scenarios!$B$15+Scenarios!$B$16*$D970+Scenarios!$B$17*(Scenarios!B$22)+$E970+Scenarios!$B$18*Draws!D943</f>
        <v>1.66342908382469</v>
      </c>
      <c r="H970" s="64" t="n">
        <f aca="false">Scenarios!$B$15+Scenarios!$B$16*$D970+Scenarios!$B$17*(Scenarios!C$22+SUM($G970:G970))+$E970+Scenarios!$B$18*Draws!E943</f>
        <v>-3.33374830552877</v>
      </c>
      <c r="I970" s="64" t="n">
        <f aca="false">Scenarios!$B$15+Scenarios!$B$16*$D970+Scenarios!$B$17*(Scenarios!D$22+SUM($G970:H970))+$E970+Scenarios!$B$18*Draws!F943</f>
        <v>1.17361359835482</v>
      </c>
      <c r="J970" s="64" t="n">
        <f aca="false">Scenarios!$B$15+Scenarios!$B$16*$D970+Scenarios!$B$17*(Scenarios!E$22+SUM($G970:I970))+$E970+Scenarios!$B$18*Draws!G943</f>
        <v>-2.49410347374373</v>
      </c>
      <c r="K970" s="64" t="n">
        <f aca="false">Scenarios!$B$15+Scenarios!$B$16*$D970+Scenarios!$B$17*(Scenarios!F$22+SUM($G970:J970))+$E970+Scenarios!$B$18*Draws!H943</f>
        <v>0.40485780207214</v>
      </c>
      <c r="L970" s="64" t="n">
        <f aca="false">Scenarios!$B$15+Scenarios!$B$16*$D970+Scenarios!$B$17*(Scenarios!G$22+SUM($G970:K970))+$E970+Scenarios!$B$18*Draws!I943</f>
        <v>-0.221801180235972</v>
      </c>
      <c r="M970" s="64" t="n">
        <f aca="false">Scenarios!$B$15+Scenarios!$B$16*$D970+Scenarios!$B$17*(Scenarios!H$22+SUM($G970:L970))+$E970+Scenarios!$B$18*Draws!J943</f>
        <v>-1.76200628136428</v>
      </c>
      <c r="N970" s="64" t="n">
        <f aca="false">Scenarios!$B$15+Scenarios!$B$16*$D970+Scenarios!$B$17*(Scenarios!I$22+SUM($G970:M970))+$E970+Scenarios!$B$18*Draws!K943</f>
        <v>1.70181092017232</v>
      </c>
      <c r="O970" s="64" t="n">
        <f aca="false">Scenarios!$B$15+Scenarios!$B$16*$D970+Scenarios!$B$17*(Scenarios!J$22+SUM($G970:N970))+$E970+Scenarios!$B$18*Draws!L943</f>
        <v>0.22497597500146</v>
      </c>
      <c r="P970" s="64" t="n">
        <f aca="false">Scenarios!$B$15+Scenarios!$B$16*$D970+Scenarios!$B$17*(Scenarios!K$22+SUM($G970:O970))+$E970+Scenarios!$B$18*Draws!M943</f>
        <v>-3.59617980279428</v>
      </c>
      <c r="Q970" s="64" t="n">
        <f aca="false">Scenarios!$B$15+Scenarios!$B$16*$D970+Scenarios!$B$17*(Scenarios!L$22+SUM($G970:P970))+$E970+Scenarios!$B$18*Draws!N943</f>
        <v>1.66272419943167</v>
      </c>
      <c r="R970" s="64" t="n">
        <f aca="false">Scenarios!$B$15+Scenarios!$B$16*$D970+Scenarios!$B$17*(Scenarios!M$22+SUM($G970:Q970))+$E970+Scenarios!$B$18*Draws!O943</f>
        <v>-0.367343252439068</v>
      </c>
      <c r="S970" s="79" t="n">
        <f aca="false">SUM(G970:R970)</f>
        <v>-4.943770717249</v>
      </c>
    </row>
    <row r="971" customFormat="false" ht="15" hidden="false" customHeight="false" outlineLevel="0" collapsed="false">
      <c r="A971" s="36" t="n">
        <v>940</v>
      </c>
      <c r="B971" s="36" t="n">
        <f aca="false">MATCH(Draws!B944,$B$16:$E$16,1)</f>
        <v>2</v>
      </c>
      <c r="C971" s="65" t="n">
        <f aca="false">MAX(-0.9,INDEX(Scenarios!$B$8:$E$8,B971)+INDEX(Scenarios!$B$9:$E$9,B971)*Draws!C944)</f>
        <v>-0.28444864</v>
      </c>
      <c r="D971" s="65" t="n">
        <f aca="false">(1+C971)^(1/12)-1</f>
        <v>-0.0275064394455175</v>
      </c>
      <c r="E971" s="64" t="n">
        <f aca="false">INDEX(Scenarios!$B$10:$E$10,B971)/12</f>
        <v>0.416666666666667</v>
      </c>
      <c r="G971" s="64" t="n">
        <f aca="false">Scenarios!$B$15+Scenarios!$B$16*$D971+Scenarios!$B$17*(Scenarios!B$22)+$E971+Scenarios!$B$18*Draws!D944</f>
        <v>-1.54317727260472</v>
      </c>
      <c r="H971" s="64" t="n">
        <f aca="false">Scenarios!$B$15+Scenarios!$B$16*$D971+Scenarios!$B$17*(Scenarios!C$22+SUM($G971:G971))+$E971+Scenarios!$B$18*Draws!E944</f>
        <v>-9.16366622918352</v>
      </c>
      <c r="I971" s="64" t="n">
        <f aca="false">Scenarios!$B$15+Scenarios!$B$16*$D971+Scenarios!$B$17*(Scenarios!D$22+SUM($G971:H971))+$E971+Scenarios!$B$18*Draws!F944</f>
        <v>-1.71346693653931</v>
      </c>
      <c r="J971" s="64" t="n">
        <f aca="false">Scenarios!$B$15+Scenarios!$B$16*$D971+Scenarios!$B$17*(Scenarios!E$22+SUM($G971:I971))+$E971+Scenarios!$B$18*Draws!G944</f>
        <v>-5.61975956117964</v>
      </c>
      <c r="K971" s="64" t="n">
        <f aca="false">Scenarios!$B$15+Scenarios!$B$16*$D971+Scenarios!$B$17*(Scenarios!F$22+SUM($G971:J971))+$E971+Scenarios!$B$18*Draws!H944</f>
        <v>-1.13491520630838</v>
      </c>
      <c r="L971" s="64" t="n">
        <f aca="false">Scenarios!$B$15+Scenarios!$B$16*$D971+Scenarios!$B$17*(Scenarios!G$22+SUM($G971:K971))+$E971+Scenarios!$B$18*Draws!I944</f>
        <v>-3.05106795169236</v>
      </c>
      <c r="M971" s="64" t="n">
        <f aca="false">Scenarios!$B$15+Scenarios!$B$16*$D971+Scenarios!$B$17*(Scenarios!H$22+SUM($G971:L971))+$E971+Scenarios!$B$18*Draws!J944</f>
        <v>1.07578035032982</v>
      </c>
      <c r="N971" s="64" t="n">
        <f aca="false">Scenarios!$B$15+Scenarios!$B$16*$D971+Scenarios!$B$17*(Scenarios!I$22+SUM($G971:M971))+$E971+Scenarios!$B$18*Draws!K944</f>
        <v>-3.22640164855286</v>
      </c>
      <c r="O971" s="64" t="n">
        <f aca="false">Scenarios!$B$15+Scenarios!$B$16*$D971+Scenarios!$B$17*(Scenarios!J$22+SUM($G971:N971))+$E971+Scenarios!$B$18*Draws!L944</f>
        <v>3.33156486725121</v>
      </c>
      <c r="P971" s="64" t="n">
        <f aca="false">Scenarios!$B$15+Scenarios!$B$16*$D971+Scenarios!$B$17*(Scenarios!K$22+SUM($G971:O971))+$E971+Scenarios!$B$18*Draws!M944</f>
        <v>0.608361096455611</v>
      </c>
      <c r="Q971" s="64" t="n">
        <f aca="false">Scenarios!$B$15+Scenarios!$B$16*$D971+Scenarios!$B$17*(Scenarios!L$22+SUM($G971:P971))+$E971+Scenarios!$B$18*Draws!N944</f>
        <v>-4.98436127099289</v>
      </c>
      <c r="R971" s="64" t="n">
        <f aca="false">Scenarios!$B$15+Scenarios!$B$16*$D971+Scenarios!$B$17*(Scenarios!M$22+SUM($G971:Q971))+$E971+Scenarios!$B$18*Draws!O944</f>
        <v>-0.337191340574809</v>
      </c>
      <c r="S971" s="79" t="n">
        <f aca="false">SUM(G971:R971)</f>
        <v>-25.7583011035918</v>
      </c>
    </row>
    <row r="972" customFormat="false" ht="15" hidden="false" customHeight="false" outlineLevel="0" collapsed="false">
      <c r="A972" s="36" t="n">
        <v>941</v>
      </c>
      <c r="B972" s="36" t="n">
        <f aca="false">MATCH(Draws!B945,$B$16:$E$16,1)</f>
        <v>3</v>
      </c>
      <c r="C972" s="65" t="n">
        <f aca="false">MAX(-0.9,INDEX(Scenarios!$B$8:$E$8,B972)+INDEX(Scenarios!$B$9:$E$9,B972)*Draws!C945)</f>
        <v>0.3919598</v>
      </c>
      <c r="D972" s="65" t="n">
        <f aca="false">(1+C972)^(1/12)-1</f>
        <v>0.0279426629963273</v>
      </c>
      <c r="E972" s="64" t="n">
        <f aca="false">INDEX(Scenarios!$B$10:$E$10,B972)/12</f>
        <v>0.416666666666667</v>
      </c>
      <c r="G972" s="64" t="n">
        <f aca="false">Scenarios!$B$15+Scenarios!$B$16*$D972+Scenarios!$B$17*(Scenarios!B$22)+$E972+Scenarios!$B$18*Draws!D945</f>
        <v>1.12513487734285</v>
      </c>
      <c r="H972" s="64" t="n">
        <f aca="false">Scenarios!$B$15+Scenarios!$B$16*$D972+Scenarios!$B$17*(Scenarios!C$22+SUM($G972:G972))+$E972+Scenarios!$B$18*Draws!E945</f>
        <v>-4.79513797890646</v>
      </c>
      <c r="I972" s="64" t="n">
        <f aca="false">Scenarios!$B$15+Scenarios!$B$16*$D972+Scenarios!$B$17*(Scenarios!D$22+SUM($G972:H972))+$E972+Scenarios!$B$18*Draws!F945</f>
        <v>-1.03221607501854</v>
      </c>
      <c r="J972" s="64" t="n">
        <f aca="false">Scenarios!$B$15+Scenarios!$B$16*$D972+Scenarios!$B$17*(Scenarios!E$22+SUM($G972:I972))+$E972+Scenarios!$B$18*Draws!G945</f>
        <v>1.21315881772796</v>
      </c>
      <c r="K972" s="64" t="n">
        <f aca="false">Scenarios!$B$15+Scenarios!$B$16*$D972+Scenarios!$B$17*(Scenarios!F$22+SUM($G972:J972))+$E972+Scenarios!$B$18*Draws!H945</f>
        <v>2.15003976280201</v>
      </c>
      <c r="L972" s="64" t="n">
        <f aca="false">Scenarios!$B$15+Scenarios!$B$16*$D972+Scenarios!$B$17*(Scenarios!G$22+SUM($G972:K972))+$E972+Scenarios!$B$18*Draws!I945</f>
        <v>-1.10315365571166</v>
      </c>
      <c r="M972" s="64" t="n">
        <f aca="false">Scenarios!$B$15+Scenarios!$B$16*$D972+Scenarios!$B$17*(Scenarios!H$22+SUM($G972:L972))+$E972+Scenarios!$B$18*Draws!J945</f>
        <v>1.5228287119098</v>
      </c>
      <c r="N972" s="64" t="n">
        <f aca="false">Scenarios!$B$15+Scenarios!$B$16*$D972+Scenarios!$B$17*(Scenarios!I$22+SUM($G972:M972))+$E972+Scenarios!$B$18*Draws!K945</f>
        <v>2.0171482215612</v>
      </c>
      <c r="O972" s="64" t="n">
        <f aca="false">Scenarios!$B$15+Scenarios!$B$16*$D972+Scenarios!$B$17*(Scenarios!J$22+SUM($G972:N972))+$E972+Scenarios!$B$18*Draws!L945</f>
        <v>3.50390229983486</v>
      </c>
      <c r="P972" s="64" t="n">
        <f aca="false">Scenarios!$B$15+Scenarios!$B$16*$D972+Scenarios!$B$17*(Scenarios!K$22+SUM($G972:O972))+$E972+Scenarios!$B$18*Draws!M945</f>
        <v>4.31937583410557</v>
      </c>
      <c r="Q972" s="64" t="n">
        <f aca="false">Scenarios!$B$15+Scenarios!$B$16*$D972+Scenarios!$B$17*(Scenarios!L$22+SUM($G972:P972))+$E972+Scenarios!$B$18*Draws!N945</f>
        <v>1.59242039275113</v>
      </c>
      <c r="R972" s="64" t="n">
        <f aca="false">Scenarios!$B$15+Scenarios!$B$16*$D972+Scenarios!$B$17*(Scenarios!M$22+SUM($G972:Q972))+$E972+Scenarios!$B$18*Draws!O945</f>
        <v>3.56732239524464</v>
      </c>
      <c r="S972" s="79" t="n">
        <f aca="false">SUM(G972:R972)</f>
        <v>14.0808236036434</v>
      </c>
    </row>
    <row r="973" customFormat="false" ht="15" hidden="false" customHeight="false" outlineLevel="0" collapsed="false">
      <c r="A973" s="36" t="n">
        <v>942</v>
      </c>
      <c r="B973" s="36" t="n">
        <f aca="false">MATCH(Draws!B946,$B$16:$E$16,1)</f>
        <v>4</v>
      </c>
      <c r="C973" s="65" t="n">
        <f aca="false">MAX(-0.9,INDEX(Scenarios!$B$8:$E$8,B973)+INDEX(Scenarios!$B$9:$E$9,B973)*Draws!C946)</f>
        <v>0.03642024</v>
      </c>
      <c r="D973" s="65" t="n">
        <f aca="false">(1+C973)^(1/12)-1</f>
        <v>0.00298550599385528</v>
      </c>
      <c r="E973" s="64" t="n">
        <f aca="false">INDEX(Scenarios!$B$10:$E$10,B973)/12</f>
        <v>-1.25</v>
      </c>
      <c r="G973" s="64" t="n">
        <f aca="false">Scenarios!$B$15+Scenarios!$B$16*$D973+Scenarios!$B$17*(Scenarios!B$22)+$E973+Scenarios!$B$18*Draws!D946</f>
        <v>-4.17853337151852</v>
      </c>
      <c r="H973" s="64" t="n">
        <f aca="false">Scenarios!$B$15+Scenarios!$B$16*$D973+Scenarios!$B$17*(Scenarios!C$22+SUM($G973:G973))+$E973+Scenarios!$B$18*Draws!E946</f>
        <v>-2.25773899640344</v>
      </c>
      <c r="I973" s="64" t="n">
        <f aca="false">Scenarios!$B$15+Scenarios!$B$16*$D973+Scenarios!$B$17*(Scenarios!D$22+SUM($G973:H973))+$E973+Scenarios!$B$18*Draws!F946</f>
        <v>-6.02624751417916</v>
      </c>
      <c r="J973" s="64" t="n">
        <f aca="false">Scenarios!$B$15+Scenarios!$B$16*$D973+Scenarios!$B$17*(Scenarios!E$22+SUM($G973:I973))+$E973+Scenarios!$B$18*Draws!G946</f>
        <v>-6.2623804946926</v>
      </c>
      <c r="K973" s="64" t="n">
        <f aca="false">Scenarios!$B$15+Scenarios!$B$16*$D973+Scenarios!$B$17*(Scenarios!F$22+SUM($G973:J973))+$E973+Scenarios!$B$18*Draws!H946</f>
        <v>-3.95568711665883</v>
      </c>
      <c r="L973" s="64" t="n">
        <f aca="false">Scenarios!$B$15+Scenarios!$B$16*$D973+Scenarios!$B$17*(Scenarios!G$22+SUM($G973:K973))+$E973+Scenarios!$B$18*Draws!I946</f>
        <v>-1.02010703852115</v>
      </c>
      <c r="M973" s="64" t="n">
        <f aca="false">Scenarios!$B$15+Scenarios!$B$16*$D973+Scenarios!$B$17*(Scenarios!H$22+SUM($G973:L973))+$E973+Scenarios!$B$18*Draws!J946</f>
        <v>-3.82508916978788</v>
      </c>
      <c r="N973" s="64" t="n">
        <f aca="false">Scenarios!$B$15+Scenarios!$B$16*$D973+Scenarios!$B$17*(Scenarios!I$22+SUM($G973:M973))+$E973+Scenarios!$B$18*Draws!K946</f>
        <v>1.67723359357267</v>
      </c>
      <c r="O973" s="64" t="n">
        <f aca="false">Scenarios!$B$15+Scenarios!$B$16*$D973+Scenarios!$B$17*(Scenarios!J$22+SUM($G973:N973))+$E973+Scenarios!$B$18*Draws!L946</f>
        <v>-0.187496430607771</v>
      </c>
      <c r="P973" s="64" t="n">
        <f aca="false">Scenarios!$B$15+Scenarios!$B$16*$D973+Scenarios!$B$17*(Scenarios!K$22+SUM($G973:O973))+$E973+Scenarios!$B$18*Draws!M946</f>
        <v>-6.1215378458661</v>
      </c>
      <c r="Q973" s="64" t="n">
        <f aca="false">Scenarios!$B$15+Scenarios!$B$16*$D973+Scenarios!$B$17*(Scenarios!L$22+SUM($G973:P973))+$E973+Scenarios!$B$18*Draws!N946</f>
        <v>-3.86485954134856</v>
      </c>
      <c r="R973" s="64" t="n">
        <f aca="false">Scenarios!$B$15+Scenarios!$B$16*$D973+Scenarios!$B$17*(Scenarios!M$22+SUM($G973:Q973))+$E973+Scenarios!$B$18*Draws!O946</f>
        <v>-3.10917809429762</v>
      </c>
      <c r="S973" s="79" t="n">
        <f aca="false">SUM(G973:R973)</f>
        <v>-39.131622020309</v>
      </c>
    </row>
    <row r="974" customFormat="false" ht="15" hidden="false" customHeight="false" outlineLevel="0" collapsed="false">
      <c r="A974" s="36" t="n">
        <v>943</v>
      </c>
      <c r="B974" s="36" t="n">
        <f aca="false">MATCH(Draws!B947,$B$16:$E$16,1)</f>
        <v>3</v>
      </c>
      <c r="C974" s="65" t="n">
        <f aca="false">MAX(-0.9,INDEX(Scenarios!$B$8:$E$8,B974)+INDEX(Scenarios!$B$9:$E$9,B974)*Draws!C947)</f>
        <v>0.03203828</v>
      </c>
      <c r="D974" s="65" t="n">
        <f aca="false">(1+C974)^(1/12)-1</f>
        <v>0.00263143611578109</v>
      </c>
      <c r="E974" s="64" t="n">
        <f aca="false">INDEX(Scenarios!$B$10:$E$10,B974)/12</f>
        <v>0.416666666666667</v>
      </c>
      <c r="G974" s="64" t="n">
        <f aca="false">Scenarios!$B$15+Scenarios!$B$16*$D974+Scenarios!$B$17*(Scenarios!B$22)+$E974+Scenarios!$B$18*Draws!D947</f>
        <v>-0.411885300756223</v>
      </c>
      <c r="H974" s="64" t="n">
        <f aca="false">Scenarios!$B$15+Scenarios!$B$16*$D974+Scenarios!$B$17*(Scenarios!C$22+SUM($G974:G974))+$E974+Scenarios!$B$18*Draws!E947</f>
        <v>-2.11717525218347</v>
      </c>
      <c r="I974" s="64" t="n">
        <f aca="false">Scenarios!$B$15+Scenarios!$B$16*$D974+Scenarios!$B$17*(Scenarios!D$22+SUM($G974:H974))+$E974+Scenarios!$B$18*Draws!F947</f>
        <v>-3.15170126718024</v>
      </c>
      <c r="J974" s="64" t="n">
        <f aca="false">Scenarios!$B$15+Scenarios!$B$16*$D974+Scenarios!$B$17*(Scenarios!E$22+SUM($G974:I974))+$E974+Scenarios!$B$18*Draws!G947</f>
        <v>0.268175356731134</v>
      </c>
      <c r="K974" s="64" t="n">
        <f aca="false">Scenarios!$B$15+Scenarios!$B$16*$D974+Scenarios!$B$17*(Scenarios!F$22+SUM($G974:J974))+$E974+Scenarios!$B$18*Draws!H947</f>
        <v>-3.17566652036254</v>
      </c>
      <c r="L974" s="64" t="n">
        <f aca="false">Scenarios!$B$15+Scenarios!$B$16*$D974+Scenarios!$B$17*(Scenarios!G$22+SUM($G974:K974))+$E974+Scenarios!$B$18*Draws!I947</f>
        <v>0.58304886752088</v>
      </c>
      <c r="M974" s="64" t="n">
        <f aca="false">Scenarios!$B$15+Scenarios!$B$16*$D974+Scenarios!$B$17*(Scenarios!H$22+SUM($G974:L974))+$E974+Scenarios!$B$18*Draws!J947</f>
        <v>2.1221338229642</v>
      </c>
      <c r="N974" s="64" t="n">
        <f aca="false">Scenarios!$B$15+Scenarios!$B$16*$D974+Scenarios!$B$17*(Scenarios!I$22+SUM($G974:M974))+$E974+Scenarios!$B$18*Draws!K947</f>
        <v>-1.02149191393177</v>
      </c>
      <c r="O974" s="64" t="n">
        <f aca="false">Scenarios!$B$15+Scenarios!$B$16*$D974+Scenarios!$B$17*(Scenarios!J$22+SUM($G974:N974))+$E974+Scenarios!$B$18*Draws!L947</f>
        <v>-3.43883702670867</v>
      </c>
      <c r="P974" s="64" t="n">
        <f aca="false">Scenarios!$B$15+Scenarios!$B$16*$D974+Scenarios!$B$17*(Scenarios!K$22+SUM($G974:O974))+$E974+Scenarios!$B$18*Draws!M947</f>
        <v>0.789547754719217</v>
      </c>
      <c r="Q974" s="64" t="n">
        <f aca="false">Scenarios!$B$15+Scenarios!$B$16*$D974+Scenarios!$B$17*(Scenarios!L$22+SUM($G974:P974))+$E974+Scenarios!$B$18*Draws!N947</f>
        <v>5.33610665853713</v>
      </c>
      <c r="R974" s="64" t="n">
        <f aca="false">Scenarios!$B$15+Scenarios!$B$16*$D974+Scenarios!$B$17*(Scenarios!M$22+SUM($G974:Q974))+$E974+Scenarios!$B$18*Draws!O947</f>
        <v>-4.85294115729853</v>
      </c>
      <c r="S974" s="79" t="n">
        <f aca="false">SUM(G974:R974)</f>
        <v>-9.07068597794888</v>
      </c>
    </row>
    <row r="975" customFormat="false" ht="15" hidden="false" customHeight="false" outlineLevel="0" collapsed="false">
      <c r="A975" s="36" t="n">
        <v>944</v>
      </c>
      <c r="B975" s="36" t="n">
        <f aca="false">MATCH(Draws!B948,$B$16:$E$16,1)</f>
        <v>1</v>
      </c>
      <c r="C975" s="65" t="n">
        <f aca="false">MAX(-0.9,INDEX(Scenarios!$B$8:$E$8,B975)+INDEX(Scenarios!$B$9:$E$9,B975)*Draws!C948)</f>
        <v>0.0178121</v>
      </c>
      <c r="D975" s="65" t="n">
        <f aca="false">(1+C975)^(1/12)-1</f>
        <v>0.00147235981632643</v>
      </c>
      <c r="E975" s="64" t="n">
        <f aca="false">INDEX(Scenarios!$B$10:$E$10,B975)/12</f>
        <v>-1.25</v>
      </c>
      <c r="G975" s="64" t="n">
        <f aca="false">Scenarios!$B$15+Scenarios!$B$16*$D975+Scenarios!$B$17*(Scenarios!B$22)+$E975+Scenarios!$B$18*Draws!D948</f>
        <v>-3.50511179741675</v>
      </c>
      <c r="H975" s="64" t="n">
        <f aca="false">Scenarios!$B$15+Scenarios!$B$16*$D975+Scenarios!$B$17*(Scenarios!C$22+SUM($G975:G975))+$E975+Scenarios!$B$18*Draws!E948</f>
        <v>-3.21523419504974</v>
      </c>
      <c r="I975" s="64" t="n">
        <f aca="false">Scenarios!$B$15+Scenarios!$B$16*$D975+Scenarios!$B$17*(Scenarios!D$22+SUM($G975:H975))+$E975+Scenarios!$B$18*Draws!F948</f>
        <v>-0.753756162754004</v>
      </c>
      <c r="J975" s="64" t="n">
        <f aca="false">Scenarios!$B$15+Scenarios!$B$16*$D975+Scenarios!$B$17*(Scenarios!E$22+SUM($G975:I975))+$E975+Scenarios!$B$18*Draws!G948</f>
        <v>-3.22499039759977</v>
      </c>
      <c r="K975" s="64" t="n">
        <f aca="false">Scenarios!$B$15+Scenarios!$B$16*$D975+Scenarios!$B$17*(Scenarios!F$22+SUM($G975:J975))+$E975+Scenarios!$B$18*Draws!H948</f>
        <v>-0.735531143693237</v>
      </c>
      <c r="L975" s="64" t="n">
        <f aca="false">Scenarios!$B$15+Scenarios!$B$16*$D975+Scenarios!$B$17*(Scenarios!G$22+SUM($G975:K975))+$E975+Scenarios!$B$18*Draws!I948</f>
        <v>-1.44033537862673</v>
      </c>
      <c r="M975" s="64" t="n">
        <f aca="false">Scenarios!$B$15+Scenarios!$B$16*$D975+Scenarios!$B$17*(Scenarios!H$22+SUM($G975:L975))+$E975+Scenarios!$B$18*Draws!J948</f>
        <v>-0.408533072758823</v>
      </c>
      <c r="N975" s="64" t="n">
        <f aca="false">Scenarios!$B$15+Scenarios!$B$16*$D975+Scenarios!$B$17*(Scenarios!I$22+SUM($G975:M975))+$E975+Scenarios!$B$18*Draws!K948</f>
        <v>-7.1613763476819</v>
      </c>
      <c r="O975" s="64" t="n">
        <f aca="false">Scenarios!$B$15+Scenarios!$B$16*$D975+Scenarios!$B$17*(Scenarios!J$22+SUM($G975:N975))+$E975+Scenarios!$B$18*Draws!L948</f>
        <v>0.0857537624859104</v>
      </c>
      <c r="P975" s="64" t="n">
        <f aca="false">Scenarios!$B$15+Scenarios!$B$16*$D975+Scenarios!$B$17*(Scenarios!K$22+SUM($G975:O975))+$E975+Scenarios!$B$18*Draws!M948</f>
        <v>-0.858162345461276</v>
      </c>
      <c r="Q975" s="64" t="n">
        <f aca="false">Scenarios!$B$15+Scenarios!$B$16*$D975+Scenarios!$B$17*(Scenarios!L$22+SUM($G975:P975))+$E975+Scenarios!$B$18*Draws!N948</f>
        <v>-3.28346005222059</v>
      </c>
      <c r="R975" s="64" t="n">
        <f aca="false">Scenarios!$B$15+Scenarios!$B$16*$D975+Scenarios!$B$17*(Scenarios!M$22+SUM($G975:Q975))+$E975+Scenarios!$B$18*Draws!O948</f>
        <v>-0.80813597522049</v>
      </c>
      <c r="S975" s="79" t="n">
        <f aca="false">SUM(G975:R975)</f>
        <v>-25.3088731059974</v>
      </c>
    </row>
    <row r="976" customFormat="false" ht="15" hidden="false" customHeight="false" outlineLevel="0" collapsed="false">
      <c r="A976" s="36" t="n">
        <v>945</v>
      </c>
      <c r="B976" s="36" t="n">
        <f aca="false">MATCH(Draws!B949,$B$16:$E$16,1)</f>
        <v>1</v>
      </c>
      <c r="C976" s="65" t="n">
        <f aca="false">MAX(-0.9,INDEX(Scenarios!$B$8:$E$8,B976)+INDEX(Scenarios!$B$9:$E$9,B976)*Draws!C949)</f>
        <v>0.197606</v>
      </c>
      <c r="D976" s="65" t="n">
        <f aca="false">(1+C976)^(1/12)-1</f>
        <v>0.0151405207611417</v>
      </c>
      <c r="E976" s="64" t="n">
        <f aca="false">INDEX(Scenarios!$B$10:$E$10,B976)/12</f>
        <v>-1.25</v>
      </c>
      <c r="G976" s="64" t="n">
        <f aca="false">Scenarios!$B$15+Scenarios!$B$16*$D976+Scenarios!$B$17*(Scenarios!B$22)+$E976+Scenarios!$B$18*Draws!D949</f>
        <v>-3.70289030870325</v>
      </c>
      <c r="H976" s="64" t="n">
        <f aca="false">Scenarios!$B$15+Scenarios!$B$16*$D976+Scenarios!$B$17*(Scenarios!C$22+SUM($G976:G976))+$E976+Scenarios!$B$18*Draws!E949</f>
        <v>-0.708530343819351</v>
      </c>
      <c r="I976" s="64" t="n">
        <f aca="false">Scenarios!$B$15+Scenarios!$B$16*$D976+Scenarios!$B$17*(Scenarios!D$22+SUM($G976:H976))+$E976+Scenarios!$B$18*Draws!F949</f>
        <v>-8.92645326184776</v>
      </c>
      <c r="J976" s="64" t="n">
        <f aca="false">Scenarios!$B$15+Scenarios!$B$16*$D976+Scenarios!$B$17*(Scenarios!E$22+SUM($G976:I976))+$E976+Scenarios!$B$18*Draws!G949</f>
        <v>0.0168664608308173</v>
      </c>
      <c r="K976" s="64" t="n">
        <f aca="false">Scenarios!$B$15+Scenarios!$B$16*$D976+Scenarios!$B$17*(Scenarios!F$22+SUM($G976:J976))+$E976+Scenarios!$B$18*Draws!H949</f>
        <v>-3.29236800305731</v>
      </c>
      <c r="L976" s="64" t="n">
        <f aca="false">Scenarios!$B$15+Scenarios!$B$16*$D976+Scenarios!$B$17*(Scenarios!G$22+SUM($G976:K976))+$E976+Scenarios!$B$18*Draws!I949</f>
        <v>-5.07674324781988</v>
      </c>
      <c r="M976" s="64" t="n">
        <f aca="false">Scenarios!$B$15+Scenarios!$B$16*$D976+Scenarios!$B$17*(Scenarios!H$22+SUM($G976:L976))+$E976+Scenarios!$B$18*Draws!J949</f>
        <v>-6.24055459614346</v>
      </c>
      <c r="N976" s="64" t="n">
        <f aca="false">Scenarios!$B$15+Scenarios!$B$16*$D976+Scenarios!$B$17*(Scenarios!I$22+SUM($G976:M976))+$E976+Scenarios!$B$18*Draws!K949</f>
        <v>-4.6235451339108</v>
      </c>
      <c r="O976" s="64" t="n">
        <f aca="false">Scenarios!$B$15+Scenarios!$B$16*$D976+Scenarios!$B$17*(Scenarios!J$22+SUM($G976:N976))+$E976+Scenarios!$B$18*Draws!L949</f>
        <v>-7.88347897375877</v>
      </c>
      <c r="P976" s="64" t="n">
        <f aca="false">Scenarios!$B$15+Scenarios!$B$16*$D976+Scenarios!$B$17*(Scenarios!K$22+SUM($G976:O976))+$E976+Scenarios!$B$18*Draws!M949</f>
        <v>0.714981253041739</v>
      </c>
      <c r="Q976" s="64" t="n">
        <f aca="false">Scenarios!$B$15+Scenarios!$B$16*$D976+Scenarios!$B$17*(Scenarios!L$22+SUM($G976:P976))+$E976+Scenarios!$B$18*Draws!N949</f>
        <v>-2.22540529346749</v>
      </c>
      <c r="R976" s="64" t="n">
        <f aca="false">Scenarios!$B$15+Scenarios!$B$16*$D976+Scenarios!$B$17*(Scenarios!M$22+SUM($G976:Q976))+$E976+Scenarios!$B$18*Draws!O949</f>
        <v>-7.2308346768154</v>
      </c>
      <c r="S976" s="79" t="n">
        <f aca="false">SUM(G976:R976)</f>
        <v>-49.1789561254709</v>
      </c>
    </row>
    <row r="977" customFormat="false" ht="15" hidden="false" customHeight="false" outlineLevel="0" collapsed="false">
      <c r="A977" s="36" t="n">
        <v>946</v>
      </c>
      <c r="B977" s="36" t="n">
        <f aca="false">MATCH(Draws!B950,$B$16:$E$16,1)</f>
        <v>1</v>
      </c>
      <c r="C977" s="65" t="n">
        <f aca="false">MAX(-0.9,INDEX(Scenarios!$B$8:$E$8,B977)+INDEX(Scenarios!$B$9:$E$9,B977)*Draws!C950)</f>
        <v>-0.1550938</v>
      </c>
      <c r="D977" s="65" t="n">
        <f aca="false">(1+C977)^(1/12)-1</f>
        <v>-0.0139459797830465</v>
      </c>
      <c r="E977" s="64" t="n">
        <f aca="false">INDEX(Scenarios!$B$10:$E$10,B977)/12</f>
        <v>-1.25</v>
      </c>
      <c r="G977" s="64" t="n">
        <f aca="false">Scenarios!$B$15+Scenarios!$B$16*$D977+Scenarios!$B$17*(Scenarios!B$22)+$E977+Scenarios!$B$18*Draws!D950</f>
        <v>-1.39734589467794</v>
      </c>
      <c r="H977" s="64" t="n">
        <f aca="false">Scenarios!$B$15+Scenarios!$B$16*$D977+Scenarios!$B$17*(Scenarios!C$22+SUM($G977:G977))+$E977+Scenarios!$B$18*Draws!E950</f>
        <v>2.10725981738209</v>
      </c>
      <c r="I977" s="64" t="n">
        <f aca="false">Scenarios!$B$15+Scenarios!$B$16*$D977+Scenarios!$B$17*(Scenarios!D$22+SUM($G977:H977))+$E977+Scenarios!$B$18*Draws!F950</f>
        <v>-1.02874980259416</v>
      </c>
      <c r="J977" s="64" t="n">
        <f aca="false">Scenarios!$B$15+Scenarios!$B$16*$D977+Scenarios!$B$17*(Scenarios!E$22+SUM($G977:I977))+$E977+Scenarios!$B$18*Draws!G950</f>
        <v>-3.13086037960791</v>
      </c>
      <c r="K977" s="64" t="n">
        <f aca="false">Scenarios!$B$15+Scenarios!$B$16*$D977+Scenarios!$B$17*(Scenarios!F$22+SUM($G977:J977))+$E977+Scenarios!$B$18*Draws!H950</f>
        <v>1.40405811966335</v>
      </c>
      <c r="L977" s="64" t="n">
        <f aca="false">Scenarios!$B$15+Scenarios!$B$16*$D977+Scenarios!$B$17*(Scenarios!G$22+SUM($G977:K977))+$E977+Scenarios!$B$18*Draws!I950</f>
        <v>-2.553179021745</v>
      </c>
      <c r="M977" s="64" t="n">
        <f aca="false">Scenarios!$B$15+Scenarios!$B$16*$D977+Scenarios!$B$17*(Scenarios!H$22+SUM($G977:L977))+$E977+Scenarios!$B$18*Draws!J950</f>
        <v>-3.240899904297</v>
      </c>
      <c r="N977" s="64" t="n">
        <f aca="false">Scenarios!$B$15+Scenarios!$B$16*$D977+Scenarios!$B$17*(Scenarios!I$22+SUM($G977:M977))+$E977+Scenarios!$B$18*Draws!K950</f>
        <v>-4.09347854903066</v>
      </c>
      <c r="O977" s="64" t="n">
        <f aca="false">Scenarios!$B$15+Scenarios!$B$16*$D977+Scenarios!$B$17*(Scenarios!J$22+SUM($G977:N977))+$E977+Scenarios!$B$18*Draws!L950</f>
        <v>-1.30147773916253</v>
      </c>
      <c r="P977" s="64" t="n">
        <f aca="false">Scenarios!$B$15+Scenarios!$B$16*$D977+Scenarios!$B$17*(Scenarios!K$22+SUM($G977:O977))+$E977+Scenarios!$B$18*Draws!M950</f>
        <v>-4.22700011511327</v>
      </c>
      <c r="Q977" s="64" t="n">
        <f aca="false">Scenarios!$B$15+Scenarios!$B$16*$D977+Scenarios!$B$17*(Scenarios!L$22+SUM($G977:P977))+$E977+Scenarios!$B$18*Draws!N950</f>
        <v>0.135965793657993</v>
      </c>
      <c r="R977" s="64" t="n">
        <f aca="false">Scenarios!$B$15+Scenarios!$B$16*$D977+Scenarios!$B$17*(Scenarios!M$22+SUM($G977:Q977))+$E977+Scenarios!$B$18*Draws!O950</f>
        <v>-0.307055390818043</v>
      </c>
      <c r="S977" s="79" t="n">
        <f aca="false">SUM(G977:R977)</f>
        <v>-17.6327630663431</v>
      </c>
    </row>
    <row r="978" customFormat="false" ht="15" hidden="false" customHeight="false" outlineLevel="0" collapsed="false">
      <c r="A978" s="36" t="n">
        <v>947</v>
      </c>
      <c r="B978" s="36" t="n">
        <f aca="false">MATCH(Draws!B951,$B$16:$E$16,1)</f>
        <v>2</v>
      </c>
      <c r="C978" s="65" t="n">
        <f aca="false">MAX(-0.9,INDEX(Scenarios!$B$8:$E$8,B978)+INDEX(Scenarios!$B$9:$E$9,B978)*Draws!C951)</f>
        <v>-0.18166024</v>
      </c>
      <c r="D978" s="65" t="n">
        <f aca="false">(1+C978)^(1/12)-1</f>
        <v>-0.0165676936353627</v>
      </c>
      <c r="E978" s="64" t="n">
        <f aca="false">INDEX(Scenarios!$B$10:$E$10,B978)/12</f>
        <v>0.416666666666667</v>
      </c>
      <c r="G978" s="64" t="n">
        <f aca="false">Scenarios!$B$15+Scenarios!$B$16*$D978+Scenarios!$B$17*(Scenarios!B$22)+$E978+Scenarios!$B$18*Draws!D951</f>
        <v>2.06958163618951</v>
      </c>
      <c r="H978" s="64" t="n">
        <f aca="false">Scenarios!$B$15+Scenarios!$B$16*$D978+Scenarios!$B$17*(Scenarios!C$22+SUM($G978:G978))+$E978+Scenarios!$B$18*Draws!E951</f>
        <v>-2.95602817681887</v>
      </c>
      <c r="I978" s="64" t="n">
        <f aca="false">Scenarios!$B$15+Scenarios!$B$16*$D978+Scenarios!$B$17*(Scenarios!D$22+SUM($G978:H978))+$E978+Scenarios!$B$18*Draws!F951</f>
        <v>-3.99621513035097</v>
      </c>
      <c r="J978" s="64" t="n">
        <f aca="false">Scenarios!$B$15+Scenarios!$B$16*$D978+Scenarios!$B$17*(Scenarios!E$22+SUM($G978:I978))+$E978+Scenarios!$B$18*Draws!G951</f>
        <v>-4.6928713155204</v>
      </c>
      <c r="K978" s="64" t="n">
        <f aca="false">Scenarios!$B$15+Scenarios!$B$16*$D978+Scenarios!$B$17*(Scenarios!F$22+SUM($G978:J978))+$E978+Scenarios!$B$18*Draws!H951</f>
        <v>-4.59475510098498</v>
      </c>
      <c r="L978" s="64" t="n">
        <f aca="false">Scenarios!$B$15+Scenarios!$B$16*$D978+Scenarios!$B$17*(Scenarios!G$22+SUM($G978:K978))+$E978+Scenarios!$B$18*Draws!I951</f>
        <v>-2.43272886241166</v>
      </c>
      <c r="M978" s="64" t="n">
        <f aca="false">Scenarios!$B$15+Scenarios!$B$16*$D978+Scenarios!$B$17*(Scenarios!H$22+SUM($G978:L978))+$E978+Scenarios!$B$18*Draws!J951</f>
        <v>4.01984999264233</v>
      </c>
      <c r="N978" s="64" t="n">
        <f aca="false">Scenarios!$B$15+Scenarios!$B$16*$D978+Scenarios!$B$17*(Scenarios!I$22+SUM($G978:M978))+$E978+Scenarios!$B$18*Draws!K951</f>
        <v>6.6626521231831</v>
      </c>
      <c r="O978" s="64" t="n">
        <f aca="false">Scenarios!$B$15+Scenarios!$B$16*$D978+Scenarios!$B$17*(Scenarios!J$22+SUM($G978:N978))+$E978+Scenarios!$B$18*Draws!L951</f>
        <v>-6.2600471146796</v>
      </c>
      <c r="P978" s="64" t="n">
        <f aca="false">Scenarios!$B$15+Scenarios!$B$16*$D978+Scenarios!$B$17*(Scenarios!K$22+SUM($G978:O978))+$E978+Scenarios!$B$18*Draws!M951</f>
        <v>-3.3682717131109</v>
      </c>
      <c r="Q978" s="64" t="n">
        <f aca="false">Scenarios!$B$15+Scenarios!$B$16*$D978+Scenarios!$B$17*(Scenarios!L$22+SUM($G978:P978))+$E978+Scenarios!$B$18*Draws!N951</f>
        <v>-1.15921415633148</v>
      </c>
      <c r="R978" s="64" t="n">
        <f aca="false">Scenarios!$B$15+Scenarios!$B$16*$D978+Scenarios!$B$17*(Scenarios!M$22+SUM($G978:Q978))+$E978+Scenarios!$B$18*Draws!O951</f>
        <v>-3.20514578495151</v>
      </c>
      <c r="S978" s="79" t="n">
        <f aca="false">SUM(G978:R978)</f>
        <v>-19.9131936031454</v>
      </c>
    </row>
    <row r="979" customFormat="false" ht="15" hidden="false" customHeight="false" outlineLevel="0" collapsed="false">
      <c r="A979" s="36" t="n">
        <v>948</v>
      </c>
      <c r="B979" s="36" t="n">
        <f aca="false">MATCH(Draws!B952,$B$16:$E$16,1)</f>
        <v>1</v>
      </c>
      <c r="C979" s="65" t="n">
        <f aca="false">MAX(-0.9,INDEX(Scenarios!$B$8:$E$8,B979)+INDEX(Scenarios!$B$9:$E$9,B979)*Draws!C952)</f>
        <v>0.0024659</v>
      </c>
      <c r="D979" s="65" t="n">
        <f aca="false">(1+C979)^(1/12)-1</f>
        <v>0.000205259784363365</v>
      </c>
      <c r="E979" s="64" t="n">
        <f aca="false">INDEX(Scenarios!$B$10:$E$10,B979)/12</f>
        <v>-1.25</v>
      </c>
      <c r="G979" s="64" t="n">
        <f aca="false">Scenarios!$B$15+Scenarios!$B$16*$D979+Scenarios!$B$17*(Scenarios!B$22)+$E979+Scenarios!$B$18*Draws!D952</f>
        <v>-3.05944730787787</v>
      </c>
      <c r="H979" s="64" t="n">
        <f aca="false">Scenarios!$B$15+Scenarios!$B$16*$D979+Scenarios!$B$17*(Scenarios!C$22+SUM($G979:G979))+$E979+Scenarios!$B$18*Draws!E952</f>
        <v>-5.61818503283564</v>
      </c>
      <c r="I979" s="64" t="n">
        <f aca="false">Scenarios!$B$15+Scenarios!$B$16*$D979+Scenarios!$B$17*(Scenarios!D$22+SUM($G979:H979))+$E979+Scenarios!$B$18*Draws!F952</f>
        <v>-2.51676985162169</v>
      </c>
      <c r="J979" s="64" t="n">
        <f aca="false">Scenarios!$B$15+Scenarios!$B$16*$D979+Scenarios!$B$17*(Scenarios!E$22+SUM($G979:I979))+$E979+Scenarios!$B$18*Draws!G952</f>
        <v>-4.79120020791335</v>
      </c>
      <c r="K979" s="64" t="n">
        <f aca="false">Scenarios!$B$15+Scenarios!$B$16*$D979+Scenarios!$B$17*(Scenarios!F$22+SUM($G979:J979))+$E979+Scenarios!$B$18*Draws!H952</f>
        <v>-6.71439859981591</v>
      </c>
      <c r="L979" s="64" t="n">
        <f aca="false">Scenarios!$B$15+Scenarios!$B$16*$D979+Scenarios!$B$17*(Scenarios!G$22+SUM($G979:K979))+$E979+Scenarios!$B$18*Draws!I952</f>
        <v>-3.76025442300347</v>
      </c>
      <c r="M979" s="64" t="n">
        <f aca="false">Scenarios!$B$15+Scenarios!$B$16*$D979+Scenarios!$B$17*(Scenarios!H$22+SUM($G979:L979))+$E979+Scenarios!$B$18*Draws!J952</f>
        <v>-2.31011233268376</v>
      </c>
      <c r="N979" s="64" t="n">
        <f aca="false">Scenarios!$B$15+Scenarios!$B$16*$D979+Scenarios!$B$17*(Scenarios!I$22+SUM($G979:M979))+$E979+Scenarios!$B$18*Draws!K952</f>
        <v>-3.09988476075922</v>
      </c>
      <c r="O979" s="64" t="n">
        <f aca="false">Scenarios!$B$15+Scenarios!$B$16*$D979+Scenarios!$B$17*(Scenarios!J$22+SUM($G979:N979))+$E979+Scenarios!$B$18*Draws!L952</f>
        <v>-5.68195528109244</v>
      </c>
      <c r="P979" s="64" t="n">
        <f aca="false">Scenarios!$B$15+Scenarios!$B$16*$D979+Scenarios!$B$17*(Scenarios!K$22+SUM($G979:O979))+$E979+Scenarios!$B$18*Draws!M952</f>
        <v>1.96227609227486</v>
      </c>
      <c r="Q979" s="64" t="n">
        <f aca="false">Scenarios!$B$15+Scenarios!$B$16*$D979+Scenarios!$B$17*(Scenarios!L$22+SUM($G979:P979))+$E979+Scenarios!$B$18*Draws!N952</f>
        <v>-2.69778522320369</v>
      </c>
      <c r="R979" s="64" t="n">
        <f aca="false">Scenarios!$B$15+Scenarios!$B$16*$D979+Scenarios!$B$17*(Scenarios!M$22+SUM($G979:Q979))+$E979+Scenarios!$B$18*Draws!O952</f>
        <v>-1.78193642382442</v>
      </c>
      <c r="S979" s="79" t="n">
        <f aca="false">SUM(G979:R979)</f>
        <v>-40.0696533523566</v>
      </c>
    </row>
    <row r="980" customFormat="false" ht="15" hidden="false" customHeight="false" outlineLevel="0" collapsed="false">
      <c r="A980" s="36" t="n">
        <v>949</v>
      </c>
      <c r="B980" s="36" t="n">
        <f aca="false">MATCH(Draws!B953,$B$16:$E$16,1)</f>
        <v>4</v>
      </c>
      <c r="C980" s="65" t="n">
        <f aca="false">MAX(-0.9,INDEX(Scenarios!$B$8:$E$8,B980)+INDEX(Scenarios!$B$9:$E$9,B980)*Draws!C953)</f>
        <v>0.1948998</v>
      </c>
      <c r="D980" s="65" t="n">
        <f aca="false">(1+C980)^(1/12)-1</f>
        <v>0.014949165215459</v>
      </c>
      <c r="E980" s="64" t="n">
        <f aca="false">INDEX(Scenarios!$B$10:$E$10,B980)/12</f>
        <v>-1.25</v>
      </c>
      <c r="G980" s="64" t="n">
        <f aca="false">Scenarios!$B$15+Scenarios!$B$16*$D980+Scenarios!$B$17*(Scenarios!B$22)+$E980+Scenarios!$B$18*Draws!D953</f>
        <v>-3.75874267554303</v>
      </c>
      <c r="H980" s="64" t="n">
        <f aca="false">Scenarios!$B$15+Scenarios!$B$16*$D980+Scenarios!$B$17*(Scenarios!C$22+SUM($G980:G980))+$E980+Scenarios!$B$18*Draws!E953</f>
        <v>-3.36650460935473</v>
      </c>
      <c r="I980" s="64" t="n">
        <f aca="false">Scenarios!$B$15+Scenarios!$B$16*$D980+Scenarios!$B$17*(Scenarios!D$22+SUM($G980:H980))+$E980+Scenarios!$B$18*Draws!F953</f>
        <v>-5.72401891064343</v>
      </c>
      <c r="J980" s="64" t="n">
        <f aca="false">Scenarios!$B$15+Scenarios!$B$16*$D980+Scenarios!$B$17*(Scenarios!E$22+SUM($G980:I980))+$E980+Scenarios!$B$18*Draws!G953</f>
        <v>-3.34536208325492</v>
      </c>
      <c r="K980" s="64" t="n">
        <f aca="false">Scenarios!$B$15+Scenarios!$B$16*$D980+Scenarios!$B$17*(Scenarios!F$22+SUM($G980:J980))+$E980+Scenarios!$B$18*Draws!H953</f>
        <v>0.679369957133985</v>
      </c>
      <c r="L980" s="64" t="n">
        <f aca="false">Scenarios!$B$15+Scenarios!$B$16*$D980+Scenarios!$B$17*(Scenarios!G$22+SUM($G980:K980))+$E980+Scenarios!$B$18*Draws!I953</f>
        <v>-7.51809760666672</v>
      </c>
      <c r="M980" s="64" t="n">
        <f aca="false">Scenarios!$B$15+Scenarios!$B$16*$D980+Scenarios!$B$17*(Scenarios!H$22+SUM($G980:L980))+$E980+Scenarios!$B$18*Draws!J953</f>
        <v>-1.86180282271894</v>
      </c>
      <c r="N980" s="64" t="n">
        <f aca="false">Scenarios!$B$15+Scenarios!$B$16*$D980+Scenarios!$B$17*(Scenarios!I$22+SUM($G980:M980))+$E980+Scenarios!$B$18*Draws!K953</f>
        <v>-0.62390116770654</v>
      </c>
      <c r="O980" s="64" t="n">
        <f aca="false">Scenarios!$B$15+Scenarios!$B$16*$D980+Scenarios!$B$17*(Scenarios!J$22+SUM($G980:N980))+$E980+Scenarios!$B$18*Draws!L953</f>
        <v>-4.79272834470243</v>
      </c>
      <c r="P980" s="64" t="n">
        <f aca="false">Scenarios!$B$15+Scenarios!$B$16*$D980+Scenarios!$B$17*(Scenarios!K$22+SUM($G980:O980))+$E980+Scenarios!$B$18*Draws!M953</f>
        <v>-0.395005292432892</v>
      </c>
      <c r="Q980" s="64" t="n">
        <f aca="false">Scenarios!$B$15+Scenarios!$B$16*$D980+Scenarios!$B$17*(Scenarios!L$22+SUM($G980:P980))+$E980+Scenarios!$B$18*Draws!N953</f>
        <v>-3.02948220063247</v>
      </c>
      <c r="R980" s="64" t="n">
        <f aca="false">Scenarios!$B$15+Scenarios!$B$16*$D980+Scenarios!$B$17*(Scenarios!M$22+SUM($G980:Q980))+$E980+Scenarios!$B$18*Draws!O953</f>
        <v>-4.03062539318547</v>
      </c>
      <c r="S980" s="79" t="n">
        <f aca="false">SUM(G980:R980)</f>
        <v>-37.7669011497076</v>
      </c>
    </row>
    <row r="981" customFormat="false" ht="15" hidden="false" customHeight="false" outlineLevel="0" collapsed="false">
      <c r="A981" s="36" t="n">
        <v>950</v>
      </c>
      <c r="B981" s="36" t="n">
        <f aca="false">MATCH(Draws!B954,$B$16:$E$16,1)</f>
        <v>1</v>
      </c>
      <c r="C981" s="65" t="n">
        <f aca="false">MAX(-0.9,INDEX(Scenarios!$B$8:$E$8,B981)+INDEX(Scenarios!$B$9:$E$9,B981)*Draws!C954)</f>
        <v>-0.02422405</v>
      </c>
      <c r="D981" s="65" t="n">
        <f aca="false">(1+C981)^(1/12)-1</f>
        <v>-0.00204143662370848</v>
      </c>
      <c r="E981" s="64" t="n">
        <f aca="false">INDEX(Scenarios!$B$10:$E$10,B981)/12</f>
        <v>-1.25</v>
      </c>
      <c r="G981" s="64" t="n">
        <f aca="false">Scenarios!$B$15+Scenarios!$B$16*$D981+Scenarios!$B$17*(Scenarios!B$22)+$E981+Scenarios!$B$18*Draws!D954</f>
        <v>-3.1480627574252</v>
      </c>
      <c r="H981" s="64" t="n">
        <f aca="false">Scenarios!$B$15+Scenarios!$B$16*$D981+Scenarios!$B$17*(Scenarios!C$22+SUM($G981:G981))+$E981+Scenarios!$B$18*Draws!E954</f>
        <v>-5.07552787018443</v>
      </c>
      <c r="I981" s="64" t="n">
        <f aca="false">Scenarios!$B$15+Scenarios!$B$16*$D981+Scenarios!$B$17*(Scenarios!D$22+SUM($G981:H981))+$E981+Scenarios!$B$18*Draws!F954</f>
        <v>-3.59577817550629</v>
      </c>
      <c r="J981" s="64" t="n">
        <f aca="false">Scenarios!$B$15+Scenarios!$B$16*$D981+Scenarios!$B$17*(Scenarios!E$22+SUM($G981:I981))+$E981+Scenarios!$B$18*Draws!G954</f>
        <v>-3.8767033134836</v>
      </c>
      <c r="K981" s="64" t="n">
        <f aca="false">Scenarios!$B$15+Scenarios!$B$16*$D981+Scenarios!$B$17*(Scenarios!F$22+SUM($G981:J981))+$E981+Scenarios!$B$18*Draws!H954</f>
        <v>-2.06999466570286</v>
      </c>
      <c r="L981" s="64" t="n">
        <f aca="false">Scenarios!$B$15+Scenarios!$B$16*$D981+Scenarios!$B$17*(Scenarios!G$22+SUM($G981:K981))+$E981+Scenarios!$B$18*Draws!I954</f>
        <v>-3.78559378212975</v>
      </c>
      <c r="M981" s="64" t="n">
        <f aca="false">Scenarios!$B$15+Scenarios!$B$16*$D981+Scenarios!$B$17*(Scenarios!H$22+SUM($G981:L981))+$E981+Scenarios!$B$18*Draws!J954</f>
        <v>-3.72715170128014</v>
      </c>
      <c r="N981" s="64" t="n">
        <f aca="false">Scenarios!$B$15+Scenarios!$B$16*$D981+Scenarios!$B$17*(Scenarios!I$22+SUM($G981:M981))+$E981+Scenarios!$B$18*Draws!K954</f>
        <v>-6.4041865347842</v>
      </c>
      <c r="O981" s="64" t="n">
        <f aca="false">Scenarios!$B$15+Scenarios!$B$16*$D981+Scenarios!$B$17*(Scenarios!J$22+SUM($G981:N981))+$E981+Scenarios!$B$18*Draws!L954</f>
        <v>-0.283700570508068</v>
      </c>
      <c r="P981" s="64" t="n">
        <f aca="false">Scenarios!$B$15+Scenarios!$B$16*$D981+Scenarios!$B$17*(Scenarios!K$22+SUM($G981:O981))+$E981+Scenarios!$B$18*Draws!M954</f>
        <v>-0.163589866514866</v>
      </c>
      <c r="Q981" s="64" t="n">
        <f aca="false">Scenarios!$B$15+Scenarios!$B$16*$D981+Scenarios!$B$17*(Scenarios!L$22+SUM($G981:P981))+$E981+Scenarios!$B$18*Draws!N954</f>
        <v>2.04401576325359</v>
      </c>
      <c r="R981" s="64" t="n">
        <f aca="false">Scenarios!$B$15+Scenarios!$B$16*$D981+Scenarios!$B$17*(Scenarios!M$22+SUM($G981:Q981))+$E981+Scenarios!$B$18*Draws!O954</f>
        <v>-1.85824267148296</v>
      </c>
      <c r="S981" s="79" t="n">
        <f aca="false">SUM(G981:R981)</f>
        <v>-31.9445161457488</v>
      </c>
    </row>
    <row r="982" customFormat="false" ht="15" hidden="false" customHeight="false" outlineLevel="0" collapsed="false">
      <c r="A982" s="36" t="n">
        <v>951</v>
      </c>
      <c r="B982" s="36" t="n">
        <f aca="false">MATCH(Draws!B955,$B$16:$E$16,1)</f>
        <v>2</v>
      </c>
      <c r="C982" s="65" t="n">
        <f aca="false">MAX(-0.9,INDEX(Scenarios!$B$8:$E$8,B982)+INDEX(Scenarios!$B$9:$E$9,B982)*Draws!C955)</f>
        <v>-0.23097112</v>
      </c>
      <c r="D982" s="65" t="n">
        <f aca="false">(1+C982)^(1/12)-1</f>
        <v>-0.021647811576883</v>
      </c>
      <c r="E982" s="64" t="n">
        <f aca="false">INDEX(Scenarios!$B$10:$E$10,B982)/12</f>
        <v>0.416666666666667</v>
      </c>
      <c r="G982" s="64" t="n">
        <f aca="false">Scenarios!$B$15+Scenarios!$B$16*$D982+Scenarios!$B$17*(Scenarios!B$22)+$E982+Scenarios!$B$18*Draws!D955</f>
        <v>-2.51245909738633</v>
      </c>
      <c r="H982" s="64" t="n">
        <f aca="false">Scenarios!$B$15+Scenarios!$B$16*$D982+Scenarios!$B$17*(Scenarios!C$22+SUM($G982:G982))+$E982+Scenarios!$B$18*Draws!E955</f>
        <v>-1.97096249283103</v>
      </c>
      <c r="I982" s="64" t="n">
        <f aca="false">Scenarios!$B$15+Scenarios!$B$16*$D982+Scenarios!$B$17*(Scenarios!D$22+SUM($G982:H982))+$E982+Scenarios!$B$18*Draws!F955</f>
        <v>-0.281551790918067</v>
      </c>
      <c r="J982" s="64" t="n">
        <f aca="false">Scenarios!$B$15+Scenarios!$B$16*$D982+Scenarios!$B$17*(Scenarios!E$22+SUM($G982:I982))+$E982+Scenarios!$B$18*Draws!G955</f>
        <v>-4.45761467718214</v>
      </c>
      <c r="K982" s="64" t="n">
        <f aca="false">Scenarios!$B$15+Scenarios!$B$16*$D982+Scenarios!$B$17*(Scenarios!F$22+SUM($G982:J982))+$E982+Scenarios!$B$18*Draws!H955</f>
        <v>1.538134438598</v>
      </c>
      <c r="L982" s="64" t="n">
        <f aca="false">Scenarios!$B$15+Scenarios!$B$16*$D982+Scenarios!$B$17*(Scenarios!G$22+SUM($G982:K982))+$E982+Scenarios!$B$18*Draws!I955</f>
        <v>-7.28841986303871</v>
      </c>
      <c r="M982" s="64" t="n">
        <f aca="false">Scenarios!$B$15+Scenarios!$B$16*$D982+Scenarios!$B$17*(Scenarios!H$22+SUM($G982:L982))+$E982+Scenarios!$B$18*Draws!J955</f>
        <v>1.76438241086587</v>
      </c>
      <c r="N982" s="64" t="n">
        <f aca="false">Scenarios!$B$15+Scenarios!$B$16*$D982+Scenarios!$B$17*(Scenarios!I$22+SUM($G982:M982))+$E982+Scenarios!$B$18*Draws!K955</f>
        <v>-2.21238029137101</v>
      </c>
      <c r="O982" s="64" t="n">
        <f aca="false">Scenarios!$B$15+Scenarios!$B$16*$D982+Scenarios!$B$17*(Scenarios!J$22+SUM($G982:N982))+$E982+Scenarios!$B$18*Draws!L955</f>
        <v>2.30951588452721</v>
      </c>
      <c r="P982" s="64" t="n">
        <f aca="false">Scenarios!$B$15+Scenarios!$B$16*$D982+Scenarios!$B$17*(Scenarios!K$22+SUM($G982:O982))+$E982+Scenarios!$B$18*Draws!M955</f>
        <v>-0.588105379429383</v>
      </c>
      <c r="Q982" s="64" t="n">
        <f aca="false">Scenarios!$B$15+Scenarios!$B$16*$D982+Scenarios!$B$17*(Scenarios!L$22+SUM($G982:P982))+$E982+Scenarios!$B$18*Draws!N955</f>
        <v>-0.978476614514558</v>
      </c>
      <c r="R982" s="64" t="n">
        <f aca="false">Scenarios!$B$15+Scenarios!$B$16*$D982+Scenarios!$B$17*(Scenarios!M$22+SUM($G982:Q982))+$E982+Scenarios!$B$18*Draws!O955</f>
        <v>1.14666384276567</v>
      </c>
      <c r="S982" s="79" t="n">
        <f aca="false">SUM(G982:R982)</f>
        <v>-13.5312736299145</v>
      </c>
    </row>
    <row r="983" customFormat="false" ht="15" hidden="false" customHeight="false" outlineLevel="0" collapsed="false">
      <c r="A983" s="36" t="n">
        <v>952</v>
      </c>
      <c r="B983" s="36" t="n">
        <f aca="false">MATCH(Draws!B956,$B$16:$E$16,1)</f>
        <v>1</v>
      </c>
      <c r="C983" s="65" t="n">
        <f aca="false">MAX(-0.9,INDEX(Scenarios!$B$8:$E$8,B983)+INDEX(Scenarios!$B$9:$E$9,B983)*Draws!C956)</f>
        <v>0.04361465</v>
      </c>
      <c r="D983" s="65" t="n">
        <f aca="false">(1+C983)^(1/12)-1</f>
        <v>0.00356386151696309</v>
      </c>
      <c r="E983" s="64" t="n">
        <f aca="false">INDEX(Scenarios!$B$10:$E$10,B983)/12</f>
        <v>-1.25</v>
      </c>
      <c r="G983" s="64" t="n">
        <f aca="false">Scenarios!$B$15+Scenarios!$B$16*$D983+Scenarios!$B$17*(Scenarios!B$22)+$E983+Scenarios!$B$18*Draws!D956</f>
        <v>-0.136069359659962</v>
      </c>
      <c r="H983" s="64" t="n">
        <f aca="false">Scenarios!$B$15+Scenarios!$B$16*$D983+Scenarios!$B$17*(Scenarios!C$22+SUM($G983:G983))+$E983+Scenarios!$B$18*Draws!E956</f>
        <v>0.930101533036796</v>
      </c>
      <c r="I983" s="64" t="n">
        <f aca="false">Scenarios!$B$15+Scenarios!$B$16*$D983+Scenarios!$B$17*(Scenarios!D$22+SUM($G983:H983))+$E983+Scenarios!$B$18*Draws!F956</f>
        <v>0.237576445042096</v>
      </c>
      <c r="J983" s="64" t="n">
        <f aca="false">Scenarios!$B$15+Scenarios!$B$16*$D983+Scenarios!$B$17*(Scenarios!E$22+SUM($G983:I983))+$E983+Scenarios!$B$18*Draws!G956</f>
        <v>-4.82585054847289</v>
      </c>
      <c r="K983" s="64" t="n">
        <f aca="false">Scenarios!$B$15+Scenarios!$B$16*$D983+Scenarios!$B$17*(Scenarios!F$22+SUM($G983:J983))+$E983+Scenarios!$B$18*Draws!H956</f>
        <v>-3.30244645720911</v>
      </c>
      <c r="L983" s="64" t="n">
        <f aca="false">Scenarios!$B$15+Scenarios!$B$16*$D983+Scenarios!$B$17*(Scenarios!G$22+SUM($G983:K983))+$E983+Scenarios!$B$18*Draws!I956</f>
        <v>-6.16795358422884</v>
      </c>
      <c r="M983" s="64" t="n">
        <f aca="false">Scenarios!$B$15+Scenarios!$B$16*$D983+Scenarios!$B$17*(Scenarios!H$22+SUM($G983:L983))+$E983+Scenarios!$B$18*Draws!J956</f>
        <v>0.106543910941721</v>
      </c>
      <c r="N983" s="64" t="n">
        <f aca="false">Scenarios!$B$15+Scenarios!$B$16*$D983+Scenarios!$B$17*(Scenarios!I$22+SUM($G983:M983))+$E983+Scenarios!$B$18*Draws!K956</f>
        <v>-4.26346360959033</v>
      </c>
      <c r="O983" s="64" t="n">
        <f aca="false">Scenarios!$B$15+Scenarios!$B$16*$D983+Scenarios!$B$17*(Scenarios!J$22+SUM($G983:N983))+$E983+Scenarios!$B$18*Draws!L956</f>
        <v>-0.0270028219892191</v>
      </c>
      <c r="P983" s="64" t="n">
        <f aca="false">Scenarios!$B$15+Scenarios!$B$16*$D983+Scenarios!$B$17*(Scenarios!K$22+SUM($G983:O983))+$E983+Scenarios!$B$18*Draws!M956</f>
        <v>-4.45286278875324</v>
      </c>
      <c r="Q983" s="64" t="n">
        <f aca="false">Scenarios!$B$15+Scenarios!$B$16*$D983+Scenarios!$B$17*(Scenarios!L$22+SUM($G983:P983))+$E983+Scenarios!$B$18*Draws!N956</f>
        <v>-5.83478553423618</v>
      </c>
      <c r="R983" s="64" t="n">
        <f aca="false">Scenarios!$B$15+Scenarios!$B$16*$D983+Scenarios!$B$17*(Scenarios!M$22+SUM($G983:Q983))+$E983+Scenarios!$B$18*Draws!O956</f>
        <v>-6.42150455146087</v>
      </c>
      <c r="S983" s="79" t="n">
        <f aca="false">SUM(G983:R983)</f>
        <v>-34.15771736658</v>
      </c>
    </row>
    <row r="984" customFormat="false" ht="15" hidden="false" customHeight="false" outlineLevel="0" collapsed="false">
      <c r="A984" s="36" t="n">
        <v>953</v>
      </c>
      <c r="B984" s="36" t="n">
        <f aca="false">MATCH(Draws!B957,$B$16:$E$16,1)</f>
        <v>1</v>
      </c>
      <c r="C984" s="65" t="n">
        <f aca="false">MAX(-0.9,INDEX(Scenarios!$B$8:$E$8,B984)+INDEX(Scenarios!$B$9:$E$9,B984)*Draws!C957)</f>
        <v>-0.1918648</v>
      </c>
      <c r="D984" s="65" t="n">
        <f aca="false">(1+C984)^(1/12)-1</f>
        <v>-0.0175955176796487</v>
      </c>
      <c r="E984" s="64" t="n">
        <f aca="false">INDEX(Scenarios!$B$10:$E$10,B984)/12</f>
        <v>-1.25</v>
      </c>
      <c r="G984" s="64" t="n">
        <f aca="false">Scenarios!$B$15+Scenarios!$B$16*$D984+Scenarios!$B$17*(Scenarios!B$22)+$E984+Scenarios!$B$18*Draws!D957</f>
        <v>3.76036434850233</v>
      </c>
      <c r="H984" s="64" t="n">
        <f aca="false">Scenarios!$B$15+Scenarios!$B$16*$D984+Scenarios!$B$17*(Scenarios!C$22+SUM($G984:G984))+$E984+Scenarios!$B$18*Draws!E957</f>
        <v>-1.1989023243104</v>
      </c>
      <c r="I984" s="64" t="n">
        <f aca="false">Scenarios!$B$15+Scenarios!$B$16*$D984+Scenarios!$B$17*(Scenarios!D$22+SUM($G984:H984))+$E984+Scenarios!$B$18*Draws!F957</f>
        <v>-3.80235939738477</v>
      </c>
      <c r="J984" s="64" t="n">
        <f aca="false">Scenarios!$B$15+Scenarios!$B$16*$D984+Scenarios!$B$17*(Scenarios!E$22+SUM($G984:I984))+$E984+Scenarios!$B$18*Draws!G957</f>
        <v>-1.00473142258487</v>
      </c>
      <c r="K984" s="64" t="n">
        <f aca="false">Scenarios!$B$15+Scenarios!$B$16*$D984+Scenarios!$B$17*(Scenarios!F$22+SUM($G984:J984))+$E984+Scenarios!$B$18*Draws!H957</f>
        <v>0.085273224413672</v>
      </c>
      <c r="L984" s="64" t="n">
        <f aca="false">Scenarios!$B$15+Scenarios!$B$16*$D984+Scenarios!$B$17*(Scenarios!G$22+SUM($G984:K984))+$E984+Scenarios!$B$18*Draws!I957</f>
        <v>-1.57496874587232</v>
      </c>
      <c r="M984" s="64" t="n">
        <f aca="false">Scenarios!$B$15+Scenarios!$B$16*$D984+Scenarios!$B$17*(Scenarios!H$22+SUM($G984:L984))+$E984+Scenarios!$B$18*Draws!J957</f>
        <v>-0.357980512375159</v>
      </c>
      <c r="N984" s="64" t="n">
        <f aca="false">Scenarios!$B$15+Scenarios!$B$16*$D984+Scenarios!$B$17*(Scenarios!I$22+SUM($G984:M984))+$E984+Scenarios!$B$18*Draws!K957</f>
        <v>-2.38938046759989</v>
      </c>
      <c r="O984" s="64" t="n">
        <f aca="false">Scenarios!$B$15+Scenarios!$B$16*$D984+Scenarios!$B$17*(Scenarios!J$22+SUM($G984:N984))+$E984+Scenarios!$B$18*Draws!L957</f>
        <v>-5.18338578848277</v>
      </c>
      <c r="P984" s="64" t="n">
        <f aca="false">Scenarios!$B$15+Scenarios!$B$16*$D984+Scenarios!$B$17*(Scenarios!K$22+SUM($G984:O984))+$E984+Scenarios!$B$18*Draws!M957</f>
        <v>-2.85611824834597</v>
      </c>
      <c r="Q984" s="64" t="n">
        <f aca="false">Scenarios!$B$15+Scenarios!$B$16*$D984+Scenarios!$B$17*(Scenarios!L$22+SUM($G984:P984))+$E984+Scenarios!$B$18*Draws!N957</f>
        <v>-2.13454324021377</v>
      </c>
      <c r="R984" s="64" t="n">
        <f aca="false">Scenarios!$B$15+Scenarios!$B$16*$D984+Scenarios!$B$17*(Scenarios!M$22+SUM($G984:Q984))+$E984+Scenarios!$B$18*Draws!O957</f>
        <v>-2.22813814129118</v>
      </c>
      <c r="S984" s="79" t="n">
        <f aca="false">SUM(G984:R984)</f>
        <v>-18.8848707155451</v>
      </c>
    </row>
    <row r="985" customFormat="false" ht="15" hidden="false" customHeight="false" outlineLevel="0" collapsed="false">
      <c r="A985" s="36" t="n">
        <v>954</v>
      </c>
      <c r="B985" s="36" t="n">
        <f aca="false">MATCH(Draws!B958,$B$16:$E$16,1)</f>
        <v>2</v>
      </c>
      <c r="C985" s="65" t="n">
        <f aca="false">MAX(-0.9,INDEX(Scenarios!$B$8:$E$8,B985)+INDEX(Scenarios!$B$9:$E$9,B985)*Draws!C958)</f>
        <v>-0.45493</v>
      </c>
      <c r="D985" s="65" t="n">
        <f aca="false">(1+C985)^(1/12)-1</f>
        <v>-0.0493127051327965</v>
      </c>
      <c r="E985" s="64" t="n">
        <f aca="false">INDEX(Scenarios!$B$10:$E$10,B985)/12</f>
        <v>0.416666666666667</v>
      </c>
      <c r="G985" s="64" t="n">
        <f aca="false">Scenarios!$B$15+Scenarios!$B$16*$D985+Scenarios!$B$17*(Scenarios!B$22)+$E985+Scenarios!$B$18*Draws!D958</f>
        <v>-2.62545620540796</v>
      </c>
      <c r="H985" s="64" t="n">
        <f aca="false">Scenarios!$B$15+Scenarios!$B$16*$D985+Scenarios!$B$17*(Scenarios!C$22+SUM($G985:G985))+$E985+Scenarios!$B$18*Draws!E958</f>
        <v>2.74648630601647</v>
      </c>
      <c r="I985" s="64" t="n">
        <f aca="false">Scenarios!$B$15+Scenarios!$B$16*$D985+Scenarios!$B$17*(Scenarios!D$22+SUM($G985:H985))+$E985+Scenarios!$B$18*Draws!F958</f>
        <v>-4.63730614418088</v>
      </c>
      <c r="J985" s="64" t="n">
        <f aca="false">Scenarios!$B$15+Scenarios!$B$16*$D985+Scenarios!$B$17*(Scenarios!E$22+SUM($G985:I985))+$E985+Scenarios!$B$18*Draws!G958</f>
        <v>-2.93155504513614</v>
      </c>
      <c r="K985" s="64" t="n">
        <f aca="false">Scenarios!$B$15+Scenarios!$B$16*$D985+Scenarios!$B$17*(Scenarios!F$22+SUM($G985:J985))+$E985+Scenarios!$B$18*Draws!H958</f>
        <v>7.36419543949576</v>
      </c>
      <c r="L985" s="64" t="n">
        <f aca="false">Scenarios!$B$15+Scenarios!$B$16*$D985+Scenarios!$B$17*(Scenarios!G$22+SUM($G985:K985))+$E985+Scenarios!$B$18*Draws!I958</f>
        <v>1.71307739777028</v>
      </c>
      <c r="M985" s="64" t="n">
        <f aca="false">Scenarios!$B$15+Scenarios!$B$16*$D985+Scenarios!$B$17*(Scenarios!H$22+SUM($G985:L985))+$E985+Scenarios!$B$18*Draws!J958</f>
        <v>-2.31188198800905</v>
      </c>
      <c r="N985" s="64" t="n">
        <f aca="false">Scenarios!$B$15+Scenarios!$B$16*$D985+Scenarios!$B$17*(Scenarios!I$22+SUM($G985:M985))+$E985+Scenarios!$B$18*Draws!K958</f>
        <v>-1.0852393390781</v>
      </c>
      <c r="O985" s="64" t="n">
        <f aca="false">Scenarios!$B$15+Scenarios!$B$16*$D985+Scenarios!$B$17*(Scenarios!J$22+SUM($G985:N985))+$E985+Scenarios!$B$18*Draws!L958</f>
        <v>0.553638794007847</v>
      </c>
      <c r="P985" s="64" t="n">
        <f aca="false">Scenarios!$B$15+Scenarios!$B$16*$D985+Scenarios!$B$17*(Scenarios!K$22+SUM($G985:O985))+$E985+Scenarios!$B$18*Draws!M958</f>
        <v>-5.22168187559478</v>
      </c>
      <c r="Q985" s="64" t="n">
        <f aca="false">Scenarios!$B$15+Scenarios!$B$16*$D985+Scenarios!$B$17*(Scenarios!L$22+SUM($G985:P985))+$E985+Scenarios!$B$18*Draws!N958</f>
        <v>-5.27123266852674</v>
      </c>
      <c r="R985" s="64" t="n">
        <f aca="false">Scenarios!$B$15+Scenarios!$B$16*$D985+Scenarios!$B$17*(Scenarios!M$22+SUM($G985:Q985))+$E985+Scenarios!$B$18*Draws!O958</f>
        <v>3.20799806763887</v>
      </c>
      <c r="S985" s="79" t="n">
        <f aca="false">SUM(G985:R985)</f>
        <v>-8.49895726100444</v>
      </c>
    </row>
    <row r="986" customFormat="false" ht="15" hidden="false" customHeight="false" outlineLevel="0" collapsed="false">
      <c r="A986" s="36" t="n">
        <v>955</v>
      </c>
      <c r="B986" s="36" t="n">
        <f aca="false">MATCH(Draws!B959,$B$16:$E$16,1)</f>
        <v>2</v>
      </c>
      <c r="C986" s="65" t="n">
        <f aca="false">MAX(-0.9,INDEX(Scenarios!$B$8:$E$8,B986)+INDEX(Scenarios!$B$9:$E$9,B986)*Draws!C959)</f>
        <v>-0.31220704</v>
      </c>
      <c r="D986" s="65" t="n">
        <f aca="false">(1+C986)^(1/12)-1</f>
        <v>-0.030707593366865</v>
      </c>
      <c r="E986" s="64" t="n">
        <f aca="false">INDEX(Scenarios!$B$10:$E$10,B986)/12</f>
        <v>0.416666666666667</v>
      </c>
      <c r="G986" s="64" t="n">
        <f aca="false">Scenarios!$B$15+Scenarios!$B$16*$D986+Scenarios!$B$17*(Scenarios!B$22)+$E986+Scenarios!$B$18*Draws!D959</f>
        <v>-3.46242119706155</v>
      </c>
      <c r="H986" s="64" t="n">
        <f aca="false">Scenarios!$B$15+Scenarios!$B$16*$D986+Scenarios!$B$17*(Scenarios!C$22+SUM($G986:G986))+$E986+Scenarios!$B$18*Draws!E959</f>
        <v>-3.84095345703712</v>
      </c>
      <c r="I986" s="64" t="n">
        <f aca="false">Scenarios!$B$15+Scenarios!$B$16*$D986+Scenarios!$B$17*(Scenarios!D$22+SUM($G986:H986))+$E986+Scenarios!$B$18*Draws!F959</f>
        <v>-4.53599188159193</v>
      </c>
      <c r="J986" s="64" t="n">
        <f aca="false">Scenarios!$B$15+Scenarios!$B$16*$D986+Scenarios!$B$17*(Scenarios!E$22+SUM($G986:I986))+$E986+Scenarios!$B$18*Draws!G959</f>
        <v>1.15738365710391</v>
      </c>
      <c r="K986" s="64" t="n">
        <f aca="false">Scenarios!$B$15+Scenarios!$B$16*$D986+Scenarios!$B$17*(Scenarios!F$22+SUM($G986:J986))+$E986+Scenarios!$B$18*Draws!H959</f>
        <v>0.194669769744948</v>
      </c>
      <c r="L986" s="64" t="n">
        <f aca="false">Scenarios!$B$15+Scenarios!$B$16*$D986+Scenarios!$B$17*(Scenarios!G$22+SUM($G986:K986))+$E986+Scenarios!$B$18*Draws!I959</f>
        <v>-4.27075399816671</v>
      </c>
      <c r="M986" s="64" t="n">
        <f aca="false">Scenarios!$B$15+Scenarios!$B$16*$D986+Scenarios!$B$17*(Scenarios!H$22+SUM($G986:L986))+$E986+Scenarios!$B$18*Draws!J959</f>
        <v>-3.2776826106816</v>
      </c>
      <c r="N986" s="64" t="n">
        <f aca="false">Scenarios!$B$15+Scenarios!$B$16*$D986+Scenarios!$B$17*(Scenarios!I$22+SUM($G986:M986))+$E986+Scenarios!$B$18*Draws!K959</f>
        <v>-4.30156189390668</v>
      </c>
      <c r="O986" s="64" t="n">
        <f aca="false">Scenarios!$B$15+Scenarios!$B$16*$D986+Scenarios!$B$17*(Scenarios!J$22+SUM($G986:N986))+$E986+Scenarios!$B$18*Draws!L959</f>
        <v>-3.10820225169093</v>
      </c>
      <c r="P986" s="64" t="n">
        <f aca="false">Scenarios!$B$15+Scenarios!$B$16*$D986+Scenarios!$B$17*(Scenarios!K$22+SUM($G986:O986))+$E986+Scenarios!$B$18*Draws!M959</f>
        <v>-1.7723215990764</v>
      </c>
      <c r="Q986" s="64" t="n">
        <f aca="false">Scenarios!$B$15+Scenarios!$B$16*$D986+Scenarios!$B$17*(Scenarios!L$22+SUM($G986:P986))+$E986+Scenarios!$B$18*Draws!N959</f>
        <v>-1.17636768082876</v>
      </c>
      <c r="R986" s="64" t="n">
        <f aca="false">Scenarios!$B$15+Scenarios!$B$16*$D986+Scenarios!$B$17*(Scenarios!M$22+SUM($G986:Q986))+$E986+Scenarios!$B$18*Draws!O959</f>
        <v>3.44322597106938</v>
      </c>
      <c r="S986" s="79" t="n">
        <f aca="false">SUM(G986:R986)</f>
        <v>-24.9509771721235</v>
      </c>
    </row>
    <row r="987" customFormat="false" ht="15" hidden="false" customHeight="false" outlineLevel="0" collapsed="false">
      <c r="A987" s="36" t="n">
        <v>956</v>
      </c>
      <c r="B987" s="36" t="n">
        <f aca="false">MATCH(Draws!B960,$B$16:$E$16,1)</f>
        <v>1</v>
      </c>
      <c r="C987" s="65" t="n">
        <f aca="false">MAX(-0.9,INDEX(Scenarios!$B$8:$E$8,B987)+INDEX(Scenarios!$B$9:$E$9,B987)*Draws!C960)</f>
        <v>0.37677005</v>
      </c>
      <c r="D987" s="65" t="n">
        <f aca="false">(1+C987)^(1/12)-1</f>
        <v>0.0270031700954696</v>
      </c>
      <c r="E987" s="64" t="n">
        <f aca="false">INDEX(Scenarios!$B$10:$E$10,B987)/12</f>
        <v>-1.25</v>
      </c>
      <c r="G987" s="64" t="n">
        <f aca="false">Scenarios!$B$15+Scenarios!$B$16*$D987+Scenarios!$B$17*(Scenarios!B$22)+$E987+Scenarios!$B$18*Draws!D960</f>
        <v>-5.19966646496168</v>
      </c>
      <c r="H987" s="64" t="n">
        <f aca="false">Scenarios!$B$15+Scenarios!$B$16*$D987+Scenarios!$B$17*(Scenarios!C$22+SUM($G987:G987))+$E987+Scenarios!$B$18*Draws!E960</f>
        <v>-2.29458146556762</v>
      </c>
      <c r="I987" s="64" t="n">
        <f aca="false">Scenarios!$B$15+Scenarios!$B$16*$D987+Scenarios!$B$17*(Scenarios!D$22+SUM($G987:H987))+$E987+Scenarios!$B$18*Draws!F960</f>
        <v>-5.03697174586669</v>
      </c>
      <c r="J987" s="64" t="n">
        <f aca="false">Scenarios!$B$15+Scenarios!$B$16*$D987+Scenarios!$B$17*(Scenarios!E$22+SUM($G987:I987))+$E987+Scenarios!$B$18*Draws!G960</f>
        <v>-4.54524026670729</v>
      </c>
      <c r="K987" s="64" t="n">
        <f aca="false">Scenarios!$B$15+Scenarios!$B$16*$D987+Scenarios!$B$17*(Scenarios!F$22+SUM($G987:J987))+$E987+Scenarios!$B$18*Draws!H960</f>
        <v>-1.80618064456538</v>
      </c>
      <c r="L987" s="64" t="n">
        <f aca="false">Scenarios!$B$15+Scenarios!$B$16*$D987+Scenarios!$B$17*(Scenarios!G$22+SUM($G987:K987))+$E987+Scenarios!$B$18*Draws!I960</f>
        <v>1.3036271189949</v>
      </c>
      <c r="M987" s="64" t="n">
        <f aca="false">Scenarios!$B$15+Scenarios!$B$16*$D987+Scenarios!$B$17*(Scenarios!H$22+SUM($G987:L987))+$E987+Scenarios!$B$18*Draws!J960</f>
        <v>0.538767127304437</v>
      </c>
      <c r="N987" s="64" t="n">
        <f aca="false">Scenarios!$B$15+Scenarios!$B$16*$D987+Scenarios!$B$17*(Scenarios!I$22+SUM($G987:M987))+$E987+Scenarios!$B$18*Draws!K960</f>
        <v>-2.82541217283176</v>
      </c>
      <c r="O987" s="64" t="n">
        <f aca="false">Scenarios!$B$15+Scenarios!$B$16*$D987+Scenarios!$B$17*(Scenarios!J$22+SUM($G987:N987))+$E987+Scenarios!$B$18*Draws!L960</f>
        <v>-5.0263268683959</v>
      </c>
      <c r="P987" s="64" t="n">
        <f aca="false">Scenarios!$B$15+Scenarios!$B$16*$D987+Scenarios!$B$17*(Scenarios!K$22+SUM($G987:O987))+$E987+Scenarios!$B$18*Draws!M960</f>
        <v>-5.29788968047821</v>
      </c>
      <c r="Q987" s="64" t="n">
        <f aca="false">Scenarios!$B$15+Scenarios!$B$16*$D987+Scenarios!$B$17*(Scenarios!L$22+SUM($G987:P987))+$E987+Scenarios!$B$18*Draws!N960</f>
        <v>-0.460973854934228</v>
      </c>
      <c r="R987" s="64" t="n">
        <f aca="false">Scenarios!$B$15+Scenarios!$B$16*$D987+Scenarios!$B$17*(Scenarios!M$22+SUM($G987:Q987))+$E987+Scenarios!$B$18*Draws!O960</f>
        <v>-3.11428947708197</v>
      </c>
      <c r="S987" s="79" t="n">
        <f aca="false">SUM(G987:R987)</f>
        <v>-33.7651383950914</v>
      </c>
    </row>
    <row r="988" customFormat="false" ht="15" hidden="false" customHeight="false" outlineLevel="0" collapsed="false">
      <c r="A988" s="36" t="n">
        <v>957</v>
      </c>
      <c r="B988" s="36" t="n">
        <f aca="false">MATCH(Draws!B961,$B$16:$E$16,1)</f>
        <v>4</v>
      </c>
      <c r="C988" s="65" t="n">
        <f aca="false">MAX(-0.9,INDEX(Scenarios!$B$8:$E$8,B988)+INDEX(Scenarios!$B$9:$E$9,B988)*Draws!C961)</f>
        <v>-0.03429564</v>
      </c>
      <c r="D988" s="65" t="n">
        <f aca="false">(1+C988)^(1/12)-1</f>
        <v>-0.00290390358826365</v>
      </c>
      <c r="E988" s="64" t="n">
        <f aca="false">INDEX(Scenarios!$B$10:$E$10,B988)/12</f>
        <v>-1.25</v>
      </c>
      <c r="G988" s="64" t="n">
        <f aca="false">Scenarios!$B$15+Scenarios!$B$16*$D988+Scenarios!$B$17*(Scenarios!B$22)+$E988+Scenarios!$B$18*Draws!D961</f>
        <v>-0.841080169156134</v>
      </c>
      <c r="H988" s="64" t="n">
        <f aca="false">Scenarios!$B$15+Scenarios!$B$16*$D988+Scenarios!$B$17*(Scenarios!C$22+SUM($G988:G988))+$E988+Scenarios!$B$18*Draws!E961</f>
        <v>-3.81773912679045</v>
      </c>
      <c r="I988" s="64" t="n">
        <f aca="false">Scenarios!$B$15+Scenarios!$B$16*$D988+Scenarios!$B$17*(Scenarios!D$22+SUM($G988:H988))+$E988+Scenarios!$B$18*Draws!F961</f>
        <v>-7.01364677519949</v>
      </c>
      <c r="J988" s="64" t="n">
        <f aca="false">Scenarios!$B$15+Scenarios!$B$16*$D988+Scenarios!$B$17*(Scenarios!E$22+SUM($G988:I988))+$E988+Scenarios!$B$18*Draws!G961</f>
        <v>1.54953202618953</v>
      </c>
      <c r="K988" s="64" t="n">
        <f aca="false">Scenarios!$B$15+Scenarios!$B$16*$D988+Scenarios!$B$17*(Scenarios!F$22+SUM($G988:J988))+$E988+Scenarios!$B$18*Draws!H961</f>
        <v>-3.13184249951588</v>
      </c>
      <c r="L988" s="64" t="n">
        <f aca="false">Scenarios!$B$15+Scenarios!$B$16*$D988+Scenarios!$B$17*(Scenarios!G$22+SUM($G988:K988))+$E988+Scenarios!$B$18*Draws!I961</f>
        <v>-0.240841249133637</v>
      </c>
      <c r="M988" s="64" t="n">
        <f aca="false">Scenarios!$B$15+Scenarios!$B$16*$D988+Scenarios!$B$17*(Scenarios!H$22+SUM($G988:L988))+$E988+Scenarios!$B$18*Draws!J961</f>
        <v>-0.107663793576591</v>
      </c>
      <c r="N988" s="64" t="n">
        <f aca="false">Scenarios!$B$15+Scenarios!$B$16*$D988+Scenarios!$B$17*(Scenarios!I$22+SUM($G988:M988))+$E988+Scenarios!$B$18*Draws!K961</f>
        <v>3.19843496763285</v>
      </c>
      <c r="O988" s="64" t="n">
        <f aca="false">Scenarios!$B$15+Scenarios!$B$16*$D988+Scenarios!$B$17*(Scenarios!J$22+SUM($G988:N988))+$E988+Scenarios!$B$18*Draws!L961</f>
        <v>-1.46116491929574</v>
      </c>
      <c r="P988" s="64" t="n">
        <f aca="false">Scenarios!$B$15+Scenarios!$B$16*$D988+Scenarios!$B$17*(Scenarios!K$22+SUM($G988:O988))+$E988+Scenarios!$B$18*Draws!M961</f>
        <v>-1.78880365675868</v>
      </c>
      <c r="Q988" s="64" t="n">
        <f aca="false">Scenarios!$B$15+Scenarios!$B$16*$D988+Scenarios!$B$17*(Scenarios!L$22+SUM($G988:P988))+$E988+Scenarios!$B$18*Draws!N961</f>
        <v>-7.67366131952235</v>
      </c>
      <c r="R988" s="64" t="n">
        <f aca="false">Scenarios!$B$15+Scenarios!$B$16*$D988+Scenarios!$B$17*(Scenarios!M$22+SUM($G988:Q988))+$E988+Scenarios!$B$18*Draws!O961</f>
        <v>-8.38587609474381</v>
      </c>
      <c r="S988" s="79" t="n">
        <f aca="false">SUM(G988:R988)</f>
        <v>-29.7143526098704</v>
      </c>
    </row>
    <row r="989" customFormat="false" ht="15" hidden="false" customHeight="false" outlineLevel="0" collapsed="false">
      <c r="A989" s="36" t="n">
        <v>958</v>
      </c>
      <c r="B989" s="36" t="n">
        <f aca="false">MATCH(Draws!B962,$B$16:$E$16,1)</f>
        <v>4</v>
      </c>
      <c r="C989" s="65" t="n">
        <f aca="false">MAX(-0.9,INDEX(Scenarios!$B$8:$E$8,B989)+INDEX(Scenarios!$B$9:$E$9,B989)*Draws!C962)</f>
        <v>0.16967028</v>
      </c>
      <c r="D989" s="65" t="n">
        <f aca="false">(1+C989)^(1/12)-1</f>
        <v>0.0131458144476511</v>
      </c>
      <c r="E989" s="64" t="n">
        <f aca="false">INDEX(Scenarios!$B$10:$E$10,B989)/12</f>
        <v>-1.25</v>
      </c>
      <c r="G989" s="64" t="n">
        <f aca="false">Scenarios!$B$15+Scenarios!$B$16*$D989+Scenarios!$B$17*(Scenarios!B$22)+$E989+Scenarios!$B$18*Draws!D962</f>
        <v>-1.24496239622885</v>
      </c>
      <c r="H989" s="64" t="n">
        <f aca="false">Scenarios!$B$15+Scenarios!$B$16*$D989+Scenarios!$B$17*(Scenarios!C$22+SUM($G989:G989))+$E989+Scenarios!$B$18*Draws!E962</f>
        <v>-2.71188575462515</v>
      </c>
      <c r="I989" s="64" t="n">
        <f aca="false">Scenarios!$B$15+Scenarios!$B$16*$D989+Scenarios!$B$17*(Scenarios!D$22+SUM($G989:H989))+$E989+Scenarios!$B$18*Draws!F962</f>
        <v>-2.14136350711334</v>
      </c>
      <c r="J989" s="64" t="n">
        <f aca="false">Scenarios!$B$15+Scenarios!$B$16*$D989+Scenarios!$B$17*(Scenarios!E$22+SUM($G989:I989))+$E989+Scenarios!$B$18*Draws!G962</f>
        <v>-1.24947065312407</v>
      </c>
      <c r="K989" s="64" t="n">
        <f aca="false">Scenarios!$B$15+Scenarios!$B$16*$D989+Scenarios!$B$17*(Scenarios!F$22+SUM($G989:J989))+$E989+Scenarios!$B$18*Draws!H962</f>
        <v>-5.83197046941209</v>
      </c>
      <c r="L989" s="64" t="n">
        <f aca="false">Scenarios!$B$15+Scenarios!$B$16*$D989+Scenarios!$B$17*(Scenarios!G$22+SUM($G989:K989))+$E989+Scenarios!$B$18*Draws!I962</f>
        <v>-1.23571795750802</v>
      </c>
      <c r="M989" s="64" t="n">
        <f aca="false">Scenarios!$B$15+Scenarios!$B$16*$D989+Scenarios!$B$17*(Scenarios!H$22+SUM($G989:L989))+$E989+Scenarios!$B$18*Draws!J962</f>
        <v>1.35645683029767</v>
      </c>
      <c r="N989" s="64" t="n">
        <f aca="false">Scenarios!$B$15+Scenarios!$B$16*$D989+Scenarios!$B$17*(Scenarios!I$22+SUM($G989:M989))+$E989+Scenarios!$B$18*Draws!K962</f>
        <v>-2.26839962798668</v>
      </c>
      <c r="O989" s="64" t="n">
        <f aca="false">Scenarios!$B$15+Scenarios!$B$16*$D989+Scenarios!$B$17*(Scenarios!J$22+SUM($G989:N989))+$E989+Scenarios!$B$18*Draws!L962</f>
        <v>2.50456626095989</v>
      </c>
      <c r="P989" s="64" t="n">
        <f aca="false">Scenarios!$B$15+Scenarios!$B$16*$D989+Scenarios!$B$17*(Scenarios!K$22+SUM($G989:O989))+$E989+Scenarios!$B$18*Draws!M962</f>
        <v>-1.02652459060178</v>
      </c>
      <c r="Q989" s="64" t="n">
        <f aca="false">Scenarios!$B$15+Scenarios!$B$16*$D989+Scenarios!$B$17*(Scenarios!L$22+SUM($G989:P989))+$E989+Scenarios!$B$18*Draws!N962</f>
        <v>-0.560455906471885</v>
      </c>
      <c r="R989" s="64" t="n">
        <f aca="false">Scenarios!$B$15+Scenarios!$B$16*$D989+Scenarios!$B$17*(Scenarios!M$22+SUM($G989:Q989))+$E989+Scenarios!$B$18*Draws!O962</f>
        <v>-1.47840338114391</v>
      </c>
      <c r="S989" s="79" t="n">
        <f aca="false">SUM(G989:R989)</f>
        <v>-15.8881311529582</v>
      </c>
    </row>
    <row r="990" customFormat="false" ht="15" hidden="false" customHeight="false" outlineLevel="0" collapsed="false">
      <c r="A990" s="36" t="n">
        <v>959</v>
      </c>
      <c r="B990" s="36" t="n">
        <f aca="false">MATCH(Draws!B963,$B$16:$E$16,1)</f>
        <v>1</v>
      </c>
      <c r="C990" s="65" t="n">
        <f aca="false">MAX(-0.9,INDEX(Scenarios!$B$8:$E$8,B990)+INDEX(Scenarios!$B$9:$E$9,B990)*Draws!C963)</f>
        <v>-0.292012</v>
      </c>
      <c r="D990" s="65" t="n">
        <f aca="false">(1+C990)^(1/12)-1</f>
        <v>-0.0283672202811237</v>
      </c>
      <c r="E990" s="64" t="n">
        <f aca="false">INDEX(Scenarios!$B$10:$E$10,B990)/12</f>
        <v>-1.25</v>
      </c>
      <c r="G990" s="64" t="n">
        <f aca="false">Scenarios!$B$15+Scenarios!$B$16*$D990+Scenarios!$B$17*(Scenarios!B$22)+$E990+Scenarios!$B$18*Draws!D963</f>
        <v>-1.89378752586291</v>
      </c>
      <c r="H990" s="64" t="n">
        <f aca="false">Scenarios!$B$15+Scenarios!$B$16*$D990+Scenarios!$B$17*(Scenarios!C$22+SUM($G990:G990))+$E990+Scenarios!$B$18*Draws!E963</f>
        <v>-5.35926035202672</v>
      </c>
      <c r="I990" s="64" t="n">
        <f aca="false">Scenarios!$B$15+Scenarios!$B$16*$D990+Scenarios!$B$17*(Scenarios!D$22+SUM($G990:H990))+$E990+Scenarios!$B$18*Draws!F963</f>
        <v>-1.05001710902565</v>
      </c>
      <c r="J990" s="64" t="n">
        <f aca="false">Scenarios!$B$15+Scenarios!$B$16*$D990+Scenarios!$B$17*(Scenarios!E$22+SUM($G990:I990))+$E990+Scenarios!$B$18*Draws!G963</f>
        <v>-2.33129617194134</v>
      </c>
      <c r="K990" s="64" t="n">
        <f aca="false">Scenarios!$B$15+Scenarios!$B$16*$D990+Scenarios!$B$17*(Scenarios!F$22+SUM($G990:J990))+$E990+Scenarios!$B$18*Draws!H963</f>
        <v>-3.5224124303756</v>
      </c>
      <c r="L990" s="64" t="n">
        <f aca="false">Scenarios!$B$15+Scenarios!$B$16*$D990+Scenarios!$B$17*(Scenarios!G$22+SUM($G990:K990))+$E990+Scenarios!$B$18*Draws!I963</f>
        <v>-3.81696076930135</v>
      </c>
      <c r="M990" s="64" t="n">
        <f aca="false">Scenarios!$B$15+Scenarios!$B$16*$D990+Scenarios!$B$17*(Scenarios!H$22+SUM($G990:L990))+$E990+Scenarios!$B$18*Draws!J963</f>
        <v>-3.20860466368033</v>
      </c>
      <c r="N990" s="64" t="n">
        <f aca="false">Scenarios!$B$15+Scenarios!$B$16*$D990+Scenarios!$B$17*(Scenarios!I$22+SUM($G990:M990))+$E990+Scenarios!$B$18*Draws!K963</f>
        <v>1.39325595401134</v>
      </c>
      <c r="O990" s="64" t="n">
        <f aca="false">Scenarios!$B$15+Scenarios!$B$16*$D990+Scenarios!$B$17*(Scenarios!J$22+SUM($G990:N990))+$E990+Scenarios!$B$18*Draws!L963</f>
        <v>-1.907701052417</v>
      </c>
      <c r="P990" s="64" t="n">
        <f aca="false">Scenarios!$B$15+Scenarios!$B$16*$D990+Scenarios!$B$17*(Scenarios!K$22+SUM($G990:O990))+$E990+Scenarios!$B$18*Draws!M963</f>
        <v>-1.86962124248722</v>
      </c>
      <c r="Q990" s="64" t="n">
        <f aca="false">Scenarios!$B$15+Scenarios!$B$16*$D990+Scenarios!$B$17*(Scenarios!L$22+SUM($G990:P990))+$E990+Scenarios!$B$18*Draws!N963</f>
        <v>-2.17359839517105</v>
      </c>
      <c r="R990" s="64" t="n">
        <f aca="false">Scenarios!$B$15+Scenarios!$B$16*$D990+Scenarios!$B$17*(Scenarios!M$22+SUM($G990:Q990))+$E990+Scenarios!$B$18*Draws!O963</f>
        <v>-2.98435549570087</v>
      </c>
      <c r="S990" s="79" t="n">
        <f aca="false">SUM(G990:R990)</f>
        <v>-28.7243592539787</v>
      </c>
    </row>
    <row r="991" customFormat="false" ht="15" hidden="false" customHeight="false" outlineLevel="0" collapsed="false">
      <c r="A991" s="36" t="n">
        <v>960</v>
      </c>
      <c r="B991" s="36" t="n">
        <f aca="false">MATCH(Draws!B964,$B$16:$E$16,1)</f>
        <v>1</v>
      </c>
      <c r="C991" s="65" t="n">
        <f aca="false">MAX(-0.9,INDEX(Scenarios!$B$8:$E$8,B991)+INDEX(Scenarios!$B$9:$E$9,B991)*Draws!C964)</f>
        <v>-0.11245975</v>
      </c>
      <c r="D991" s="65" t="n">
        <f aca="false">(1+C991)^(1/12)-1</f>
        <v>-0.0098925277122065</v>
      </c>
      <c r="E991" s="64" t="n">
        <f aca="false">INDEX(Scenarios!$B$10:$E$10,B991)/12</f>
        <v>-1.25</v>
      </c>
      <c r="G991" s="64" t="n">
        <f aca="false">Scenarios!$B$15+Scenarios!$B$16*$D991+Scenarios!$B$17*(Scenarios!B$22)+$E991+Scenarios!$B$18*Draws!D964</f>
        <v>-5.53824074107852</v>
      </c>
      <c r="H991" s="64" t="n">
        <f aca="false">Scenarios!$B$15+Scenarios!$B$16*$D991+Scenarios!$B$17*(Scenarios!C$22+SUM($G991:G991))+$E991+Scenarios!$B$18*Draws!E964</f>
        <v>2.3606630659972</v>
      </c>
      <c r="I991" s="64" t="n">
        <f aca="false">Scenarios!$B$15+Scenarios!$B$16*$D991+Scenarios!$B$17*(Scenarios!D$22+SUM($G991:H991))+$E991+Scenarios!$B$18*Draws!F964</f>
        <v>-5.22244496431048</v>
      </c>
      <c r="J991" s="64" t="n">
        <f aca="false">Scenarios!$B$15+Scenarios!$B$16*$D991+Scenarios!$B$17*(Scenarios!E$22+SUM($G991:I991))+$E991+Scenarios!$B$18*Draws!G964</f>
        <v>-5.53256332020618</v>
      </c>
      <c r="K991" s="64" t="n">
        <f aca="false">Scenarios!$B$15+Scenarios!$B$16*$D991+Scenarios!$B$17*(Scenarios!F$22+SUM($G991:J991))+$E991+Scenarios!$B$18*Draws!H964</f>
        <v>-1.94513894437951</v>
      </c>
      <c r="L991" s="64" t="n">
        <f aca="false">Scenarios!$B$15+Scenarios!$B$16*$D991+Scenarios!$B$17*(Scenarios!G$22+SUM($G991:K991))+$E991+Scenarios!$B$18*Draws!I964</f>
        <v>-5.25966454503676</v>
      </c>
      <c r="M991" s="64" t="n">
        <f aca="false">Scenarios!$B$15+Scenarios!$B$16*$D991+Scenarios!$B$17*(Scenarios!H$22+SUM($G991:L991))+$E991+Scenarios!$B$18*Draws!J964</f>
        <v>-2.08735934564515</v>
      </c>
      <c r="N991" s="64" t="n">
        <f aca="false">Scenarios!$B$15+Scenarios!$B$16*$D991+Scenarios!$B$17*(Scenarios!I$22+SUM($G991:M991))+$E991+Scenarios!$B$18*Draws!K964</f>
        <v>-0.854036555048024</v>
      </c>
      <c r="O991" s="64" t="n">
        <f aca="false">Scenarios!$B$15+Scenarios!$B$16*$D991+Scenarios!$B$17*(Scenarios!J$22+SUM($G991:N991))+$E991+Scenarios!$B$18*Draws!L964</f>
        <v>0.366061685837971</v>
      </c>
      <c r="P991" s="64" t="n">
        <f aca="false">Scenarios!$B$15+Scenarios!$B$16*$D991+Scenarios!$B$17*(Scenarios!K$22+SUM($G991:O991))+$E991+Scenarios!$B$18*Draws!M964</f>
        <v>-1.59510187536893</v>
      </c>
      <c r="Q991" s="64" t="n">
        <f aca="false">Scenarios!$B$15+Scenarios!$B$16*$D991+Scenarios!$B$17*(Scenarios!L$22+SUM($G991:P991))+$E991+Scenarios!$B$18*Draws!N964</f>
        <v>1.73421979805229</v>
      </c>
      <c r="R991" s="64" t="n">
        <f aca="false">Scenarios!$B$15+Scenarios!$B$16*$D991+Scenarios!$B$17*(Scenarios!M$22+SUM($G991:Q991))+$E991+Scenarios!$B$18*Draws!O964</f>
        <v>-3.3729617591114</v>
      </c>
      <c r="S991" s="79" t="n">
        <f aca="false">SUM(G991:R991)</f>
        <v>-26.9465675002975</v>
      </c>
    </row>
    <row r="992" customFormat="false" ht="15" hidden="false" customHeight="false" outlineLevel="0" collapsed="false">
      <c r="A992" s="36" t="n">
        <v>961</v>
      </c>
      <c r="B992" s="36" t="n">
        <f aca="false">MATCH(Draws!B965,$B$16:$E$16,1)</f>
        <v>4</v>
      </c>
      <c r="C992" s="65" t="n">
        <f aca="false">MAX(-0.9,INDEX(Scenarios!$B$8:$E$8,B992)+INDEX(Scenarios!$B$9:$E$9,B992)*Draws!C965)</f>
        <v>0.21040224</v>
      </c>
      <c r="D992" s="65" t="n">
        <f aca="false">(1+C992)^(1/12)-1</f>
        <v>0.0160400095336388</v>
      </c>
      <c r="E992" s="64" t="n">
        <f aca="false">INDEX(Scenarios!$B$10:$E$10,B992)/12</f>
        <v>-1.25</v>
      </c>
      <c r="G992" s="64" t="n">
        <f aca="false">Scenarios!$B$15+Scenarios!$B$16*$D992+Scenarios!$B$17*(Scenarios!B$22)+$E992+Scenarios!$B$18*Draws!D965</f>
        <v>-5.25232428938202</v>
      </c>
      <c r="H992" s="64" t="n">
        <f aca="false">Scenarios!$B$15+Scenarios!$B$16*$D992+Scenarios!$B$17*(Scenarios!C$22+SUM($G992:G992))+$E992+Scenarios!$B$18*Draws!E965</f>
        <v>-4.59804358805035</v>
      </c>
      <c r="I992" s="64" t="n">
        <f aca="false">Scenarios!$B$15+Scenarios!$B$16*$D992+Scenarios!$B$17*(Scenarios!D$22+SUM($G992:H992))+$E992+Scenarios!$B$18*Draws!F965</f>
        <v>1.42827439463969</v>
      </c>
      <c r="J992" s="64" t="n">
        <f aca="false">Scenarios!$B$15+Scenarios!$B$16*$D992+Scenarios!$B$17*(Scenarios!E$22+SUM($G992:I992))+$E992+Scenarios!$B$18*Draws!G965</f>
        <v>2.9913251403019</v>
      </c>
      <c r="K992" s="64" t="n">
        <f aca="false">Scenarios!$B$15+Scenarios!$B$16*$D992+Scenarios!$B$17*(Scenarios!F$22+SUM($G992:J992))+$E992+Scenarios!$B$18*Draws!H965</f>
        <v>-6.91938047759315</v>
      </c>
      <c r="L992" s="64" t="n">
        <f aca="false">Scenarios!$B$15+Scenarios!$B$16*$D992+Scenarios!$B$17*(Scenarios!G$22+SUM($G992:K992))+$E992+Scenarios!$B$18*Draws!I965</f>
        <v>1.77174269791266</v>
      </c>
      <c r="M992" s="64" t="n">
        <f aca="false">Scenarios!$B$15+Scenarios!$B$16*$D992+Scenarios!$B$17*(Scenarios!H$22+SUM($G992:L992))+$E992+Scenarios!$B$18*Draws!J965</f>
        <v>-2.74291393158712</v>
      </c>
      <c r="N992" s="64" t="n">
        <f aca="false">Scenarios!$B$15+Scenarios!$B$16*$D992+Scenarios!$B$17*(Scenarios!I$22+SUM($G992:M992))+$E992+Scenarios!$B$18*Draws!K965</f>
        <v>-2.45532031438919</v>
      </c>
      <c r="O992" s="64" t="n">
        <f aca="false">Scenarios!$B$15+Scenarios!$B$16*$D992+Scenarios!$B$17*(Scenarios!J$22+SUM($G992:N992))+$E992+Scenarios!$B$18*Draws!L965</f>
        <v>0.44540717381728</v>
      </c>
      <c r="P992" s="64" t="n">
        <f aca="false">Scenarios!$B$15+Scenarios!$B$16*$D992+Scenarios!$B$17*(Scenarios!K$22+SUM($G992:O992))+$E992+Scenarios!$B$18*Draws!M965</f>
        <v>0.432775580844948</v>
      </c>
      <c r="Q992" s="64" t="n">
        <f aca="false">Scenarios!$B$15+Scenarios!$B$16*$D992+Scenarios!$B$17*(Scenarios!L$22+SUM($G992:P992))+$E992+Scenarios!$B$18*Draws!N965</f>
        <v>-2.1173945599737</v>
      </c>
      <c r="R992" s="64" t="n">
        <f aca="false">Scenarios!$B$15+Scenarios!$B$16*$D992+Scenarios!$B$17*(Scenarios!M$22+SUM($G992:Q992))+$E992+Scenarios!$B$18*Draws!O965</f>
        <v>-9.16657054028969</v>
      </c>
      <c r="S992" s="79" t="n">
        <f aca="false">SUM(G992:R992)</f>
        <v>-26.1824227137487</v>
      </c>
    </row>
    <row r="993" customFormat="false" ht="15" hidden="false" customHeight="false" outlineLevel="0" collapsed="false">
      <c r="A993" s="36" t="n">
        <v>962</v>
      </c>
      <c r="B993" s="36" t="n">
        <f aca="false">MATCH(Draws!B966,$B$16:$E$16,1)</f>
        <v>2</v>
      </c>
      <c r="C993" s="65" t="n">
        <f aca="false">MAX(-0.9,INDEX(Scenarios!$B$8:$E$8,B993)+INDEX(Scenarios!$B$9:$E$9,B993)*Draws!C966)</f>
        <v>-0.22542148</v>
      </c>
      <c r="D993" s="65" t="n">
        <f aca="false">(1+C993)^(1/12)-1</f>
        <v>-0.0210613981243327</v>
      </c>
      <c r="E993" s="64" t="n">
        <f aca="false">INDEX(Scenarios!$B$10:$E$10,B993)/12</f>
        <v>0.416666666666667</v>
      </c>
      <c r="G993" s="64" t="n">
        <f aca="false">Scenarios!$B$15+Scenarios!$B$16*$D993+Scenarios!$B$17*(Scenarios!B$22)+$E993+Scenarios!$B$18*Draws!D966</f>
        <v>-2.79590712511081</v>
      </c>
      <c r="H993" s="64" t="n">
        <f aca="false">Scenarios!$B$15+Scenarios!$B$16*$D993+Scenarios!$B$17*(Scenarios!C$22+SUM($G993:G993))+$E993+Scenarios!$B$18*Draws!E966</f>
        <v>-3.01714192267197</v>
      </c>
      <c r="I993" s="64" t="n">
        <f aca="false">Scenarios!$B$15+Scenarios!$B$16*$D993+Scenarios!$B$17*(Scenarios!D$22+SUM($G993:H993))+$E993+Scenarios!$B$18*Draws!F966</f>
        <v>-0.780399612826243</v>
      </c>
      <c r="J993" s="64" t="n">
        <f aca="false">Scenarios!$B$15+Scenarios!$B$16*$D993+Scenarios!$B$17*(Scenarios!E$22+SUM($G993:I993))+$E993+Scenarios!$B$18*Draws!G966</f>
        <v>2.6421135404006</v>
      </c>
      <c r="K993" s="64" t="n">
        <f aca="false">Scenarios!$B$15+Scenarios!$B$16*$D993+Scenarios!$B$17*(Scenarios!F$22+SUM($G993:J993))+$E993+Scenarios!$B$18*Draws!H966</f>
        <v>2.42725126662753</v>
      </c>
      <c r="L993" s="64" t="n">
        <f aca="false">Scenarios!$B$15+Scenarios!$B$16*$D993+Scenarios!$B$17*(Scenarios!G$22+SUM($G993:K993))+$E993+Scenarios!$B$18*Draws!I966</f>
        <v>-2.38147617181276</v>
      </c>
      <c r="M993" s="64" t="n">
        <f aca="false">Scenarios!$B$15+Scenarios!$B$16*$D993+Scenarios!$B$17*(Scenarios!H$22+SUM($G993:L993))+$E993+Scenarios!$B$18*Draws!J966</f>
        <v>-0.227660374914247</v>
      </c>
      <c r="N993" s="64" t="n">
        <f aca="false">Scenarios!$B$15+Scenarios!$B$16*$D993+Scenarios!$B$17*(Scenarios!I$22+SUM($G993:M993))+$E993+Scenarios!$B$18*Draws!K966</f>
        <v>-2.72846017917682</v>
      </c>
      <c r="O993" s="64" t="n">
        <f aca="false">Scenarios!$B$15+Scenarios!$B$16*$D993+Scenarios!$B$17*(Scenarios!J$22+SUM($G993:N993))+$E993+Scenarios!$B$18*Draws!L966</f>
        <v>-0.313345045463106</v>
      </c>
      <c r="P993" s="64" t="n">
        <f aca="false">Scenarios!$B$15+Scenarios!$B$16*$D993+Scenarios!$B$17*(Scenarios!K$22+SUM($G993:O993))+$E993+Scenarios!$B$18*Draws!M966</f>
        <v>-0.578810262222211</v>
      </c>
      <c r="Q993" s="64" t="n">
        <f aca="false">Scenarios!$B$15+Scenarios!$B$16*$D993+Scenarios!$B$17*(Scenarios!L$22+SUM($G993:P993))+$E993+Scenarios!$B$18*Draws!N966</f>
        <v>2.901614173058</v>
      </c>
      <c r="R993" s="64" t="n">
        <f aca="false">Scenarios!$B$15+Scenarios!$B$16*$D993+Scenarios!$B$17*(Scenarios!M$22+SUM($G993:Q993))+$E993+Scenarios!$B$18*Draws!O966</f>
        <v>2.12504724571111</v>
      </c>
      <c r="S993" s="79" t="n">
        <f aca="false">SUM(G993:R993)</f>
        <v>-2.72717446840092</v>
      </c>
    </row>
    <row r="994" customFormat="false" ht="15" hidden="false" customHeight="false" outlineLevel="0" collapsed="false">
      <c r="A994" s="36" t="n">
        <v>963</v>
      </c>
      <c r="B994" s="36" t="n">
        <f aca="false">MATCH(Draws!B967,$B$16:$E$16,1)</f>
        <v>1</v>
      </c>
      <c r="C994" s="65" t="n">
        <f aca="false">MAX(-0.9,INDEX(Scenarios!$B$8:$E$8,B994)+INDEX(Scenarios!$B$9:$E$9,B994)*Draws!C967)</f>
        <v>0.0465602</v>
      </c>
      <c r="D994" s="65" t="n">
        <f aca="false">(1+C994)^(1/12)-1</f>
        <v>0.00379959910483429</v>
      </c>
      <c r="E994" s="64" t="n">
        <f aca="false">INDEX(Scenarios!$B$10:$E$10,B994)/12</f>
        <v>-1.25</v>
      </c>
      <c r="G994" s="64" t="n">
        <f aca="false">Scenarios!$B$15+Scenarios!$B$16*$D994+Scenarios!$B$17*(Scenarios!B$22)+$E994+Scenarios!$B$18*Draws!D967</f>
        <v>-3.94589555780459</v>
      </c>
      <c r="H994" s="64" t="n">
        <f aca="false">Scenarios!$B$15+Scenarios!$B$16*$D994+Scenarios!$B$17*(Scenarios!C$22+SUM($G994:G994))+$E994+Scenarios!$B$18*Draws!E967</f>
        <v>-5.61586670551062</v>
      </c>
      <c r="I994" s="64" t="n">
        <f aca="false">Scenarios!$B$15+Scenarios!$B$16*$D994+Scenarios!$B$17*(Scenarios!D$22+SUM($G994:H994))+$E994+Scenarios!$B$18*Draws!F967</f>
        <v>-8.52638439568825</v>
      </c>
      <c r="J994" s="64" t="n">
        <f aca="false">Scenarios!$B$15+Scenarios!$B$16*$D994+Scenarios!$B$17*(Scenarios!E$22+SUM($G994:I994))+$E994+Scenarios!$B$18*Draws!G967</f>
        <v>-4.35228358171376</v>
      </c>
      <c r="K994" s="64" t="n">
        <f aca="false">Scenarios!$B$15+Scenarios!$B$16*$D994+Scenarios!$B$17*(Scenarios!F$22+SUM($G994:J994))+$E994+Scenarios!$B$18*Draws!H967</f>
        <v>-1.86888253621281</v>
      </c>
      <c r="L994" s="64" t="n">
        <f aca="false">Scenarios!$B$15+Scenarios!$B$16*$D994+Scenarios!$B$17*(Scenarios!G$22+SUM($G994:K994))+$E994+Scenarios!$B$18*Draws!I967</f>
        <v>-5.8207903515263</v>
      </c>
      <c r="M994" s="64" t="n">
        <f aca="false">Scenarios!$B$15+Scenarios!$B$16*$D994+Scenarios!$B$17*(Scenarios!H$22+SUM($G994:L994))+$E994+Scenarios!$B$18*Draws!J967</f>
        <v>-4.03521394290035</v>
      </c>
      <c r="N994" s="64" t="n">
        <f aca="false">Scenarios!$B$15+Scenarios!$B$16*$D994+Scenarios!$B$17*(Scenarios!I$22+SUM($G994:M994))+$E994+Scenarios!$B$18*Draws!K967</f>
        <v>0.869248711177149</v>
      </c>
      <c r="O994" s="64" t="n">
        <f aca="false">Scenarios!$B$15+Scenarios!$B$16*$D994+Scenarios!$B$17*(Scenarios!J$22+SUM($G994:N994))+$E994+Scenarios!$B$18*Draws!L967</f>
        <v>-4.0530825156647</v>
      </c>
      <c r="P994" s="64" t="n">
        <f aca="false">Scenarios!$B$15+Scenarios!$B$16*$D994+Scenarios!$B$17*(Scenarios!K$22+SUM($G994:O994))+$E994+Scenarios!$B$18*Draws!M967</f>
        <v>-2.89703160470057</v>
      </c>
      <c r="Q994" s="64" t="n">
        <f aca="false">Scenarios!$B$15+Scenarios!$B$16*$D994+Scenarios!$B$17*(Scenarios!L$22+SUM($G994:P994))+$E994+Scenarios!$B$18*Draws!N967</f>
        <v>-4.04822762741363</v>
      </c>
      <c r="R994" s="64" t="n">
        <f aca="false">Scenarios!$B$15+Scenarios!$B$16*$D994+Scenarios!$B$17*(Scenarios!M$22+SUM($G994:Q994))+$E994+Scenarios!$B$18*Draws!O967</f>
        <v>-2.69566527069748</v>
      </c>
      <c r="S994" s="79" t="n">
        <f aca="false">SUM(G994:R994)</f>
        <v>-46.9900753786559</v>
      </c>
    </row>
    <row r="995" customFormat="false" ht="15" hidden="false" customHeight="false" outlineLevel="0" collapsed="false">
      <c r="A995" s="36" t="n">
        <v>964</v>
      </c>
      <c r="B995" s="36" t="n">
        <f aca="false">MATCH(Draws!B968,$B$16:$E$16,1)</f>
        <v>1</v>
      </c>
      <c r="C995" s="65" t="n">
        <f aca="false">MAX(-0.9,INDEX(Scenarios!$B$8:$E$8,B995)+INDEX(Scenarios!$B$9:$E$9,B995)*Draws!C968)</f>
        <v>0.32286545</v>
      </c>
      <c r="D995" s="65" t="n">
        <f aca="false">(1+C995)^(1/12)-1</f>
        <v>0.023590640554773</v>
      </c>
      <c r="E995" s="64" t="n">
        <f aca="false">INDEX(Scenarios!$B$10:$E$10,B995)/12</f>
        <v>-1.25</v>
      </c>
      <c r="G995" s="64" t="n">
        <f aca="false">Scenarios!$B$15+Scenarios!$B$16*$D995+Scenarios!$B$17*(Scenarios!B$22)+$E995+Scenarios!$B$18*Draws!D968</f>
        <v>-3.70426049604077</v>
      </c>
      <c r="H995" s="64" t="n">
        <f aca="false">Scenarios!$B$15+Scenarios!$B$16*$D995+Scenarios!$B$17*(Scenarios!C$22+SUM($G995:G995))+$E995+Scenarios!$B$18*Draws!E968</f>
        <v>0.459910406257701</v>
      </c>
      <c r="I995" s="64" t="n">
        <f aca="false">Scenarios!$B$15+Scenarios!$B$16*$D995+Scenarios!$B$17*(Scenarios!D$22+SUM($G995:H995))+$E995+Scenarios!$B$18*Draws!F968</f>
        <v>-8.28008104805148</v>
      </c>
      <c r="J995" s="64" t="n">
        <f aca="false">Scenarios!$B$15+Scenarios!$B$16*$D995+Scenarios!$B$17*(Scenarios!E$22+SUM($G995:I995))+$E995+Scenarios!$B$18*Draws!G968</f>
        <v>-3.19011059858194</v>
      </c>
      <c r="K995" s="64" t="n">
        <f aca="false">Scenarios!$B$15+Scenarios!$B$16*$D995+Scenarios!$B$17*(Scenarios!F$22+SUM($G995:J995))+$E995+Scenarios!$B$18*Draws!H968</f>
        <v>-3.38573295421149</v>
      </c>
      <c r="L995" s="64" t="n">
        <f aca="false">Scenarios!$B$15+Scenarios!$B$16*$D995+Scenarios!$B$17*(Scenarios!G$22+SUM($G995:K995))+$E995+Scenarios!$B$18*Draws!I968</f>
        <v>-1.39058667835227</v>
      </c>
      <c r="M995" s="64" t="n">
        <f aca="false">Scenarios!$B$15+Scenarios!$B$16*$D995+Scenarios!$B$17*(Scenarios!H$22+SUM($G995:L995))+$E995+Scenarios!$B$18*Draws!J968</f>
        <v>-1.71385184486976</v>
      </c>
      <c r="N995" s="64" t="n">
        <f aca="false">Scenarios!$B$15+Scenarios!$B$16*$D995+Scenarios!$B$17*(Scenarios!I$22+SUM($G995:M995))+$E995+Scenarios!$B$18*Draws!K968</f>
        <v>0.786003703444888</v>
      </c>
      <c r="O995" s="64" t="n">
        <f aca="false">Scenarios!$B$15+Scenarios!$B$16*$D995+Scenarios!$B$17*(Scenarios!J$22+SUM($G995:N995))+$E995+Scenarios!$B$18*Draws!L968</f>
        <v>0.0425083934483461</v>
      </c>
      <c r="P995" s="64" t="n">
        <f aca="false">Scenarios!$B$15+Scenarios!$B$16*$D995+Scenarios!$B$17*(Scenarios!K$22+SUM($G995:O995))+$E995+Scenarios!$B$18*Draws!M968</f>
        <v>-0.838992414384863</v>
      </c>
      <c r="Q995" s="64" t="n">
        <f aca="false">Scenarios!$B$15+Scenarios!$B$16*$D995+Scenarios!$B$17*(Scenarios!L$22+SUM($G995:P995))+$E995+Scenarios!$B$18*Draws!N968</f>
        <v>-2.93654616710522</v>
      </c>
      <c r="R995" s="64" t="n">
        <f aca="false">Scenarios!$B$15+Scenarios!$B$16*$D995+Scenarios!$B$17*(Scenarios!M$22+SUM($G995:Q995))+$E995+Scenarios!$B$18*Draws!O968</f>
        <v>-0.547807339863977</v>
      </c>
      <c r="S995" s="79" t="n">
        <f aca="false">SUM(G995:R995)</f>
        <v>-24.6995470383108</v>
      </c>
    </row>
    <row r="996" customFormat="false" ht="15" hidden="false" customHeight="false" outlineLevel="0" collapsed="false">
      <c r="A996" s="36" t="n">
        <v>965</v>
      </c>
      <c r="B996" s="36" t="n">
        <f aca="false">MATCH(Draws!B969,$B$16:$E$16,1)</f>
        <v>4</v>
      </c>
      <c r="C996" s="65" t="n">
        <f aca="false">MAX(-0.9,INDEX(Scenarios!$B$8:$E$8,B996)+INDEX(Scenarios!$B$9:$E$9,B996)*Draws!C969)</f>
        <v>0.24427164</v>
      </c>
      <c r="D996" s="65" t="n">
        <f aca="false">(1+C996)^(1/12)-1</f>
        <v>0.0183793870691893</v>
      </c>
      <c r="E996" s="64" t="n">
        <f aca="false">INDEX(Scenarios!$B$10:$E$10,B996)/12</f>
        <v>-1.25</v>
      </c>
      <c r="G996" s="64" t="n">
        <f aca="false">Scenarios!$B$15+Scenarios!$B$16*$D996+Scenarios!$B$17*(Scenarios!B$22)+$E996+Scenarios!$B$18*Draws!D969</f>
        <v>-1.25252496701322</v>
      </c>
      <c r="H996" s="64" t="n">
        <f aca="false">Scenarios!$B$15+Scenarios!$B$16*$D996+Scenarios!$B$17*(Scenarios!C$22+SUM($G996:G996))+$E996+Scenarios!$B$18*Draws!E969</f>
        <v>-1.62160447228721</v>
      </c>
      <c r="I996" s="64" t="n">
        <f aca="false">Scenarios!$B$15+Scenarios!$B$16*$D996+Scenarios!$B$17*(Scenarios!D$22+SUM($G996:H996))+$E996+Scenarios!$B$18*Draws!F969</f>
        <v>-0.898569721926492</v>
      </c>
      <c r="J996" s="64" t="n">
        <f aca="false">Scenarios!$B$15+Scenarios!$B$16*$D996+Scenarios!$B$17*(Scenarios!E$22+SUM($G996:I996))+$E996+Scenarios!$B$18*Draws!G969</f>
        <v>-2.09380167846322</v>
      </c>
      <c r="K996" s="64" t="n">
        <f aca="false">Scenarios!$B$15+Scenarios!$B$16*$D996+Scenarios!$B$17*(Scenarios!F$22+SUM($G996:J996))+$E996+Scenarios!$B$18*Draws!H969</f>
        <v>-2.78508616938798</v>
      </c>
      <c r="L996" s="64" t="n">
        <f aca="false">Scenarios!$B$15+Scenarios!$B$16*$D996+Scenarios!$B$17*(Scenarios!G$22+SUM($G996:K996))+$E996+Scenarios!$B$18*Draws!I969</f>
        <v>-4.53533980935238</v>
      </c>
      <c r="M996" s="64" t="n">
        <f aca="false">Scenarios!$B$15+Scenarios!$B$16*$D996+Scenarios!$B$17*(Scenarios!H$22+SUM($G996:L996))+$E996+Scenarios!$B$18*Draws!J969</f>
        <v>-5.53443192598737</v>
      </c>
      <c r="N996" s="64" t="n">
        <f aca="false">Scenarios!$B$15+Scenarios!$B$16*$D996+Scenarios!$B$17*(Scenarios!I$22+SUM($G996:M996))+$E996+Scenarios!$B$18*Draws!K969</f>
        <v>-4.65622370151941</v>
      </c>
      <c r="O996" s="64" t="n">
        <f aca="false">Scenarios!$B$15+Scenarios!$B$16*$D996+Scenarios!$B$17*(Scenarios!J$22+SUM($G996:N996))+$E996+Scenarios!$B$18*Draws!L969</f>
        <v>2.06982698719631</v>
      </c>
      <c r="P996" s="64" t="n">
        <f aca="false">Scenarios!$B$15+Scenarios!$B$16*$D996+Scenarios!$B$17*(Scenarios!K$22+SUM($G996:O996))+$E996+Scenarios!$B$18*Draws!M969</f>
        <v>-3.01320040556733</v>
      </c>
      <c r="Q996" s="64" t="n">
        <f aca="false">Scenarios!$B$15+Scenarios!$B$16*$D996+Scenarios!$B$17*(Scenarios!L$22+SUM($G996:P996))+$E996+Scenarios!$B$18*Draws!N969</f>
        <v>-4.5232443579647</v>
      </c>
      <c r="R996" s="64" t="n">
        <f aca="false">Scenarios!$B$15+Scenarios!$B$16*$D996+Scenarios!$B$17*(Scenarios!M$22+SUM($G996:Q996))+$E996+Scenarios!$B$18*Draws!O969</f>
        <v>-1.470311680782</v>
      </c>
      <c r="S996" s="79" t="n">
        <f aca="false">SUM(G996:R996)</f>
        <v>-30.314511903055</v>
      </c>
    </row>
    <row r="997" customFormat="false" ht="15" hidden="false" customHeight="false" outlineLevel="0" collapsed="false">
      <c r="A997" s="36" t="n">
        <v>966</v>
      </c>
      <c r="B997" s="36" t="n">
        <f aca="false">MATCH(Draws!B970,$B$16:$E$16,1)</f>
        <v>4</v>
      </c>
      <c r="C997" s="65" t="n">
        <f aca="false">MAX(-0.9,INDEX(Scenarios!$B$8:$E$8,B997)+INDEX(Scenarios!$B$9:$E$9,B997)*Draws!C970)</f>
        <v>0.3053208</v>
      </c>
      <c r="D997" s="65" t="n">
        <f aca="false">(1+C997)^(1/12)-1</f>
        <v>0.0224524145624487</v>
      </c>
      <c r="E997" s="64" t="n">
        <f aca="false">INDEX(Scenarios!$B$10:$E$10,B997)/12</f>
        <v>-1.25</v>
      </c>
      <c r="G997" s="64" t="n">
        <f aca="false">Scenarios!$B$15+Scenarios!$B$16*$D997+Scenarios!$B$17*(Scenarios!B$22)+$E997+Scenarios!$B$18*Draws!D970</f>
        <v>-2.77758130501087</v>
      </c>
      <c r="H997" s="64" t="n">
        <f aca="false">Scenarios!$B$15+Scenarios!$B$16*$D997+Scenarios!$B$17*(Scenarios!C$22+SUM($G997:G997))+$E997+Scenarios!$B$18*Draws!E970</f>
        <v>-1.96632218003153</v>
      </c>
      <c r="I997" s="64" t="n">
        <f aca="false">Scenarios!$B$15+Scenarios!$B$16*$D997+Scenarios!$B$17*(Scenarios!D$22+SUM($G997:H997))+$E997+Scenarios!$B$18*Draws!F970</f>
        <v>-3.47484714216033</v>
      </c>
      <c r="J997" s="64" t="n">
        <f aca="false">Scenarios!$B$15+Scenarios!$B$16*$D997+Scenarios!$B$17*(Scenarios!E$22+SUM($G997:I997))+$E997+Scenarios!$B$18*Draws!G970</f>
        <v>-4.49800107773958</v>
      </c>
      <c r="K997" s="64" t="n">
        <f aca="false">Scenarios!$B$15+Scenarios!$B$16*$D997+Scenarios!$B$17*(Scenarios!F$22+SUM($G997:J997))+$E997+Scenarios!$B$18*Draws!H970</f>
        <v>0.0577051206187029</v>
      </c>
      <c r="L997" s="64" t="n">
        <f aca="false">Scenarios!$B$15+Scenarios!$B$16*$D997+Scenarios!$B$17*(Scenarios!G$22+SUM($G997:K997))+$E997+Scenarios!$B$18*Draws!I970</f>
        <v>-1.97068158233349</v>
      </c>
      <c r="M997" s="64" t="n">
        <f aca="false">Scenarios!$B$15+Scenarios!$B$16*$D997+Scenarios!$B$17*(Scenarios!H$22+SUM($G997:L997))+$E997+Scenarios!$B$18*Draws!J970</f>
        <v>-2.78138171663472</v>
      </c>
      <c r="N997" s="64" t="n">
        <f aca="false">Scenarios!$B$15+Scenarios!$B$16*$D997+Scenarios!$B$17*(Scenarios!I$22+SUM($G997:M997))+$E997+Scenarios!$B$18*Draws!K970</f>
        <v>0.45315988215571</v>
      </c>
      <c r="O997" s="64" t="n">
        <f aca="false">Scenarios!$B$15+Scenarios!$B$16*$D997+Scenarios!$B$17*(Scenarios!J$22+SUM($G997:N997))+$E997+Scenarios!$B$18*Draws!L970</f>
        <v>0.0325207406063039</v>
      </c>
      <c r="P997" s="64" t="n">
        <f aca="false">Scenarios!$B$15+Scenarios!$B$16*$D997+Scenarios!$B$17*(Scenarios!K$22+SUM($G997:O997))+$E997+Scenarios!$B$18*Draws!M970</f>
        <v>4.27427807925537</v>
      </c>
      <c r="Q997" s="64" t="n">
        <f aca="false">Scenarios!$B$15+Scenarios!$B$16*$D997+Scenarios!$B$17*(Scenarios!L$22+SUM($G997:P997))+$E997+Scenarios!$B$18*Draws!N970</f>
        <v>-3.4816560922742</v>
      </c>
      <c r="R997" s="64" t="n">
        <f aca="false">Scenarios!$B$15+Scenarios!$B$16*$D997+Scenarios!$B$17*(Scenarios!M$22+SUM($G997:Q997))+$E997+Scenarios!$B$18*Draws!O970</f>
        <v>-4.92970016578533</v>
      </c>
      <c r="S997" s="79" t="n">
        <f aca="false">SUM(G997:R997)</f>
        <v>-21.062507439334</v>
      </c>
    </row>
    <row r="998" customFormat="false" ht="15" hidden="false" customHeight="false" outlineLevel="0" collapsed="false">
      <c r="A998" s="36" t="n">
        <v>967</v>
      </c>
      <c r="B998" s="36" t="n">
        <f aca="false">MATCH(Draws!B971,$B$16:$E$16,1)</f>
        <v>2</v>
      </c>
      <c r="C998" s="65" t="n">
        <f aca="false">MAX(-0.9,INDEX(Scenarios!$B$8:$E$8,B998)+INDEX(Scenarios!$B$9:$E$9,B998)*Draws!C971)</f>
        <v>-0.22368712</v>
      </c>
      <c r="D998" s="65" t="n">
        <f aca="false">(1+C998)^(1/12)-1</f>
        <v>-0.0208789233988407</v>
      </c>
      <c r="E998" s="64" t="n">
        <f aca="false">INDEX(Scenarios!$B$10:$E$10,B998)/12</f>
        <v>0.416666666666667</v>
      </c>
      <c r="G998" s="64" t="n">
        <f aca="false">Scenarios!$B$15+Scenarios!$B$16*$D998+Scenarios!$B$17*(Scenarios!B$22)+$E998+Scenarios!$B$18*Draws!D971</f>
        <v>-4.10749967358462</v>
      </c>
      <c r="H998" s="64" t="n">
        <f aca="false">Scenarios!$B$15+Scenarios!$B$16*$D998+Scenarios!$B$17*(Scenarios!C$22+SUM($G998:G998))+$E998+Scenarios!$B$18*Draws!E971</f>
        <v>3.7097408247895</v>
      </c>
      <c r="I998" s="64" t="n">
        <f aca="false">Scenarios!$B$15+Scenarios!$B$16*$D998+Scenarios!$B$17*(Scenarios!D$22+SUM($G998:H998))+$E998+Scenarios!$B$18*Draws!F971</f>
        <v>0.209576027347596</v>
      </c>
      <c r="J998" s="64" t="n">
        <f aca="false">Scenarios!$B$15+Scenarios!$B$16*$D998+Scenarios!$B$17*(Scenarios!E$22+SUM($G998:I998))+$E998+Scenarios!$B$18*Draws!G971</f>
        <v>0.829273311065875</v>
      </c>
      <c r="K998" s="64" t="n">
        <f aca="false">Scenarios!$B$15+Scenarios!$B$16*$D998+Scenarios!$B$17*(Scenarios!F$22+SUM($G998:J998))+$E998+Scenarios!$B$18*Draws!H971</f>
        <v>0.193320879283064</v>
      </c>
      <c r="L998" s="64" t="n">
        <f aca="false">Scenarios!$B$15+Scenarios!$B$16*$D998+Scenarios!$B$17*(Scenarios!G$22+SUM($G998:K998))+$E998+Scenarios!$B$18*Draws!I971</f>
        <v>-1.3553792089589</v>
      </c>
      <c r="M998" s="64" t="n">
        <f aca="false">Scenarios!$B$15+Scenarios!$B$16*$D998+Scenarios!$B$17*(Scenarios!H$22+SUM($G998:L998))+$E998+Scenarios!$B$18*Draws!J971</f>
        <v>-0.169029447411981</v>
      </c>
      <c r="N998" s="64" t="n">
        <f aca="false">Scenarios!$B$15+Scenarios!$B$16*$D998+Scenarios!$B$17*(Scenarios!I$22+SUM($G998:M998))+$E998+Scenarios!$B$18*Draws!K971</f>
        <v>-1.81249539188821</v>
      </c>
      <c r="O998" s="64" t="n">
        <f aca="false">Scenarios!$B$15+Scenarios!$B$16*$D998+Scenarios!$B$17*(Scenarios!J$22+SUM($G998:N998))+$E998+Scenarios!$B$18*Draws!L971</f>
        <v>2.66115443460959</v>
      </c>
      <c r="P998" s="64" t="n">
        <f aca="false">Scenarios!$B$15+Scenarios!$B$16*$D998+Scenarios!$B$17*(Scenarios!K$22+SUM($G998:O998))+$E998+Scenarios!$B$18*Draws!M971</f>
        <v>-2.23518498534761</v>
      </c>
      <c r="Q998" s="64" t="n">
        <f aca="false">Scenarios!$B$15+Scenarios!$B$16*$D998+Scenarios!$B$17*(Scenarios!L$22+SUM($G998:P998))+$E998+Scenarios!$B$18*Draws!N971</f>
        <v>-6.13027177422212</v>
      </c>
      <c r="R998" s="64" t="n">
        <f aca="false">Scenarios!$B$15+Scenarios!$B$16*$D998+Scenarios!$B$17*(Scenarios!M$22+SUM($G998:Q998))+$E998+Scenarios!$B$18*Draws!O971</f>
        <v>0.758400968050165</v>
      </c>
      <c r="S998" s="79" t="n">
        <f aca="false">SUM(G998:R998)</f>
        <v>-7.44839403626768</v>
      </c>
    </row>
    <row r="999" customFormat="false" ht="15" hidden="false" customHeight="false" outlineLevel="0" collapsed="false">
      <c r="A999" s="36" t="n">
        <v>968</v>
      </c>
      <c r="B999" s="36" t="n">
        <f aca="false">MATCH(Draws!B972,$B$16:$E$16,1)</f>
        <v>1</v>
      </c>
      <c r="C999" s="65" t="n">
        <f aca="false">MAX(-0.9,INDEX(Scenarios!$B$8:$E$8,B999)+INDEX(Scenarios!$B$9:$E$9,B999)*Draws!C972)</f>
        <v>0.1429382</v>
      </c>
      <c r="D999" s="65" t="n">
        <f aca="false">(1+C999)^(1/12)-1</f>
        <v>0.0111957346143672</v>
      </c>
      <c r="E999" s="64" t="n">
        <f aca="false">INDEX(Scenarios!$B$10:$E$10,B999)/12</f>
        <v>-1.25</v>
      </c>
      <c r="G999" s="64" t="n">
        <f aca="false">Scenarios!$B$15+Scenarios!$B$16*$D999+Scenarios!$B$17*(Scenarios!B$22)+$E999+Scenarios!$B$18*Draws!D972</f>
        <v>-9.5419395371893</v>
      </c>
      <c r="H999" s="64" t="n">
        <f aca="false">Scenarios!$B$15+Scenarios!$B$16*$D999+Scenarios!$B$17*(Scenarios!C$22+SUM($G999:G999))+$E999+Scenarios!$B$18*Draws!E972</f>
        <v>-3.47295487724464</v>
      </c>
      <c r="I999" s="64" t="n">
        <f aca="false">Scenarios!$B$15+Scenarios!$B$16*$D999+Scenarios!$B$17*(Scenarios!D$22+SUM($G999:H999))+$E999+Scenarios!$B$18*Draws!F972</f>
        <v>-8.06256162770981</v>
      </c>
      <c r="J999" s="64" t="n">
        <f aca="false">Scenarios!$B$15+Scenarios!$B$16*$D999+Scenarios!$B$17*(Scenarios!E$22+SUM($G999:I999))+$E999+Scenarios!$B$18*Draws!G972</f>
        <v>-3.24184245445513</v>
      </c>
      <c r="K999" s="64" t="n">
        <f aca="false">Scenarios!$B$15+Scenarios!$B$16*$D999+Scenarios!$B$17*(Scenarios!F$22+SUM($G999:J999))+$E999+Scenarios!$B$18*Draws!H972</f>
        <v>-5.30239752265458</v>
      </c>
      <c r="L999" s="64" t="n">
        <f aca="false">Scenarios!$B$15+Scenarios!$B$16*$D999+Scenarios!$B$17*(Scenarios!G$22+SUM($G999:K999))+$E999+Scenarios!$B$18*Draws!I972</f>
        <v>-1.66507126117943</v>
      </c>
      <c r="M999" s="64" t="n">
        <f aca="false">Scenarios!$B$15+Scenarios!$B$16*$D999+Scenarios!$B$17*(Scenarios!H$22+SUM($G999:L999))+$E999+Scenarios!$B$18*Draws!J972</f>
        <v>-1.57121452183472</v>
      </c>
      <c r="N999" s="64" t="n">
        <f aca="false">Scenarios!$B$15+Scenarios!$B$16*$D999+Scenarios!$B$17*(Scenarios!I$22+SUM($G999:M999))+$E999+Scenarios!$B$18*Draws!K972</f>
        <v>0.13010911158893</v>
      </c>
      <c r="O999" s="64" t="n">
        <f aca="false">Scenarios!$B$15+Scenarios!$B$16*$D999+Scenarios!$B$17*(Scenarios!J$22+SUM($G999:N999))+$E999+Scenarios!$B$18*Draws!L972</f>
        <v>-3.23345796670705</v>
      </c>
      <c r="P999" s="64" t="n">
        <f aca="false">Scenarios!$B$15+Scenarios!$B$16*$D999+Scenarios!$B$17*(Scenarios!K$22+SUM($G999:O999))+$E999+Scenarios!$B$18*Draws!M972</f>
        <v>-2.3311838149314</v>
      </c>
      <c r="Q999" s="64" t="n">
        <f aca="false">Scenarios!$B$15+Scenarios!$B$16*$D999+Scenarios!$B$17*(Scenarios!L$22+SUM($G999:P999))+$E999+Scenarios!$B$18*Draws!N972</f>
        <v>-5.15151183294928</v>
      </c>
      <c r="R999" s="64" t="n">
        <f aca="false">Scenarios!$B$15+Scenarios!$B$16*$D999+Scenarios!$B$17*(Scenarios!M$22+SUM($G999:Q999))+$E999+Scenarios!$B$18*Draws!O972</f>
        <v>-2.48298543644506</v>
      </c>
      <c r="S999" s="79" t="n">
        <f aca="false">SUM(G999:R999)</f>
        <v>-45.9270117417115</v>
      </c>
    </row>
    <row r="1000" customFormat="false" ht="15" hidden="false" customHeight="false" outlineLevel="0" collapsed="false">
      <c r="A1000" s="36" t="n">
        <v>969</v>
      </c>
      <c r="B1000" s="36" t="n">
        <f aca="false">MATCH(Draws!B973,$B$16:$E$16,1)</f>
        <v>4</v>
      </c>
      <c r="C1000" s="65" t="n">
        <f aca="false">MAX(-0.9,INDEX(Scenarios!$B$8:$E$8,B1000)+INDEX(Scenarios!$B$9:$E$9,B1000)*Draws!C973)</f>
        <v>0.11676684</v>
      </c>
      <c r="D1000" s="65" t="n">
        <f aca="false">(1+C1000)^(1/12)-1</f>
        <v>0.0092456258860949</v>
      </c>
      <c r="E1000" s="64" t="n">
        <f aca="false">INDEX(Scenarios!$B$10:$E$10,B1000)/12</f>
        <v>-1.25</v>
      </c>
      <c r="G1000" s="64" t="n">
        <f aca="false">Scenarios!$B$15+Scenarios!$B$16*$D1000+Scenarios!$B$17*(Scenarios!B$22)+$E1000+Scenarios!$B$18*Draws!D973</f>
        <v>-1.17365868311153</v>
      </c>
      <c r="H1000" s="64" t="n">
        <f aca="false">Scenarios!$B$15+Scenarios!$B$16*$D1000+Scenarios!$B$17*(Scenarios!C$22+SUM($G1000:G1000))+$E1000+Scenarios!$B$18*Draws!E973</f>
        <v>-1.38962019963332</v>
      </c>
      <c r="I1000" s="64" t="n">
        <f aca="false">Scenarios!$B$15+Scenarios!$B$16*$D1000+Scenarios!$B$17*(Scenarios!D$22+SUM($G1000:H1000))+$E1000+Scenarios!$B$18*Draws!F973</f>
        <v>-3.46485068321115</v>
      </c>
      <c r="J1000" s="64" t="n">
        <f aca="false">Scenarios!$B$15+Scenarios!$B$16*$D1000+Scenarios!$B$17*(Scenarios!E$22+SUM($G1000:I1000))+$E1000+Scenarios!$B$18*Draws!G973</f>
        <v>-4.33789351157259</v>
      </c>
      <c r="K1000" s="64" t="n">
        <f aca="false">Scenarios!$B$15+Scenarios!$B$16*$D1000+Scenarios!$B$17*(Scenarios!F$22+SUM($G1000:J1000))+$E1000+Scenarios!$B$18*Draws!H973</f>
        <v>-0.208803751365942</v>
      </c>
      <c r="L1000" s="64" t="n">
        <f aca="false">Scenarios!$B$15+Scenarios!$B$16*$D1000+Scenarios!$B$17*(Scenarios!G$22+SUM($G1000:K1000))+$E1000+Scenarios!$B$18*Draws!I973</f>
        <v>-3.4772416029304</v>
      </c>
      <c r="M1000" s="64" t="n">
        <f aca="false">Scenarios!$B$15+Scenarios!$B$16*$D1000+Scenarios!$B$17*(Scenarios!H$22+SUM($G1000:L1000))+$E1000+Scenarios!$B$18*Draws!J973</f>
        <v>-3.25194919271235</v>
      </c>
      <c r="N1000" s="64" t="n">
        <f aca="false">Scenarios!$B$15+Scenarios!$B$16*$D1000+Scenarios!$B$17*(Scenarios!I$22+SUM($G1000:M1000))+$E1000+Scenarios!$B$18*Draws!K973</f>
        <v>-5.02177667413984</v>
      </c>
      <c r="O1000" s="64" t="n">
        <f aca="false">Scenarios!$B$15+Scenarios!$B$16*$D1000+Scenarios!$B$17*(Scenarios!J$22+SUM($G1000:N1000))+$E1000+Scenarios!$B$18*Draws!L973</f>
        <v>-4.97325881194495</v>
      </c>
      <c r="P1000" s="64" t="n">
        <f aca="false">Scenarios!$B$15+Scenarios!$B$16*$D1000+Scenarios!$B$17*(Scenarios!K$22+SUM($G1000:O1000))+$E1000+Scenarios!$B$18*Draws!M973</f>
        <v>-1.42654573686855</v>
      </c>
      <c r="Q1000" s="64" t="n">
        <f aca="false">Scenarios!$B$15+Scenarios!$B$16*$D1000+Scenarios!$B$17*(Scenarios!L$22+SUM($G1000:P1000))+$E1000+Scenarios!$B$18*Draws!N973</f>
        <v>-2.52581999146976</v>
      </c>
      <c r="R1000" s="64" t="n">
        <f aca="false">Scenarios!$B$15+Scenarios!$B$16*$D1000+Scenarios!$B$17*(Scenarios!M$22+SUM($G1000:Q1000))+$E1000+Scenarios!$B$18*Draws!O973</f>
        <v>-4.00673057326944</v>
      </c>
      <c r="S1000" s="79" t="n">
        <f aca="false">SUM(G1000:R1000)</f>
        <v>-35.2581494122298</v>
      </c>
    </row>
    <row r="1001" customFormat="false" ht="15" hidden="false" customHeight="false" outlineLevel="0" collapsed="false">
      <c r="A1001" s="36" t="n">
        <v>970</v>
      </c>
      <c r="B1001" s="36" t="n">
        <f aca="false">MATCH(Draws!B974,$B$16:$E$16,1)</f>
        <v>2</v>
      </c>
      <c r="C1001" s="65" t="n">
        <f aca="false">MAX(-0.9,INDEX(Scenarios!$B$8:$E$8,B1001)+INDEX(Scenarios!$B$9:$E$9,B1001)*Draws!C974)</f>
        <v>-0.25097632</v>
      </c>
      <c r="D1001" s="65" t="n">
        <f aca="false">(1+C1001)^(1/12)-1</f>
        <v>-0.0237943977452605</v>
      </c>
      <c r="E1001" s="64" t="n">
        <f aca="false">INDEX(Scenarios!$B$10:$E$10,B1001)/12</f>
        <v>0.416666666666667</v>
      </c>
      <c r="G1001" s="64" t="n">
        <f aca="false">Scenarios!$B$15+Scenarios!$B$16*$D1001+Scenarios!$B$17*(Scenarios!B$22)+$E1001+Scenarios!$B$18*Draws!D974</f>
        <v>0.847397947954793</v>
      </c>
      <c r="H1001" s="64" t="n">
        <f aca="false">Scenarios!$B$15+Scenarios!$B$16*$D1001+Scenarios!$B$17*(Scenarios!C$22+SUM($G1001:G1001))+$E1001+Scenarios!$B$18*Draws!E974</f>
        <v>-0.792308116026348</v>
      </c>
      <c r="I1001" s="64" t="n">
        <f aca="false">Scenarios!$B$15+Scenarios!$B$16*$D1001+Scenarios!$B$17*(Scenarios!D$22+SUM($G1001:H1001))+$E1001+Scenarios!$B$18*Draws!F974</f>
        <v>1.36237551716688</v>
      </c>
      <c r="J1001" s="64" t="n">
        <f aca="false">Scenarios!$B$15+Scenarios!$B$16*$D1001+Scenarios!$B$17*(Scenarios!E$22+SUM($G1001:I1001))+$E1001+Scenarios!$B$18*Draws!G974</f>
        <v>2.00410234715118</v>
      </c>
      <c r="K1001" s="64" t="n">
        <f aca="false">Scenarios!$B$15+Scenarios!$B$16*$D1001+Scenarios!$B$17*(Scenarios!F$22+SUM($G1001:J1001))+$E1001+Scenarios!$B$18*Draws!H974</f>
        <v>-3.92521121367589</v>
      </c>
      <c r="L1001" s="64" t="n">
        <f aca="false">Scenarios!$B$15+Scenarios!$B$16*$D1001+Scenarios!$B$17*(Scenarios!G$22+SUM($G1001:K1001))+$E1001+Scenarios!$B$18*Draws!I974</f>
        <v>-1.6672271223638</v>
      </c>
      <c r="M1001" s="64" t="n">
        <f aca="false">Scenarios!$B$15+Scenarios!$B$16*$D1001+Scenarios!$B$17*(Scenarios!H$22+SUM($G1001:L1001))+$E1001+Scenarios!$B$18*Draws!J974</f>
        <v>-0.297830034852655</v>
      </c>
      <c r="N1001" s="64" t="n">
        <f aca="false">Scenarios!$B$15+Scenarios!$B$16*$D1001+Scenarios!$B$17*(Scenarios!I$22+SUM($G1001:M1001))+$E1001+Scenarios!$B$18*Draws!K974</f>
        <v>4.66197587593823</v>
      </c>
      <c r="O1001" s="64" t="n">
        <f aca="false">Scenarios!$B$15+Scenarios!$B$16*$D1001+Scenarios!$B$17*(Scenarios!J$22+SUM($G1001:N1001))+$E1001+Scenarios!$B$18*Draws!L974</f>
        <v>1.04966153027013</v>
      </c>
      <c r="P1001" s="64" t="n">
        <f aca="false">Scenarios!$B$15+Scenarios!$B$16*$D1001+Scenarios!$B$17*(Scenarios!K$22+SUM($G1001:O1001))+$E1001+Scenarios!$B$18*Draws!M974</f>
        <v>1.1877340481732</v>
      </c>
      <c r="Q1001" s="64" t="n">
        <f aca="false">Scenarios!$B$15+Scenarios!$B$16*$D1001+Scenarios!$B$17*(Scenarios!L$22+SUM($G1001:P1001))+$E1001+Scenarios!$B$18*Draws!N974</f>
        <v>-4.09080072494341</v>
      </c>
      <c r="R1001" s="64" t="n">
        <f aca="false">Scenarios!$B$15+Scenarios!$B$16*$D1001+Scenarios!$B$17*(Scenarios!M$22+SUM($G1001:Q1001))+$E1001+Scenarios!$B$18*Draws!O974</f>
        <v>-2.9684327520546</v>
      </c>
      <c r="S1001" s="79" t="n">
        <f aca="false">SUM(G1001:R1001)</f>
        <v>-2.62856269726229</v>
      </c>
    </row>
    <row r="1002" customFormat="false" ht="15" hidden="false" customHeight="false" outlineLevel="0" collapsed="false">
      <c r="A1002" s="36" t="n">
        <v>971</v>
      </c>
      <c r="B1002" s="36" t="n">
        <f aca="false">MATCH(Draws!B975,$B$16:$E$16,1)</f>
        <v>1</v>
      </c>
      <c r="C1002" s="65" t="n">
        <f aca="false">MAX(-0.9,INDEX(Scenarios!$B$8:$E$8,B1002)+INDEX(Scenarios!$B$9:$E$9,B1002)*Draws!C975)</f>
        <v>0.0223931</v>
      </c>
      <c r="D1002" s="65" t="n">
        <f aca="false">(1+C1002)^(1/12)-1</f>
        <v>0.00184720864112475</v>
      </c>
      <c r="E1002" s="64" t="n">
        <f aca="false">INDEX(Scenarios!$B$10:$E$10,B1002)/12</f>
        <v>-1.25</v>
      </c>
      <c r="G1002" s="64" t="n">
        <f aca="false">Scenarios!$B$15+Scenarios!$B$16*$D1002+Scenarios!$B$17*(Scenarios!B$22)+$E1002+Scenarios!$B$18*Draws!D975</f>
        <v>-7.67973297845778</v>
      </c>
      <c r="H1002" s="64" t="n">
        <f aca="false">Scenarios!$B$15+Scenarios!$B$16*$D1002+Scenarios!$B$17*(Scenarios!C$22+SUM($G1002:G1002))+$E1002+Scenarios!$B$18*Draws!E975</f>
        <v>0.33000318631681</v>
      </c>
      <c r="I1002" s="64" t="n">
        <f aca="false">Scenarios!$B$15+Scenarios!$B$16*$D1002+Scenarios!$B$17*(Scenarios!D$22+SUM($G1002:H1002))+$E1002+Scenarios!$B$18*Draws!F975</f>
        <v>0.23971509735361</v>
      </c>
      <c r="J1002" s="64" t="n">
        <f aca="false">Scenarios!$B$15+Scenarios!$B$16*$D1002+Scenarios!$B$17*(Scenarios!E$22+SUM($G1002:I1002))+$E1002+Scenarios!$B$18*Draws!G975</f>
        <v>-5.24522229029325</v>
      </c>
      <c r="K1002" s="64" t="n">
        <f aca="false">Scenarios!$B$15+Scenarios!$B$16*$D1002+Scenarios!$B$17*(Scenarios!F$22+SUM($G1002:J1002))+$E1002+Scenarios!$B$18*Draws!H975</f>
        <v>-4.01676203589581</v>
      </c>
      <c r="L1002" s="64" t="n">
        <f aca="false">Scenarios!$B$15+Scenarios!$B$16*$D1002+Scenarios!$B$17*(Scenarios!G$22+SUM($G1002:K1002))+$E1002+Scenarios!$B$18*Draws!I975</f>
        <v>-1.89386564483963</v>
      </c>
      <c r="M1002" s="64" t="n">
        <f aca="false">Scenarios!$B$15+Scenarios!$B$16*$D1002+Scenarios!$B$17*(Scenarios!H$22+SUM($G1002:L1002))+$E1002+Scenarios!$B$18*Draws!J975</f>
        <v>-2.94913904794872</v>
      </c>
      <c r="N1002" s="64" t="n">
        <f aca="false">Scenarios!$B$15+Scenarios!$B$16*$D1002+Scenarios!$B$17*(Scenarios!I$22+SUM($G1002:M1002))+$E1002+Scenarios!$B$18*Draws!K975</f>
        <v>-4.48547954323847</v>
      </c>
      <c r="O1002" s="64" t="n">
        <f aca="false">Scenarios!$B$15+Scenarios!$B$16*$D1002+Scenarios!$B$17*(Scenarios!J$22+SUM($G1002:N1002))+$E1002+Scenarios!$B$18*Draws!L975</f>
        <v>-3.48102797886187</v>
      </c>
      <c r="P1002" s="64" t="n">
        <f aca="false">Scenarios!$B$15+Scenarios!$B$16*$D1002+Scenarios!$B$17*(Scenarios!K$22+SUM($G1002:O1002))+$E1002+Scenarios!$B$18*Draws!M975</f>
        <v>-1.63997399048065</v>
      </c>
      <c r="Q1002" s="64" t="n">
        <f aca="false">Scenarios!$B$15+Scenarios!$B$16*$D1002+Scenarios!$B$17*(Scenarios!L$22+SUM($G1002:P1002))+$E1002+Scenarios!$B$18*Draws!N975</f>
        <v>-1.44602629790774</v>
      </c>
      <c r="R1002" s="64" t="n">
        <f aca="false">Scenarios!$B$15+Scenarios!$B$16*$D1002+Scenarios!$B$17*(Scenarios!M$22+SUM($G1002:Q1002))+$E1002+Scenarios!$B$18*Draws!O975</f>
        <v>-3.94704510956015</v>
      </c>
      <c r="S1002" s="79" t="n">
        <f aca="false">SUM(G1002:R1002)</f>
        <v>-36.2145566338136</v>
      </c>
    </row>
    <row r="1003" customFormat="false" ht="15" hidden="false" customHeight="false" outlineLevel="0" collapsed="false">
      <c r="A1003" s="36" t="n">
        <v>972</v>
      </c>
      <c r="B1003" s="36" t="n">
        <f aca="false">MATCH(Draws!B976,$B$16:$E$16,1)</f>
        <v>4</v>
      </c>
      <c r="C1003" s="65" t="n">
        <f aca="false">MAX(-0.9,INDEX(Scenarios!$B$8:$E$8,B1003)+INDEX(Scenarios!$B$9:$E$9,B1003)*Draws!C976)</f>
        <v>-0.04724136</v>
      </c>
      <c r="D1003" s="65" t="n">
        <f aca="false">(1+C1003)^(1/12)-1</f>
        <v>-0.00402468505716258</v>
      </c>
      <c r="E1003" s="64" t="n">
        <f aca="false">INDEX(Scenarios!$B$10:$E$10,B1003)/12</f>
        <v>-1.25</v>
      </c>
      <c r="G1003" s="64" t="n">
        <f aca="false">Scenarios!$B$15+Scenarios!$B$16*$D1003+Scenarios!$B$17*(Scenarios!B$22)+$E1003+Scenarios!$B$18*Draws!D976</f>
        <v>-2.6402991627143</v>
      </c>
      <c r="H1003" s="64" t="n">
        <f aca="false">Scenarios!$B$15+Scenarios!$B$16*$D1003+Scenarios!$B$17*(Scenarios!C$22+SUM($G1003:G1003))+$E1003+Scenarios!$B$18*Draws!E976</f>
        <v>-1.02922472418759</v>
      </c>
      <c r="I1003" s="64" t="n">
        <f aca="false">Scenarios!$B$15+Scenarios!$B$16*$D1003+Scenarios!$B$17*(Scenarios!D$22+SUM($G1003:H1003))+$E1003+Scenarios!$B$18*Draws!F976</f>
        <v>3.69017606876184</v>
      </c>
      <c r="J1003" s="64" t="n">
        <f aca="false">Scenarios!$B$15+Scenarios!$B$16*$D1003+Scenarios!$B$17*(Scenarios!E$22+SUM($G1003:I1003))+$E1003+Scenarios!$B$18*Draws!G976</f>
        <v>-0.48684516151087</v>
      </c>
      <c r="K1003" s="64" t="n">
        <f aca="false">Scenarios!$B$15+Scenarios!$B$16*$D1003+Scenarios!$B$17*(Scenarios!F$22+SUM($G1003:J1003))+$E1003+Scenarios!$B$18*Draws!H976</f>
        <v>-1.49027571997071</v>
      </c>
      <c r="L1003" s="64" t="n">
        <f aca="false">Scenarios!$B$15+Scenarios!$B$16*$D1003+Scenarios!$B$17*(Scenarios!G$22+SUM($G1003:K1003))+$E1003+Scenarios!$B$18*Draws!I976</f>
        <v>-2.75508472497327</v>
      </c>
      <c r="M1003" s="64" t="n">
        <f aca="false">Scenarios!$B$15+Scenarios!$B$16*$D1003+Scenarios!$B$17*(Scenarios!H$22+SUM($G1003:L1003))+$E1003+Scenarios!$B$18*Draws!J976</f>
        <v>-3.91465444991535</v>
      </c>
      <c r="N1003" s="64" t="n">
        <f aca="false">Scenarios!$B$15+Scenarios!$B$16*$D1003+Scenarios!$B$17*(Scenarios!I$22+SUM($G1003:M1003))+$E1003+Scenarios!$B$18*Draws!K976</f>
        <v>-4.72922315752737</v>
      </c>
      <c r="O1003" s="64" t="n">
        <f aca="false">Scenarios!$B$15+Scenarios!$B$16*$D1003+Scenarios!$B$17*(Scenarios!J$22+SUM($G1003:N1003))+$E1003+Scenarios!$B$18*Draws!L976</f>
        <v>-5.45068955433244</v>
      </c>
      <c r="P1003" s="64" t="n">
        <f aca="false">Scenarios!$B$15+Scenarios!$B$16*$D1003+Scenarios!$B$17*(Scenarios!K$22+SUM($G1003:O1003))+$E1003+Scenarios!$B$18*Draws!M976</f>
        <v>-0.936645252387925</v>
      </c>
      <c r="Q1003" s="64" t="n">
        <f aca="false">Scenarios!$B$15+Scenarios!$B$16*$D1003+Scenarios!$B$17*(Scenarios!L$22+SUM($G1003:P1003))+$E1003+Scenarios!$B$18*Draws!N976</f>
        <v>-0.423555387418436</v>
      </c>
      <c r="R1003" s="64" t="n">
        <f aca="false">Scenarios!$B$15+Scenarios!$B$16*$D1003+Scenarios!$B$17*(Scenarios!M$22+SUM($G1003:Q1003))+$E1003+Scenarios!$B$18*Draws!O976</f>
        <v>-3.03078304629112</v>
      </c>
      <c r="S1003" s="79" t="n">
        <f aca="false">SUM(G1003:R1003)</f>
        <v>-23.1971042724675</v>
      </c>
    </row>
    <row r="1004" customFormat="false" ht="15" hidden="false" customHeight="false" outlineLevel="0" collapsed="false">
      <c r="A1004" s="36" t="n">
        <v>973</v>
      </c>
      <c r="B1004" s="36" t="n">
        <f aca="false">MATCH(Draws!B977,$B$16:$E$16,1)</f>
        <v>4</v>
      </c>
      <c r="C1004" s="65" t="n">
        <f aca="false">MAX(-0.9,INDEX(Scenarios!$B$8:$E$8,B1004)+INDEX(Scenarios!$B$9:$E$9,B1004)*Draws!C977)</f>
        <v>0.12243768</v>
      </c>
      <c r="D1004" s="65" t="n">
        <f aca="false">(1+C1004)^(1/12)-1</f>
        <v>0.0096717065682479</v>
      </c>
      <c r="E1004" s="64" t="n">
        <f aca="false">INDEX(Scenarios!$B$10:$E$10,B1004)/12</f>
        <v>-1.25</v>
      </c>
      <c r="G1004" s="64" t="n">
        <f aca="false">Scenarios!$B$15+Scenarios!$B$16*$D1004+Scenarios!$B$17*(Scenarios!B$22)+$E1004+Scenarios!$B$18*Draws!D977</f>
        <v>-1.59756521843707</v>
      </c>
      <c r="H1004" s="64" t="n">
        <f aca="false">Scenarios!$B$15+Scenarios!$B$16*$D1004+Scenarios!$B$17*(Scenarios!C$22+SUM($G1004:G1004))+$E1004+Scenarios!$B$18*Draws!E977</f>
        <v>-4.53984360393529</v>
      </c>
      <c r="I1004" s="64" t="n">
        <f aca="false">Scenarios!$B$15+Scenarios!$B$16*$D1004+Scenarios!$B$17*(Scenarios!D$22+SUM($G1004:H1004))+$E1004+Scenarios!$B$18*Draws!F977</f>
        <v>-4.62161581190928</v>
      </c>
      <c r="J1004" s="64" t="n">
        <f aca="false">Scenarios!$B$15+Scenarios!$B$16*$D1004+Scenarios!$B$17*(Scenarios!E$22+SUM($G1004:I1004))+$E1004+Scenarios!$B$18*Draws!G977</f>
        <v>-1.54245620343848</v>
      </c>
      <c r="K1004" s="64" t="n">
        <f aca="false">Scenarios!$B$15+Scenarios!$B$16*$D1004+Scenarios!$B$17*(Scenarios!F$22+SUM($G1004:J1004))+$E1004+Scenarios!$B$18*Draws!H977</f>
        <v>-0.137373888657173</v>
      </c>
      <c r="L1004" s="64" t="n">
        <f aca="false">Scenarios!$B$15+Scenarios!$B$16*$D1004+Scenarios!$B$17*(Scenarios!G$22+SUM($G1004:K1004))+$E1004+Scenarios!$B$18*Draws!I977</f>
        <v>-5.10189652090309</v>
      </c>
      <c r="M1004" s="64" t="n">
        <f aca="false">Scenarios!$B$15+Scenarios!$B$16*$D1004+Scenarios!$B$17*(Scenarios!H$22+SUM($G1004:L1004))+$E1004+Scenarios!$B$18*Draws!J977</f>
        <v>-0.339317405570885</v>
      </c>
      <c r="N1004" s="64" t="n">
        <f aca="false">Scenarios!$B$15+Scenarios!$B$16*$D1004+Scenarios!$B$17*(Scenarios!I$22+SUM($G1004:M1004))+$E1004+Scenarios!$B$18*Draws!K977</f>
        <v>-0.720939430947561</v>
      </c>
      <c r="O1004" s="64" t="n">
        <f aca="false">Scenarios!$B$15+Scenarios!$B$16*$D1004+Scenarios!$B$17*(Scenarios!J$22+SUM($G1004:N1004))+$E1004+Scenarios!$B$18*Draws!L977</f>
        <v>-4.13958023355323</v>
      </c>
      <c r="P1004" s="64" t="n">
        <f aca="false">Scenarios!$B$15+Scenarios!$B$16*$D1004+Scenarios!$B$17*(Scenarios!K$22+SUM($G1004:O1004))+$E1004+Scenarios!$B$18*Draws!M977</f>
        <v>-6.726550519785</v>
      </c>
      <c r="Q1004" s="64" t="n">
        <f aca="false">Scenarios!$B$15+Scenarios!$B$16*$D1004+Scenarios!$B$17*(Scenarios!L$22+SUM($G1004:P1004))+$E1004+Scenarios!$B$18*Draws!N977</f>
        <v>2.13921034415271</v>
      </c>
      <c r="R1004" s="64" t="n">
        <f aca="false">Scenarios!$B$15+Scenarios!$B$16*$D1004+Scenarios!$B$17*(Scenarios!M$22+SUM($G1004:Q1004))+$E1004+Scenarios!$B$18*Draws!O977</f>
        <v>-3.65609079766097</v>
      </c>
      <c r="S1004" s="79" t="n">
        <f aca="false">SUM(G1004:R1004)</f>
        <v>-30.9840192906453</v>
      </c>
    </row>
    <row r="1005" customFormat="false" ht="15" hidden="false" customHeight="false" outlineLevel="0" collapsed="false">
      <c r="A1005" s="36" t="n">
        <v>974</v>
      </c>
      <c r="B1005" s="36" t="n">
        <f aca="false">MATCH(Draws!B978,$B$16:$E$16,1)</f>
        <v>1</v>
      </c>
      <c r="C1005" s="65" t="n">
        <f aca="false">MAX(-0.9,INDEX(Scenarios!$B$8:$E$8,B1005)+INDEX(Scenarios!$B$9:$E$9,B1005)*Draws!C978)</f>
        <v>-0.035575</v>
      </c>
      <c r="D1005" s="65" t="n">
        <f aca="false">(1+C1005)^(1/12)-1</f>
        <v>-0.0030140494516917</v>
      </c>
      <c r="E1005" s="64" t="n">
        <f aca="false">INDEX(Scenarios!$B$10:$E$10,B1005)/12</f>
        <v>-1.25</v>
      </c>
      <c r="G1005" s="64" t="n">
        <f aca="false">Scenarios!$B$15+Scenarios!$B$16*$D1005+Scenarios!$B$17*(Scenarios!B$22)+$E1005+Scenarios!$B$18*Draws!D978</f>
        <v>-1.03171997894888</v>
      </c>
      <c r="H1005" s="64" t="n">
        <f aca="false">Scenarios!$B$15+Scenarios!$B$16*$D1005+Scenarios!$B$17*(Scenarios!C$22+SUM($G1005:G1005))+$E1005+Scenarios!$B$18*Draws!E978</f>
        <v>3.36969115116408</v>
      </c>
      <c r="I1005" s="64" t="n">
        <f aca="false">Scenarios!$B$15+Scenarios!$B$16*$D1005+Scenarios!$B$17*(Scenarios!D$22+SUM($G1005:H1005))+$E1005+Scenarios!$B$18*Draws!F978</f>
        <v>-1.81256519614642</v>
      </c>
      <c r="J1005" s="64" t="n">
        <f aca="false">Scenarios!$B$15+Scenarios!$B$16*$D1005+Scenarios!$B$17*(Scenarios!E$22+SUM($G1005:I1005))+$E1005+Scenarios!$B$18*Draws!G978</f>
        <v>1.2761470191664</v>
      </c>
      <c r="K1005" s="64" t="n">
        <f aca="false">Scenarios!$B$15+Scenarios!$B$16*$D1005+Scenarios!$B$17*(Scenarios!F$22+SUM($G1005:J1005))+$E1005+Scenarios!$B$18*Draws!H978</f>
        <v>-4.84266990347177</v>
      </c>
      <c r="L1005" s="64" t="n">
        <f aca="false">Scenarios!$B$15+Scenarios!$B$16*$D1005+Scenarios!$B$17*(Scenarios!G$22+SUM($G1005:K1005))+$E1005+Scenarios!$B$18*Draws!I978</f>
        <v>3.19535135369916</v>
      </c>
      <c r="M1005" s="64" t="n">
        <f aca="false">Scenarios!$B$15+Scenarios!$B$16*$D1005+Scenarios!$B$17*(Scenarios!H$22+SUM($G1005:L1005))+$E1005+Scenarios!$B$18*Draws!J978</f>
        <v>-6.8493159709097</v>
      </c>
      <c r="N1005" s="64" t="n">
        <f aca="false">Scenarios!$B$15+Scenarios!$B$16*$D1005+Scenarios!$B$17*(Scenarios!I$22+SUM($G1005:M1005))+$E1005+Scenarios!$B$18*Draws!K978</f>
        <v>-1.98866319328035</v>
      </c>
      <c r="O1005" s="64" t="n">
        <f aca="false">Scenarios!$B$15+Scenarios!$B$16*$D1005+Scenarios!$B$17*(Scenarios!J$22+SUM($G1005:N1005))+$E1005+Scenarios!$B$18*Draws!L978</f>
        <v>-2.4397083325031</v>
      </c>
      <c r="P1005" s="64" t="n">
        <f aca="false">Scenarios!$B$15+Scenarios!$B$16*$D1005+Scenarios!$B$17*(Scenarios!K$22+SUM($G1005:O1005))+$E1005+Scenarios!$B$18*Draws!M978</f>
        <v>-3.19835842433295</v>
      </c>
      <c r="Q1005" s="64" t="n">
        <f aca="false">Scenarios!$B$15+Scenarios!$B$16*$D1005+Scenarios!$B$17*(Scenarios!L$22+SUM($G1005:P1005))+$E1005+Scenarios!$B$18*Draws!N978</f>
        <v>-1.637359759593</v>
      </c>
      <c r="R1005" s="64" t="n">
        <f aca="false">Scenarios!$B$15+Scenarios!$B$16*$D1005+Scenarios!$B$17*(Scenarios!M$22+SUM($G1005:Q1005))+$E1005+Scenarios!$B$18*Draws!O978</f>
        <v>4.07513904981279</v>
      </c>
      <c r="S1005" s="79" t="n">
        <f aca="false">SUM(G1005:R1005)</f>
        <v>-11.8840321853437</v>
      </c>
    </row>
    <row r="1006" customFormat="false" ht="15" hidden="false" customHeight="false" outlineLevel="0" collapsed="false">
      <c r="A1006" s="36" t="n">
        <v>975</v>
      </c>
      <c r="B1006" s="36" t="n">
        <f aca="false">MATCH(Draws!B979,$B$16:$E$16,1)</f>
        <v>3</v>
      </c>
      <c r="C1006" s="65" t="n">
        <f aca="false">MAX(-0.9,INDEX(Scenarios!$B$8:$E$8,B1006)+INDEX(Scenarios!$B$9:$E$9,B1006)*Draws!C979)</f>
        <v>0.19183064</v>
      </c>
      <c r="D1006" s="65" t="n">
        <f aca="false">(1+C1006)^(1/12)-1</f>
        <v>0.0147316633938119</v>
      </c>
      <c r="E1006" s="64" t="n">
        <f aca="false">INDEX(Scenarios!$B$10:$E$10,B1006)/12</f>
        <v>0.416666666666667</v>
      </c>
      <c r="G1006" s="64" t="n">
        <f aca="false">Scenarios!$B$15+Scenarios!$B$16*$D1006+Scenarios!$B$17*(Scenarios!B$22)+$E1006+Scenarios!$B$18*Draws!D979</f>
        <v>-0.181635077872281</v>
      </c>
      <c r="H1006" s="64" t="n">
        <f aca="false">Scenarios!$B$15+Scenarios!$B$16*$D1006+Scenarios!$B$17*(Scenarios!C$22+SUM($G1006:G1006))+$E1006+Scenarios!$B$18*Draws!E979</f>
        <v>-3.30578617660004</v>
      </c>
      <c r="I1006" s="64" t="n">
        <f aca="false">Scenarios!$B$15+Scenarios!$B$16*$D1006+Scenarios!$B$17*(Scenarios!D$22+SUM($G1006:H1006))+$E1006+Scenarios!$B$18*Draws!F979</f>
        <v>0.721027440800636</v>
      </c>
      <c r="J1006" s="64" t="n">
        <f aca="false">Scenarios!$B$15+Scenarios!$B$16*$D1006+Scenarios!$B$17*(Scenarios!E$22+SUM($G1006:I1006))+$E1006+Scenarios!$B$18*Draws!G979</f>
        <v>-0.267557333604975</v>
      </c>
      <c r="K1006" s="64" t="n">
        <f aca="false">Scenarios!$B$15+Scenarios!$B$16*$D1006+Scenarios!$B$17*(Scenarios!F$22+SUM($G1006:J1006))+$E1006+Scenarios!$B$18*Draws!H979</f>
        <v>-1.75302310864466</v>
      </c>
      <c r="L1006" s="64" t="n">
        <f aca="false">Scenarios!$B$15+Scenarios!$B$16*$D1006+Scenarios!$B$17*(Scenarios!G$22+SUM($G1006:K1006))+$E1006+Scenarios!$B$18*Draws!I979</f>
        <v>-5.49557704841958</v>
      </c>
      <c r="M1006" s="64" t="n">
        <f aca="false">Scenarios!$B$15+Scenarios!$B$16*$D1006+Scenarios!$B$17*(Scenarios!H$22+SUM($G1006:L1006))+$E1006+Scenarios!$B$18*Draws!J979</f>
        <v>1.06478969192953</v>
      </c>
      <c r="N1006" s="64" t="n">
        <f aca="false">Scenarios!$B$15+Scenarios!$B$16*$D1006+Scenarios!$B$17*(Scenarios!I$22+SUM($G1006:M1006))+$E1006+Scenarios!$B$18*Draws!K979</f>
        <v>1.55565647886672</v>
      </c>
      <c r="O1006" s="64" t="n">
        <f aca="false">Scenarios!$B$15+Scenarios!$B$16*$D1006+Scenarios!$B$17*(Scenarios!J$22+SUM($G1006:N1006))+$E1006+Scenarios!$B$18*Draws!L979</f>
        <v>-3.91265992812369</v>
      </c>
      <c r="P1006" s="64" t="n">
        <f aca="false">Scenarios!$B$15+Scenarios!$B$16*$D1006+Scenarios!$B$17*(Scenarios!K$22+SUM($G1006:O1006))+$E1006+Scenarios!$B$18*Draws!M979</f>
        <v>-0.708341234955339</v>
      </c>
      <c r="Q1006" s="64" t="n">
        <f aca="false">Scenarios!$B$15+Scenarios!$B$16*$D1006+Scenarios!$B$17*(Scenarios!L$22+SUM($G1006:P1006))+$E1006+Scenarios!$B$18*Draws!N979</f>
        <v>-5.93482744340589</v>
      </c>
      <c r="R1006" s="64" t="n">
        <f aca="false">Scenarios!$B$15+Scenarios!$B$16*$D1006+Scenarios!$B$17*(Scenarios!M$22+SUM($G1006:Q1006))+$E1006+Scenarios!$B$18*Draws!O979</f>
        <v>3.40549356624994</v>
      </c>
      <c r="S1006" s="79" t="n">
        <f aca="false">SUM(G1006:R1006)</f>
        <v>-14.8124401737796</v>
      </c>
    </row>
    <row r="1007" customFormat="false" ht="15" hidden="false" customHeight="false" outlineLevel="0" collapsed="false">
      <c r="A1007" s="36" t="n">
        <v>976</v>
      </c>
      <c r="B1007" s="36" t="n">
        <f aca="false">MATCH(Draws!B980,$B$16:$E$16,1)</f>
        <v>2</v>
      </c>
      <c r="C1007" s="65" t="n">
        <f aca="false">MAX(-0.9,INDEX(Scenarios!$B$8:$E$8,B1007)+INDEX(Scenarios!$B$9:$E$9,B1007)*Draws!C980)</f>
        <v>-0.16486012</v>
      </c>
      <c r="D1007" s="65" t="n">
        <f aca="false">(1+C1007)^(1/12)-1</f>
        <v>-0.014900870643902</v>
      </c>
      <c r="E1007" s="64" t="n">
        <f aca="false">INDEX(Scenarios!$B$10:$E$10,B1007)/12</f>
        <v>0.416666666666667</v>
      </c>
      <c r="G1007" s="64" t="n">
        <f aca="false">Scenarios!$B$15+Scenarios!$B$16*$D1007+Scenarios!$B$17*(Scenarios!B$22)+$E1007+Scenarios!$B$18*Draws!D980</f>
        <v>-3.12058362698286</v>
      </c>
      <c r="H1007" s="64" t="n">
        <f aca="false">Scenarios!$B$15+Scenarios!$B$16*$D1007+Scenarios!$B$17*(Scenarios!C$22+SUM($G1007:G1007))+$E1007+Scenarios!$B$18*Draws!E980</f>
        <v>-5.74211593834629</v>
      </c>
      <c r="I1007" s="64" t="n">
        <f aca="false">Scenarios!$B$15+Scenarios!$B$16*$D1007+Scenarios!$B$17*(Scenarios!D$22+SUM($G1007:H1007))+$E1007+Scenarios!$B$18*Draws!F980</f>
        <v>0.726905710616415</v>
      </c>
      <c r="J1007" s="64" t="n">
        <f aca="false">Scenarios!$B$15+Scenarios!$B$16*$D1007+Scenarios!$B$17*(Scenarios!E$22+SUM($G1007:I1007))+$E1007+Scenarios!$B$18*Draws!G980</f>
        <v>-0.965862441705112</v>
      </c>
      <c r="K1007" s="64" t="n">
        <f aca="false">Scenarios!$B$15+Scenarios!$B$16*$D1007+Scenarios!$B$17*(Scenarios!F$22+SUM($G1007:J1007))+$E1007+Scenarios!$B$18*Draws!H980</f>
        <v>1.58997678607489</v>
      </c>
      <c r="L1007" s="64" t="n">
        <f aca="false">Scenarios!$B$15+Scenarios!$B$16*$D1007+Scenarios!$B$17*(Scenarios!G$22+SUM($G1007:K1007))+$E1007+Scenarios!$B$18*Draws!I980</f>
        <v>-0.753655093020231</v>
      </c>
      <c r="M1007" s="64" t="n">
        <f aca="false">Scenarios!$B$15+Scenarios!$B$16*$D1007+Scenarios!$B$17*(Scenarios!H$22+SUM($G1007:L1007))+$E1007+Scenarios!$B$18*Draws!J980</f>
        <v>-1.29795505458776</v>
      </c>
      <c r="N1007" s="64" t="n">
        <f aca="false">Scenarios!$B$15+Scenarios!$B$16*$D1007+Scenarios!$B$17*(Scenarios!I$22+SUM($G1007:M1007))+$E1007+Scenarios!$B$18*Draws!K980</f>
        <v>-0.550204949175662</v>
      </c>
      <c r="O1007" s="64" t="n">
        <f aca="false">Scenarios!$B$15+Scenarios!$B$16*$D1007+Scenarios!$B$17*(Scenarios!J$22+SUM($G1007:N1007))+$E1007+Scenarios!$B$18*Draws!L980</f>
        <v>-0.555471843592062</v>
      </c>
      <c r="P1007" s="64" t="n">
        <f aca="false">Scenarios!$B$15+Scenarios!$B$16*$D1007+Scenarios!$B$17*(Scenarios!K$22+SUM($G1007:O1007))+$E1007+Scenarios!$B$18*Draws!M980</f>
        <v>-2.68399521141425</v>
      </c>
      <c r="Q1007" s="64" t="n">
        <f aca="false">Scenarios!$B$15+Scenarios!$B$16*$D1007+Scenarios!$B$17*(Scenarios!L$22+SUM($G1007:P1007))+$E1007+Scenarios!$B$18*Draws!N980</f>
        <v>-2.62386124717407</v>
      </c>
      <c r="R1007" s="64" t="n">
        <f aca="false">Scenarios!$B$15+Scenarios!$B$16*$D1007+Scenarios!$B$17*(Scenarios!M$22+SUM($G1007:Q1007))+$E1007+Scenarios!$B$18*Draws!O980</f>
        <v>-0.436111359705758</v>
      </c>
      <c r="S1007" s="79" t="n">
        <f aca="false">SUM(G1007:R1007)</f>
        <v>-16.4129342690128</v>
      </c>
    </row>
    <row r="1008" customFormat="false" ht="15" hidden="false" customHeight="false" outlineLevel="0" collapsed="false">
      <c r="A1008" s="36" t="n">
        <v>977</v>
      </c>
      <c r="B1008" s="36" t="n">
        <f aca="false">MATCH(Draws!B981,$B$16:$E$16,1)</f>
        <v>4</v>
      </c>
      <c r="C1008" s="65" t="n">
        <f aca="false">MAX(-0.9,INDEX(Scenarios!$B$8:$E$8,B1008)+INDEX(Scenarios!$B$9:$E$9,B1008)*Draws!C981)</f>
        <v>0.21781032</v>
      </c>
      <c r="D1008" s="65" t="n">
        <f aca="false">(1+C1008)^(1/12)-1</f>
        <v>0.0165567711974832</v>
      </c>
      <c r="E1008" s="64" t="n">
        <f aca="false">INDEX(Scenarios!$B$10:$E$10,B1008)/12</f>
        <v>-1.25</v>
      </c>
      <c r="G1008" s="64" t="n">
        <f aca="false">Scenarios!$B$15+Scenarios!$B$16*$D1008+Scenarios!$B$17*(Scenarios!B$22)+$E1008+Scenarios!$B$18*Draws!D981</f>
        <v>-1.64598011896938</v>
      </c>
      <c r="H1008" s="64" t="n">
        <f aca="false">Scenarios!$B$15+Scenarios!$B$16*$D1008+Scenarios!$B$17*(Scenarios!C$22+SUM($G1008:G1008))+$E1008+Scenarios!$B$18*Draws!E981</f>
        <v>-1.37089010193833</v>
      </c>
      <c r="I1008" s="64" t="n">
        <f aca="false">Scenarios!$B$15+Scenarios!$B$16*$D1008+Scenarios!$B$17*(Scenarios!D$22+SUM($G1008:H1008))+$E1008+Scenarios!$B$18*Draws!F981</f>
        <v>-6.57983022967167</v>
      </c>
      <c r="J1008" s="64" t="n">
        <f aca="false">Scenarios!$B$15+Scenarios!$B$16*$D1008+Scenarios!$B$17*(Scenarios!E$22+SUM($G1008:I1008))+$E1008+Scenarios!$B$18*Draws!G981</f>
        <v>-5.27736219381445</v>
      </c>
      <c r="K1008" s="64" t="n">
        <f aca="false">Scenarios!$B$15+Scenarios!$B$16*$D1008+Scenarios!$B$17*(Scenarios!F$22+SUM($G1008:J1008))+$E1008+Scenarios!$B$18*Draws!H981</f>
        <v>-2.93034451921791</v>
      </c>
      <c r="L1008" s="64" t="n">
        <f aca="false">Scenarios!$B$15+Scenarios!$B$16*$D1008+Scenarios!$B$17*(Scenarios!G$22+SUM($G1008:K1008))+$E1008+Scenarios!$B$18*Draws!I981</f>
        <v>-3.57122047384628</v>
      </c>
      <c r="M1008" s="64" t="n">
        <f aca="false">Scenarios!$B$15+Scenarios!$B$16*$D1008+Scenarios!$B$17*(Scenarios!H$22+SUM($G1008:L1008))+$E1008+Scenarios!$B$18*Draws!J981</f>
        <v>-3.7380533577944</v>
      </c>
      <c r="N1008" s="64" t="n">
        <f aca="false">Scenarios!$B$15+Scenarios!$B$16*$D1008+Scenarios!$B$17*(Scenarios!I$22+SUM($G1008:M1008))+$E1008+Scenarios!$B$18*Draws!K981</f>
        <v>1.12771140678596</v>
      </c>
      <c r="O1008" s="64" t="n">
        <f aca="false">Scenarios!$B$15+Scenarios!$B$16*$D1008+Scenarios!$B$17*(Scenarios!J$22+SUM($G1008:N1008))+$E1008+Scenarios!$B$18*Draws!L981</f>
        <v>-2.46607755343412</v>
      </c>
      <c r="P1008" s="64" t="n">
        <f aca="false">Scenarios!$B$15+Scenarios!$B$16*$D1008+Scenarios!$B$17*(Scenarios!K$22+SUM($G1008:O1008))+$E1008+Scenarios!$B$18*Draws!M981</f>
        <v>0.254964402879676</v>
      </c>
      <c r="Q1008" s="64" t="n">
        <f aca="false">Scenarios!$B$15+Scenarios!$B$16*$D1008+Scenarios!$B$17*(Scenarios!L$22+SUM($G1008:P1008))+$E1008+Scenarios!$B$18*Draws!N981</f>
        <v>-1.7331368375622</v>
      </c>
      <c r="R1008" s="64" t="n">
        <f aca="false">Scenarios!$B$15+Scenarios!$B$16*$D1008+Scenarios!$B$17*(Scenarios!M$22+SUM($G1008:Q1008))+$E1008+Scenarios!$B$18*Draws!O981</f>
        <v>-2.30646661211393</v>
      </c>
      <c r="S1008" s="79" t="n">
        <f aca="false">SUM(G1008:R1008)</f>
        <v>-30.236686188697</v>
      </c>
    </row>
    <row r="1009" customFormat="false" ht="15" hidden="false" customHeight="false" outlineLevel="0" collapsed="false">
      <c r="A1009" s="36" t="n">
        <v>978</v>
      </c>
      <c r="B1009" s="36" t="n">
        <f aca="false">MATCH(Draws!B982,$B$16:$E$16,1)</f>
        <v>1</v>
      </c>
      <c r="C1009" s="65" t="n">
        <f aca="false">MAX(-0.9,INDEX(Scenarios!$B$8:$E$8,B1009)+INDEX(Scenarios!$B$9:$E$9,B1009)*Draws!C982)</f>
        <v>0.26189705</v>
      </c>
      <c r="D1009" s="65" t="n">
        <f aca="false">(1+C1009)^(1/12)-1</f>
        <v>0.0195737848654001</v>
      </c>
      <c r="E1009" s="64" t="n">
        <f aca="false">INDEX(Scenarios!$B$10:$E$10,B1009)/12</f>
        <v>-1.25</v>
      </c>
      <c r="G1009" s="64" t="n">
        <f aca="false">Scenarios!$B$15+Scenarios!$B$16*$D1009+Scenarios!$B$17*(Scenarios!B$22)+$E1009+Scenarios!$B$18*Draws!D982</f>
        <v>-0.208156481715265</v>
      </c>
      <c r="H1009" s="64" t="n">
        <f aca="false">Scenarios!$B$15+Scenarios!$B$16*$D1009+Scenarios!$B$17*(Scenarios!C$22+SUM($G1009:G1009))+$E1009+Scenarios!$B$18*Draws!E982</f>
        <v>-1.7076518711091</v>
      </c>
      <c r="I1009" s="64" t="n">
        <f aca="false">Scenarios!$B$15+Scenarios!$B$16*$D1009+Scenarios!$B$17*(Scenarios!D$22+SUM($G1009:H1009))+$E1009+Scenarios!$B$18*Draws!F982</f>
        <v>-2.31557531879656</v>
      </c>
      <c r="J1009" s="64" t="n">
        <f aca="false">Scenarios!$B$15+Scenarios!$B$16*$D1009+Scenarios!$B$17*(Scenarios!E$22+SUM($G1009:I1009))+$E1009+Scenarios!$B$18*Draws!G982</f>
        <v>2.72111719271688</v>
      </c>
      <c r="K1009" s="64" t="n">
        <f aca="false">Scenarios!$B$15+Scenarios!$B$16*$D1009+Scenarios!$B$17*(Scenarios!F$22+SUM($G1009:J1009))+$E1009+Scenarios!$B$18*Draws!H982</f>
        <v>-5.29100112222104</v>
      </c>
      <c r="L1009" s="64" t="n">
        <f aca="false">Scenarios!$B$15+Scenarios!$B$16*$D1009+Scenarios!$B$17*(Scenarios!G$22+SUM($G1009:K1009))+$E1009+Scenarios!$B$18*Draws!I982</f>
        <v>-0.588899488403188</v>
      </c>
      <c r="M1009" s="64" t="n">
        <f aca="false">Scenarios!$B$15+Scenarios!$B$16*$D1009+Scenarios!$B$17*(Scenarios!H$22+SUM($G1009:L1009))+$E1009+Scenarios!$B$18*Draws!J982</f>
        <v>-1.04924248241033</v>
      </c>
      <c r="N1009" s="64" t="n">
        <f aca="false">Scenarios!$B$15+Scenarios!$B$16*$D1009+Scenarios!$B$17*(Scenarios!I$22+SUM($G1009:M1009))+$E1009+Scenarios!$B$18*Draws!K982</f>
        <v>-2.27374971613188</v>
      </c>
      <c r="O1009" s="64" t="n">
        <f aca="false">Scenarios!$B$15+Scenarios!$B$16*$D1009+Scenarios!$B$17*(Scenarios!J$22+SUM($G1009:N1009))+$E1009+Scenarios!$B$18*Draws!L982</f>
        <v>3.48239632535898</v>
      </c>
      <c r="P1009" s="64" t="n">
        <f aca="false">Scenarios!$B$15+Scenarios!$B$16*$D1009+Scenarios!$B$17*(Scenarios!K$22+SUM($G1009:O1009))+$E1009+Scenarios!$B$18*Draws!M982</f>
        <v>-0.475742535660862</v>
      </c>
      <c r="Q1009" s="64" t="n">
        <f aca="false">Scenarios!$B$15+Scenarios!$B$16*$D1009+Scenarios!$B$17*(Scenarios!L$22+SUM($G1009:P1009))+$E1009+Scenarios!$B$18*Draws!N982</f>
        <v>-1.44098335682937</v>
      </c>
      <c r="R1009" s="64" t="n">
        <f aca="false">Scenarios!$B$15+Scenarios!$B$16*$D1009+Scenarios!$B$17*(Scenarios!M$22+SUM($G1009:Q1009))+$E1009+Scenarios!$B$18*Draws!O982</f>
        <v>-1.37978855411357</v>
      </c>
      <c r="S1009" s="79" t="n">
        <f aca="false">SUM(G1009:R1009)</f>
        <v>-10.5272774093153</v>
      </c>
    </row>
    <row r="1010" customFormat="false" ht="15" hidden="false" customHeight="false" outlineLevel="0" collapsed="false">
      <c r="A1010" s="36" t="n">
        <v>979</v>
      </c>
      <c r="B1010" s="36" t="n">
        <f aca="false">MATCH(Draws!B983,$B$16:$E$16,1)</f>
        <v>1</v>
      </c>
      <c r="C1010" s="65" t="n">
        <f aca="false">MAX(-0.9,INDEX(Scenarios!$B$8:$E$8,B1010)+INDEX(Scenarios!$B$9:$E$9,B1010)*Draws!C983)</f>
        <v>0.10438505</v>
      </c>
      <c r="D1010" s="65" t="n">
        <f aca="false">(1+C1010)^(1/12)-1</f>
        <v>0.00830837995023059</v>
      </c>
      <c r="E1010" s="64" t="n">
        <f aca="false">INDEX(Scenarios!$B$10:$E$10,B1010)/12</f>
        <v>-1.25</v>
      </c>
      <c r="G1010" s="64" t="n">
        <f aca="false">Scenarios!$B$15+Scenarios!$B$16*$D1010+Scenarios!$B$17*(Scenarios!B$22)+$E1010+Scenarios!$B$18*Draws!D983</f>
        <v>-2.88841737696848</v>
      </c>
      <c r="H1010" s="64" t="n">
        <f aca="false">Scenarios!$B$15+Scenarios!$B$16*$D1010+Scenarios!$B$17*(Scenarios!C$22+SUM($G1010:G1010))+$E1010+Scenarios!$B$18*Draws!E983</f>
        <v>-4.06626258076296</v>
      </c>
      <c r="I1010" s="64" t="n">
        <f aca="false">Scenarios!$B$15+Scenarios!$B$16*$D1010+Scenarios!$B$17*(Scenarios!D$22+SUM($G1010:H1010))+$E1010+Scenarios!$B$18*Draws!F983</f>
        <v>-1.27011447409635</v>
      </c>
      <c r="J1010" s="64" t="n">
        <f aca="false">Scenarios!$B$15+Scenarios!$B$16*$D1010+Scenarios!$B$17*(Scenarios!E$22+SUM($G1010:I1010))+$E1010+Scenarios!$B$18*Draws!G983</f>
        <v>-0.651789270818842</v>
      </c>
      <c r="K1010" s="64" t="n">
        <f aca="false">Scenarios!$B$15+Scenarios!$B$16*$D1010+Scenarios!$B$17*(Scenarios!F$22+SUM($G1010:J1010))+$E1010+Scenarios!$B$18*Draws!H983</f>
        <v>-4.34603754814959</v>
      </c>
      <c r="L1010" s="64" t="n">
        <f aca="false">Scenarios!$B$15+Scenarios!$B$16*$D1010+Scenarios!$B$17*(Scenarios!G$22+SUM($G1010:K1010))+$E1010+Scenarios!$B$18*Draws!I983</f>
        <v>-3.7920645607703</v>
      </c>
      <c r="M1010" s="64" t="n">
        <f aca="false">Scenarios!$B$15+Scenarios!$B$16*$D1010+Scenarios!$B$17*(Scenarios!H$22+SUM($G1010:L1010))+$E1010+Scenarios!$B$18*Draws!J983</f>
        <v>-2.15074763952772</v>
      </c>
      <c r="N1010" s="64" t="n">
        <f aca="false">Scenarios!$B$15+Scenarios!$B$16*$D1010+Scenarios!$B$17*(Scenarios!I$22+SUM($G1010:M1010))+$E1010+Scenarios!$B$18*Draws!K983</f>
        <v>-3.68576430212802</v>
      </c>
      <c r="O1010" s="64" t="n">
        <f aca="false">Scenarios!$B$15+Scenarios!$B$16*$D1010+Scenarios!$B$17*(Scenarios!J$22+SUM($G1010:N1010))+$E1010+Scenarios!$B$18*Draws!L983</f>
        <v>0.214366071580288</v>
      </c>
      <c r="P1010" s="64" t="n">
        <f aca="false">Scenarios!$B$15+Scenarios!$B$16*$D1010+Scenarios!$B$17*(Scenarios!K$22+SUM($G1010:O1010))+$E1010+Scenarios!$B$18*Draws!M983</f>
        <v>-6.09596056230254</v>
      </c>
      <c r="Q1010" s="64" t="n">
        <f aca="false">Scenarios!$B$15+Scenarios!$B$16*$D1010+Scenarios!$B$17*(Scenarios!L$22+SUM($G1010:P1010))+$E1010+Scenarios!$B$18*Draws!N983</f>
        <v>-5.71823651205975</v>
      </c>
      <c r="R1010" s="64" t="n">
        <f aca="false">Scenarios!$B$15+Scenarios!$B$16*$D1010+Scenarios!$B$17*(Scenarios!M$22+SUM($G1010:Q1010))+$E1010+Scenarios!$B$18*Draws!O983</f>
        <v>1.37401738826441</v>
      </c>
      <c r="S1010" s="79" t="n">
        <f aca="false">SUM(G1010:R1010)</f>
        <v>-33.0770113677399</v>
      </c>
    </row>
    <row r="1011" customFormat="false" ht="15" hidden="false" customHeight="false" outlineLevel="0" collapsed="false">
      <c r="A1011" s="36" t="n">
        <v>980</v>
      </c>
      <c r="B1011" s="36" t="n">
        <f aca="false">MATCH(Draws!B984,$B$16:$E$16,1)</f>
        <v>3</v>
      </c>
      <c r="C1011" s="65" t="n">
        <f aca="false">MAX(-0.9,INDEX(Scenarios!$B$8:$E$8,B1011)+INDEX(Scenarios!$B$9:$E$9,B1011)*Draws!C984)</f>
        <v>0.23601776</v>
      </c>
      <c r="D1011" s="65" t="n">
        <f aca="false">(1+C1011)^(1/12)-1</f>
        <v>0.0178147162894133</v>
      </c>
      <c r="E1011" s="64" t="n">
        <f aca="false">INDEX(Scenarios!$B$10:$E$10,B1011)/12</f>
        <v>0.416666666666667</v>
      </c>
      <c r="G1011" s="64" t="n">
        <f aca="false">Scenarios!$B$15+Scenarios!$B$16*$D1011+Scenarios!$B$17*(Scenarios!B$22)+$E1011+Scenarios!$B$18*Draws!D984</f>
        <v>-2.29977880945829</v>
      </c>
      <c r="H1011" s="64" t="n">
        <f aca="false">Scenarios!$B$15+Scenarios!$B$16*$D1011+Scenarios!$B$17*(Scenarios!C$22+SUM($G1011:G1011))+$E1011+Scenarios!$B$18*Draws!E984</f>
        <v>-2.89014018078604</v>
      </c>
      <c r="I1011" s="64" t="n">
        <f aca="false">Scenarios!$B$15+Scenarios!$B$16*$D1011+Scenarios!$B$17*(Scenarios!D$22+SUM($G1011:H1011))+$E1011+Scenarios!$B$18*Draws!F984</f>
        <v>0.689746268702274</v>
      </c>
      <c r="J1011" s="64" t="n">
        <f aca="false">Scenarios!$B$15+Scenarios!$B$16*$D1011+Scenarios!$B$17*(Scenarios!E$22+SUM($G1011:I1011))+$E1011+Scenarios!$B$18*Draws!G984</f>
        <v>0.705350156706649</v>
      </c>
      <c r="K1011" s="64" t="n">
        <f aca="false">Scenarios!$B$15+Scenarios!$B$16*$D1011+Scenarios!$B$17*(Scenarios!F$22+SUM($G1011:J1011))+$E1011+Scenarios!$B$18*Draws!H984</f>
        <v>3.89082189635364</v>
      </c>
      <c r="L1011" s="64" t="n">
        <f aca="false">Scenarios!$B$15+Scenarios!$B$16*$D1011+Scenarios!$B$17*(Scenarios!G$22+SUM($G1011:K1011))+$E1011+Scenarios!$B$18*Draws!I984</f>
        <v>-0.583941506532807</v>
      </c>
      <c r="M1011" s="64" t="n">
        <f aca="false">Scenarios!$B$15+Scenarios!$B$16*$D1011+Scenarios!$B$17*(Scenarios!H$22+SUM($G1011:L1011))+$E1011+Scenarios!$B$18*Draws!J984</f>
        <v>-1.23488523409182</v>
      </c>
      <c r="N1011" s="64" t="n">
        <f aca="false">Scenarios!$B$15+Scenarios!$B$16*$D1011+Scenarios!$B$17*(Scenarios!I$22+SUM($G1011:M1011))+$E1011+Scenarios!$B$18*Draws!K984</f>
        <v>-0.858967425961387</v>
      </c>
      <c r="O1011" s="64" t="n">
        <f aca="false">Scenarios!$B$15+Scenarios!$B$16*$D1011+Scenarios!$B$17*(Scenarios!J$22+SUM($G1011:N1011))+$E1011+Scenarios!$B$18*Draws!L984</f>
        <v>0.174502642294042</v>
      </c>
      <c r="P1011" s="64" t="n">
        <f aca="false">Scenarios!$B$15+Scenarios!$B$16*$D1011+Scenarios!$B$17*(Scenarios!K$22+SUM($G1011:O1011))+$E1011+Scenarios!$B$18*Draws!M984</f>
        <v>-2.54101575974079</v>
      </c>
      <c r="Q1011" s="64" t="n">
        <f aca="false">Scenarios!$B$15+Scenarios!$B$16*$D1011+Scenarios!$B$17*(Scenarios!L$22+SUM($G1011:P1011))+$E1011+Scenarios!$B$18*Draws!N984</f>
        <v>4.14639131557068</v>
      </c>
      <c r="R1011" s="64" t="n">
        <f aca="false">Scenarios!$B$15+Scenarios!$B$16*$D1011+Scenarios!$B$17*(Scenarios!M$22+SUM($G1011:Q1011))+$E1011+Scenarios!$B$18*Draws!O984</f>
        <v>1.33289868240721</v>
      </c>
      <c r="S1011" s="79" t="n">
        <f aca="false">SUM(G1011:R1011)</f>
        <v>0.530982045463357</v>
      </c>
    </row>
    <row r="1012" customFormat="false" ht="15" hidden="false" customHeight="false" outlineLevel="0" collapsed="false">
      <c r="A1012" s="36" t="n">
        <v>981</v>
      </c>
      <c r="B1012" s="36" t="n">
        <f aca="false">MATCH(Draws!B985,$B$16:$E$16,1)</f>
        <v>4</v>
      </c>
      <c r="C1012" s="65" t="n">
        <f aca="false">MAX(-0.9,INDEX(Scenarios!$B$8:$E$8,B1012)+INDEX(Scenarios!$B$9:$E$9,B1012)*Draws!C985)</f>
        <v>-0.0617574</v>
      </c>
      <c r="D1012" s="65" t="n">
        <f aca="false">(1+C1012)^(1/12)-1</f>
        <v>-0.00529814240733839</v>
      </c>
      <c r="E1012" s="64" t="n">
        <f aca="false">INDEX(Scenarios!$B$10:$E$10,B1012)/12</f>
        <v>-1.25</v>
      </c>
      <c r="G1012" s="64" t="n">
        <f aca="false">Scenarios!$B$15+Scenarios!$B$16*$D1012+Scenarios!$B$17*(Scenarios!B$22)+$E1012+Scenarios!$B$18*Draws!D985</f>
        <v>0.880550002248903</v>
      </c>
      <c r="H1012" s="64" t="n">
        <f aca="false">Scenarios!$B$15+Scenarios!$B$16*$D1012+Scenarios!$B$17*(Scenarios!C$22+SUM($G1012:G1012))+$E1012+Scenarios!$B$18*Draws!E985</f>
        <v>-3.77819372216225</v>
      </c>
      <c r="I1012" s="64" t="n">
        <f aca="false">Scenarios!$B$15+Scenarios!$B$16*$D1012+Scenarios!$B$17*(Scenarios!D$22+SUM($G1012:H1012))+$E1012+Scenarios!$B$18*Draws!F985</f>
        <v>-5.11160960638426</v>
      </c>
      <c r="J1012" s="64" t="n">
        <f aca="false">Scenarios!$B$15+Scenarios!$B$16*$D1012+Scenarios!$B$17*(Scenarios!E$22+SUM($G1012:I1012))+$E1012+Scenarios!$B$18*Draws!G985</f>
        <v>-3.89689784413134</v>
      </c>
      <c r="K1012" s="64" t="n">
        <f aca="false">Scenarios!$B$15+Scenarios!$B$16*$D1012+Scenarios!$B$17*(Scenarios!F$22+SUM($G1012:J1012))+$E1012+Scenarios!$B$18*Draws!H985</f>
        <v>-4.82871167697519</v>
      </c>
      <c r="L1012" s="64" t="n">
        <f aca="false">Scenarios!$B$15+Scenarios!$B$16*$D1012+Scenarios!$B$17*(Scenarios!G$22+SUM($G1012:K1012))+$E1012+Scenarios!$B$18*Draws!I985</f>
        <v>-1.00138747554021</v>
      </c>
      <c r="M1012" s="64" t="n">
        <f aca="false">Scenarios!$B$15+Scenarios!$B$16*$D1012+Scenarios!$B$17*(Scenarios!H$22+SUM($G1012:L1012))+$E1012+Scenarios!$B$18*Draws!J985</f>
        <v>-2.96633739541569</v>
      </c>
      <c r="N1012" s="64" t="n">
        <f aca="false">Scenarios!$B$15+Scenarios!$B$16*$D1012+Scenarios!$B$17*(Scenarios!I$22+SUM($G1012:M1012))+$E1012+Scenarios!$B$18*Draws!K985</f>
        <v>-3.83668498192948</v>
      </c>
      <c r="O1012" s="64" t="n">
        <f aca="false">Scenarios!$B$15+Scenarios!$B$16*$D1012+Scenarios!$B$17*(Scenarios!J$22+SUM($G1012:N1012))+$E1012+Scenarios!$B$18*Draws!L985</f>
        <v>5.46189510643977</v>
      </c>
      <c r="P1012" s="64" t="n">
        <f aca="false">Scenarios!$B$15+Scenarios!$B$16*$D1012+Scenarios!$B$17*(Scenarios!K$22+SUM($G1012:O1012))+$E1012+Scenarios!$B$18*Draws!M985</f>
        <v>-2.07924383286292</v>
      </c>
      <c r="Q1012" s="64" t="n">
        <f aca="false">Scenarios!$B$15+Scenarios!$B$16*$D1012+Scenarios!$B$17*(Scenarios!L$22+SUM($G1012:P1012))+$E1012+Scenarios!$B$18*Draws!N985</f>
        <v>-1.38331611845567</v>
      </c>
      <c r="R1012" s="64" t="n">
        <f aca="false">Scenarios!$B$15+Scenarios!$B$16*$D1012+Scenarios!$B$17*(Scenarios!M$22+SUM($G1012:Q1012))+$E1012+Scenarios!$B$18*Draws!O985</f>
        <v>-4.62605495356414</v>
      </c>
      <c r="S1012" s="79" t="n">
        <f aca="false">SUM(G1012:R1012)</f>
        <v>-27.1659924987325</v>
      </c>
    </row>
    <row r="1013" customFormat="false" ht="15" hidden="false" customHeight="false" outlineLevel="0" collapsed="false">
      <c r="A1013" s="36" t="n">
        <v>982</v>
      </c>
      <c r="B1013" s="36" t="n">
        <f aca="false">MATCH(Draws!B986,$B$16:$E$16,1)</f>
        <v>3</v>
      </c>
      <c r="C1013" s="65" t="n">
        <f aca="false">MAX(-0.9,INDEX(Scenarios!$B$8:$E$8,B1013)+INDEX(Scenarios!$B$9:$E$9,B1013)*Draws!C986)</f>
        <v>0.22160948</v>
      </c>
      <c r="D1013" s="65" t="n">
        <f aca="false">(1+C1013)^(1/12)-1</f>
        <v>0.0168206704398217</v>
      </c>
      <c r="E1013" s="64" t="n">
        <f aca="false">INDEX(Scenarios!$B$10:$E$10,B1013)/12</f>
        <v>0.416666666666667</v>
      </c>
      <c r="G1013" s="64" t="n">
        <f aca="false">Scenarios!$B$15+Scenarios!$B$16*$D1013+Scenarios!$B$17*(Scenarios!B$22)+$E1013+Scenarios!$B$18*Draws!D986</f>
        <v>1.16930495462536</v>
      </c>
      <c r="H1013" s="64" t="n">
        <f aca="false">Scenarios!$B$15+Scenarios!$B$16*$D1013+Scenarios!$B$17*(Scenarios!C$22+SUM($G1013:G1013))+$E1013+Scenarios!$B$18*Draws!E986</f>
        <v>-3.53130608548945</v>
      </c>
      <c r="I1013" s="64" t="n">
        <f aca="false">Scenarios!$B$15+Scenarios!$B$16*$D1013+Scenarios!$B$17*(Scenarios!D$22+SUM($G1013:H1013))+$E1013+Scenarios!$B$18*Draws!F986</f>
        <v>-0.167082811680168</v>
      </c>
      <c r="J1013" s="64" t="n">
        <f aca="false">Scenarios!$B$15+Scenarios!$B$16*$D1013+Scenarios!$B$17*(Scenarios!E$22+SUM($G1013:I1013))+$E1013+Scenarios!$B$18*Draws!G986</f>
        <v>-1.53773001857695</v>
      </c>
      <c r="K1013" s="64" t="n">
        <f aca="false">Scenarios!$B$15+Scenarios!$B$16*$D1013+Scenarios!$B$17*(Scenarios!F$22+SUM($G1013:J1013))+$E1013+Scenarios!$B$18*Draws!H986</f>
        <v>-5.93069380372611</v>
      </c>
      <c r="L1013" s="64" t="n">
        <f aca="false">Scenarios!$B$15+Scenarios!$B$16*$D1013+Scenarios!$B$17*(Scenarios!G$22+SUM($G1013:K1013))+$E1013+Scenarios!$B$18*Draws!I986</f>
        <v>1.14363462438885</v>
      </c>
      <c r="M1013" s="64" t="n">
        <f aca="false">Scenarios!$B$15+Scenarios!$B$16*$D1013+Scenarios!$B$17*(Scenarios!H$22+SUM($G1013:L1013))+$E1013+Scenarios!$B$18*Draws!J986</f>
        <v>-2.78330213585356</v>
      </c>
      <c r="N1013" s="64" t="n">
        <f aca="false">Scenarios!$B$15+Scenarios!$B$16*$D1013+Scenarios!$B$17*(Scenarios!I$22+SUM($G1013:M1013))+$E1013+Scenarios!$B$18*Draws!K986</f>
        <v>-2.10515533587088</v>
      </c>
      <c r="O1013" s="64" t="n">
        <f aca="false">Scenarios!$B$15+Scenarios!$B$16*$D1013+Scenarios!$B$17*(Scenarios!J$22+SUM($G1013:N1013))+$E1013+Scenarios!$B$18*Draws!L986</f>
        <v>5.53887411130718</v>
      </c>
      <c r="P1013" s="64" t="n">
        <f aca="false">Scenarios!$B$15+Scenarios!$B$16*$D1013+Scenarios!$B$17*(Scenarios!K$22+SUM($G1013:O1013))+$E1013+Scenarios!$B$18*Draws!M986</f>
        <v>3.94157648814266</v>
      </c>
      <c r="Q1013" s="64" t="n">
        <f aca="false">Scenarios!$B$15+Scenarios!$B$16*$D1013+Scenarios!$B$17*(Scenarios!L$22+SUM($G1013:P1013))+$E1013+Scenarios!$B$18*Draws!N986</f>
        <v>0.763532353141184</v>
      </c>
      <c r="R1013" s="64" t="n">
        <f aca="false">Scenarios!$B$15+Scenarios!$B$16*$D1013+Scenarios!$B$17*(Scenarios!M$22+SUM($G1013:Q1013))+$E1013+Scenarios!$B$18*Draws!O986</f>
        <v>0.520603058013568</v>
      </c>
      <c r="S1013" s="79" t="n">
        <f aca="false">SUM(G1013:R1013)</f>
        <v>-2.97774460157833</v>
      </c>
    </row>
    <row r="1014" customFormat="false" ht="15" hidden="false" customHeight="false" outlineLevel="0" collapsed="false">
      <c r="A1014" s="36" t="n">
        <v>983</v>
      </c>
      <c r="B1014" s="36" t="n">
        <f aca="false">MATCH(Draws!B987,$B$16:$E$16,1)</f>
        <v>3</v>
      </c>
      <c r="C1014" s="65" t="n">
        <f aca="false">MAX(-0.9,INDEX(Scenarios!$B$8:$E$8,B1014)+INDEX(Scenarios!$B$9:$E$9,B1014)*Draws!C987)</f>
        <v>0.1372976</v>
      </c>
      <c r="D1014" s="65" t="n">
        <f aca="false">(1+C1014)^(1/12)-1</f>
        <v>0.0107789219704826</v>
      </c>
      <c r="E1014" s="64" t="n">
        <f aca="false">INDEX(Scenarios!$B$10:$E$10,B1014)/12</f>
        <v>0.416666666666667</v>
      </c>
      <c r="G1014" s="64" t="n">
        <f aca="false">Scenarios!$B$15+Scenarios!$B$16*$D1014+Scenarios!$B$17*(Scenarios!B$22)+$E1014+Scenarios!$B$18*Draws!D987</f>
        <v>-3.90086917570605</v>
      </c>
      <c r="H1014" s="64" t="n">
        <f aca="false">Scenarios!$B$15+Scenarios!$B$16*$D1014+Scenarios!$B$17*(Scenarios!C$22+SUM($G1014:G1014))+$E1014+Scenarios!$B$18*Draws!E987</f>
        <v>-2.0432261619606</v>
      </c>
      <c r="I1014" s="64" t="n">
        <f aca="false">Scenarios!$B$15+Scenarios!$B$16*$D1014+Scenarios!$B$17*(Scenarios!D$22+SUM($G1014:H1014))+$E1014+Scenarios!$B$18*Draws!F987</f>
        <v>2.2258175886308</v>
      </c>
      <c r="J1014" s="64" t="n">
        <f aca="false">Scenarios!$B$15+Scenarios!$B$16*$D1014+Scenarios!$B$17*(Scenarios!E$22+SUM($G1014:I1014))+$E1014+Scenarios!$B$18*Draws!G987</f>
        <v>-0.982785560496484</v>
      </c>
      <c r="K1014" s="64" t="n">
        <f aca="false">Scenarios!$B$15+Scenarios!$B$16*$D1014+Scenarios!$B$17*(Scenarios!F$22+SUM($G1014:J1014))+$E1014+Scenarios!$B$18*Draws!H987</f>
        <v>-3.15611736699497</v>
      </c>
      <c r="L1014" s="64" t="n">
        <f aca="false">Scenarios!$B$15+Scenarios!$B$16*$D1014+Scenarios!$B$17*(Scenarios!G$22+SUM($G1014:K1014))+$E1014+Scenarios!$B$18*Draws!I987</f>
        <v>2.85605165083735</v>
      </c>
      <c r="M1014" s="64" t="n">
        <f aca="false">Scenarios!$B$15+Scenarios!$B$16*$D1014+Scenarios!$B$17*(Scenarios!H$22+SUM($G1014:L1014))+$E1014+Scenarios!$B$18*Draws!J987</f>
        <v>-4.23004358667688</v>
      </c>
      <c r="N1014" s="64" t="n">
        <f aca="false">Scenarios!$B$15+Scenarios!$B$16*$D1014+Scenarios!$B$17*(Scenarios!I$22+SUM($G1014:M1014))+$E1014+Scenarios!$B$18*Draws!K987</f>
        <v>0.858334105905064</v>
      </c>
      <c r="O1014" s="64" t="n">
        <f aca="false">Scenarios!$B$15+Scenarios!$B$16*$D1014+Scenarios!$B$17*(Scenarios!J$22+SUM($G1014:N1014))+$E1014+Scenarios!$B$18*Draws!L987</f>
        <v>-3.01799190149854</v>
      </c>
      <c r="P1014" s="64" t="n">
        <f aca="false">Scenarios!$B$15+Scenarios!$B$16*$D1014+Scenarios!$B$17*(Scenarios!K$22+SUM($G1014:O1014))+$E1014+Scenarios!$B$18*Draws!M987</f>
        <v>1.33274585732785</v>
      </c>
      <c r="Q1014" s="64" t="n">
        <f aca="false">Scenarios!$B$15+Scenarios!$B$16*$D1014+Scenarios!$B$17*(Scenarios!L$22+SUM($G1014:P1014))+$E1014+Scenarios!$B$18*Draws!N987</f>
        <v>-2.94245901654717</v>
      </c>
      <c r="R1014" s="64" t="n">
        <f aca="false">Scenarios!$B$15+Scenarios!$B$16*$D1014+Scenarios!$B$17*(Scenarios!M$22+SUM($G1014:Q1014))+$E1014+Scenarios!$B$18*Draws!O987</f>
        <v>-0.130307697485743</v>
      </c>
      <c r="S1014" s="79" t="n">
        <f aca="false">SUM(G1014:R1014)</f>
        <v>-13.1308512646654</v>
      </c>
    </row>
    <row r="1015" customFormat="false" ht="15" hidden="false" customHeight="false" outlineLevel="0" collapsed="false">
      <c r="A1015" s="36" t="n">
        <v>984</v>
      </c>
      <c r="B1015" s="36" t="n">
        <f aca="false">MATCH(Draws!B988,$B$16:$E$16,1)</f>
        <v>1</v>
      </c>
      <c r="C1015" s="65" t="n">
        <f aca="false">MAX(-0.9,INDEX(Scenarios!$B$8:$E$8,B1015)+INDEX(Scenarios!$B$9:$E$9,B1015)*Draws!C988)</f>
        <v>0.04429055</v>
      </c>
      <c r="D1015" s="65" t="n">
        <f aca="false">(1+C1015)^(1/12)-1</f>
        <v>0.00361800886176145</v>
      </c>
      <c r="E1015" s="64" t="n">
        <f aca="false">INDEX(Scenarios!$B$10:$E$10,B1015)/12</f>
        <v>-1.25</v>
      </c>
      <c r="G1015" s="64" t="n">
        <f aca="false">Scenarios!$B$15+Scenarios!$B$16*$D1015+Scenarios!$B$17*(Scenarios!B$22)+$E1015+Scenarios!$B$18*Draws!D988</f>
        <v>-4.82476519956562</v>
      </c>
      <c r="H1015" s="64" t="n">
        <f aca="false">Scenarios!$B$15+Scenarios!$B$16*$D1015+Scenarios!$B$17*(Scenarios!C$22+SUM($G1015:G1015))+$E1015+Scenarios!$B$18*Draws!E988</f>
        <v>-6.25493878245426</v>
      </c>
      <c r="I1015" s="64" t="n">
        <f aca="false">Scenarios!$B$15+Scenarios!$B$16*$D1015+Scenarios!$B$17*(Scenarios!D$22+SUM($G1015:H1015))+$E1015+Scenarios!$B$18*Draws!F988</f>
        <v>1.19594043436817</v>
      </c>
      <c r="J1015" s="64" t="n">
        <f aca="false">Scenarios!$B$15+Scenarios!$B$16*$D1015+Scenarios!$B$17*(Scenarios!E$22+SUM($G1015:I1015))+$E1015+Scenarios!$B$18*Draws!G988</f>
        <v>-8.83597250624832</v>
      </c>
      <c r="K1015" s="64" t="n">
        <f aca="false">Scenarios!$B$15+Scenarios!$B$16*$D1015+Scenarios!$B$17*(Scenarios!F$22+SUM($G1015:J1015))+$E1015+Scenarios!$B$18*Draws!H988</f>
        <v>-4.68641086924603</v>
      </c>
      <c r="L1015" s="64" t="n">
        <f aca="false">Scenarios!$B$15+Scenarios!$B$16*$D1015+Scenarios!$B$17*(Scenarios!G$22+SUM($G1015:K1015))+$E1015+Scenarios!$B$18*Draws!I988</f>
        <v>-4.5259792544051</v>
      </c>
      <c r="M1015" s="64" t="n">
        <f aca="false">Scenarios!$B$15+Scenarios!$B$16*$D1015+Scenarios!$B$17*(Scenarios!H$22+SUM($G1015:L1015))+$E1015+Scenarios!$B$18*Draws!J988</f>
        <v>-1.68929097864021</v>
      </c>
      <c r="N1015" s="64" t="n">
        <f aca="false">Scenarios!$B$15+Scenarios!$B$16*$D1015+Scenarios!$B$17*(Scenarios!I$22+SUM($G1015:M1015))+$E1015+Scenarios!$B$18*Draws!K988</f>
        <v>-0.397041004796501</v>
      </c>
      <c r="O1015" s="64" t="n">
        <f aca="false">Scenarios!$B$15+Scenarios!$B$16*$D1015+Scenarios!$B$17*(Scenarios!J$22+SUM($G1015:N1015))+$E1015+Scenarios!$B$18*Draws!L988</f>
        <v>-2.97507660581901</v>
      </c>
      <c r="P1015" s="64" t="n">
        <f aca="false">Scenarios!$B$15+Scenarios!$B$16*$D1015+Scenarios!$B$17*(Scenarios!K$22+SUM($G1015:O1015))+$E1015+Scenarios!$B$18*Draws!M988</f>
        <v>-4.37934660581336</v>
      </c>
      <c r="Q1015" s="64" t="n">
        <f aca="false">Scenarios!$B$15+Scenarios!$B$16*$D1015+Scenarios!$B$17*(Scenarios!L$22+SUM($G1015:P1015))+$E1015+Scenarios!$B$18*Draws!N988</f>
        <v>-7.35014605656667</v>
      </c>
      <c r="R1015" s="64" t="n">
        <f aca="false">Scenarios!$B$15+Scenarios!$B$16*$D1015+Scenarios!$B$17*(Scenarios!M$22+SUM($G1015:Q1015))+$E1015+Scenarios!$B$18*Draws!O988</f>
        <v>-5.31383897842356</v>
      </c>
      <c r="S1015" s="79" t="n">
        <f aca="false">SUM(G1015:R1015)</f>
        <v>-50.0368664076105</v>
      </c>
    </row>
    <row r="1016" customFormat="false" ht="15" hidden="false" customHeight="false" outlineLevel="0" collapsed="false">
      <c r="A1016" s="36" t="n">
        <v>985</v>
      </c>
      <c r="B1016" s="36" t="n">
        <f aca="false">MATCH(Draws!B989,$B$16:$E$16,1)</f>
        <v>1</v>
      </c>
      <c r="C1016" s="65" t="n">
        <f aca="false">MAX(-0.9,INDEX(Scenarios!$B$8:$E$8,B1016)+INDEX(Scenarios!$B$9:$E$9,B1016)*Draws!C989)</f>
        <v>0.17382185</v>
      </c>
      <c r="D1016" s="65" t="n">
        <f aca="false">(1+C1016)^(1/12)-1</f>
        <v>0.0134449955373328</v>
      </c>
      <c r="E1016" s="64" t="n">
        <f aca="false">INDEX(Scenarios!$B$10:$E$10,B1016)/12</f>
        <v>-1.25</v>
      </c>
      <c r="G1016" s="64" t="n">
        <f aca="false">Scenarios!$B$15+Scenarios!$B$16*$D1016+Scenarios!$B$17*(Scenarios!B$22)+$E1016+Scenarios!$B$18*Draws!D989</f>
        <v>-2.2860838195759</v>
      </c>
      <c r="H1016" s="64" t="n">
        <f aca="false">Scenarios!$B$15+Scenarios!$B$16*$D1016+Scenarios!$B$17*(Scenarios!C$22+SUM($G1016:G1016))+$E1016+Scenarios!$B$18*Draws!E989</f>
        <v>-0.365736604630516</v>
      </c>
      <c r="I1016" s="64" t="n">
        <f aca="false">Scenarios!$B$15+Scenarios!$B$16*$D1016+Scenarios!$B$17*(Scenarios!D$22+SUM($G1016:H1016))+$E1016+Scenarios!$B$18*Draws!F989</f>
        <v>-3.69467537725651</v>
      </c>
      <c r="J1016" s="64" t="n">
        <f aca="false">Scenarios!$B$15+Scenarios!$B$16*$D1016+Scenarios!$B$17*(Scenarios!E$22+SUM($G1016:I1016))+$E1016+Scenarios!$B$18*Draws!G989</f>
        <v>-1.3517994552854</v>
      </c>
      <c r="K1016" s="64" t="n">
        <f aca="false">Scenarios!$B$15+Scenarios!$B$16*$D1016+Scenarios!$B$17*(Scenarios!F$22+SUM($G1016:J1016))+$E1016+Scenarios!$B$18*Draws!H989</f>
        <v>1.07075201876042</v>
      </c>
      <c r="L1016" s="64" t="n">
        <f aca="false">Scenarios!$B$15+Scenarios!$B$16*$D1016+Scenarios!$B$17*(Scenarios!G$22+SUM($G1016:K1016))+$E1016+Scenarios!$B$18*Draws!I989</f>
        <v>-4.63471900577394</v>
      </c>
      <c r="M1016" s="64" t="n">
        <f aca="false">Scenarios!$B$15+Scenarios!$B$16*$D1016+Scenarios!$B$17*(Scenarios!H$22+SUM($G1016:L1016))+$E1016+Scenarios!$B$18*Draws!J989</f>
        <v>3.18743485796529</v>
      </c>
      <c r="N1016" s="64" t="n">
        <f aca="false">Scenarios!$B$15+Scenarios!$B$16*$D1016+Scenarios!$B$17*(Scenarios!I$22+SUM($G1016:M1016))+$E1016+Scenarios!$B$18*Draws!K989</f>
        <v>0.727815360287502</v>
      </c>
      <c r="O1016" s="64" t="n">
        <f aca="false">Scenarios!$B$15+Scenarios!$B$16*$D1016+Scenarios!$B$17*(Scenarios!J$22+SUM($G1016:N1016))+$E1016+Scenarios!$B$18*Draws!L989</f>
        <v>-1.07022380191285</v>
      </c>
      <c r="P1016" s="64" t="n">
        <f aca="false">Scenarios!$B$15+Scenarios!$B$16*$D1016+Scenarios!$B$17*(Scenarios!K$22+SUM($G1016:O1016))+$E1016+Scenarios!$B$18*Draws!M989</f>
        <v>1.17547175268761</v>
      </c>
      <c r="Q1016" s="64" t="n">
        <f aca="false">Scenarios!$B$15+Scenarios!$B$16*$D1016+Scenarios!$B$17*(Scenarios!L$22+SUM($G1016:P1016))+$E1016+Scenarios!$B$18*Draws!N989</f>
        <v>-1.60928489661277</v>
      </c>
      <c r="R1016" s="64" t="n">
        <f aca="false">Scenarios!$B$15+Scenarios!$B$16*$D1016+Scenarios!$B$17*(Scenarios!M$22+SUM($G1016:Q1016))+$E1016+Scenarios!$B$18*Draws!O989</f>
        <v>1.55743978867564</v>
      </c>
      <c r="S1016" s="79" t="n">
        <f aca="false">SUM(G1016:R1016)</f>
        <v>-7.29360918267143</v>
      </c>
    </row>
    <row r="1017" customFormat="false" ht="15" hidden="false" customHeight="false" outlineLevel="0" collapsed="false">
      <c r="A1017" s="36" t="n">
        <v>986</v>
      </c>
      <c r="B1017" s="36" t="n">
        <f aca="false">MATCH(Draws!B990,$B$16:$E$16,1)</f>
        <v>4</v>
      </c>
      <c r="C1017" s="65" t="n">
        <f aca="false">MAX(-0.9,INDEX(Scenarios!$B$8:$E$8,B1017)+INDEX(Scenarios!$B$9:$E$9,B1017)*Draws!C990)</f>
        <v>0.34278696</v>
      </c>
      <c r="D1017" s="65" t="n">
        <f aca="false">(1+C1017)^(1/12)-1</f>
        <v>0.0248664105427849</v>
      </c>
      <c r="E1017" s="64" t="n">
        <f aca="false">INDEX(Scenarios!$B$10:$E$10,B1017)/12</f>
        <v>-1.25</v>
      </c>
      <c r="G1017" s="64" t="n">
        <f aca="false">Scenarios!$B$15+Scenarios!$B$16*$D1017+Scenarios!$B$17*(Scenarios!B$22)+$E1017+Scenarios!$B$18*Draws!D990</f>
        <v>-2.01365867970163</v>
      </c>
      <c r="H1017" s="64" t="n">
        <f aca="false">Scenarios!$B$15+Scenarios!$B$16*$D1017+Scenarios!$B$17*(Scenarios!C$22+SUM($G1017:G1017))+$E1017+Scenarios!$B$18*Draws!E990</f>
        <v>-3.61438526250308</v>
      </c>
      <c r="I1017" s="64" t="n">
        <f aca="false">Scenarios!$B$15+Scenarios!$B$16*$D1017+Scenarios!$B$17*(Scenarios!D$22+SUM($G1017:H1017))+$E1017+Scenarios!$B$18*Draws!F990</f>
        <v>-2.04424835974966</v>
      </c>
      <c r="J1017" s="64" t="n">
        <f aca="false">Scenarios!$B$15+Scenarios!$B$16*$D1017+Scenarios!$B$17*(Scenarios!E$22+SUM($G1017:I1017))+$E1017+Scenarios!$B$18*Draws!G990</f>
        <v>-6.51417883931563</v>
      </c>
      <c r="K1017" s="64" t="n">
        <f aca="false">Scenarios!$B$15+Scenarios!$B$16*$D1017+Scenarios!$B$17*(Scenarios!F$22+SUM($G1017:J1017))+$E1017+Scenarios!$B$18*Draws!H990</f>
        <v>0.790839922555796</v>
      </c>
      <c r="L1017" s="64" t="n">
        <f aca="false">Scenarios!$B$15+Scenarios!$B$16*$D1017+Scenarios!$B$17*(Scenarios!G$22+SUM($G1017:K1017))+$E1017+Scenarios!$B$18*Draws!I990</f>
        <v>0.16418026482786</v>
      </c>
      <c r="M1017" s="64" t="n">
        <f aca="false">Scenarios!$B$15+Scenarios!$B$16*$D1017+Scenarios!$B$17*(Scenarios!H$22+SUM($G1017:L1017))+$E1017+Scenarios!$B$18*Draws!J990</f>
        <v>-5.06670881405894</v>
      </c>
      <c r="N1017" s="64" t="n">
        <f aca="false">Scenarios!$B$15+Scenarios!$B$16*$D1017+Scenarios!$B$17*(Scenarios!I$22+SUM($G1017:M1017))+$E1017+Scenarios!$B$18*Draws!K990</f>
        <v>-6.89873342289682</v>
      </c>
      <c r="O1017" s="64" t="n">
        <f aca="false">Scenarios!$B$15+Scenarios!$B$16*$D1017+Scenarios!$B$17*(Scenarios!J$22+SUM($G1017:N1017))+$E1017+Scenarios!$B$18*Draws!L990</f>
        <v>-0.0463646460716245</v>
      </c>
      <c r="P1017" s="64" t="n">
        <f aca="false">Scenarios!$B$15+Scenarios!$B$16*$D1017+Scenarios!$B$17*(Scenarios!K$22+SUM($G1017:O1017))+$E1017+Scenarios!$B$18*Draws!M990</f>
        <v>-2.95047146081183</v>
      </c>
      <c r="Q1017" s="64" t="n">
        <f aca="false">Scenarios!$B$15+Scenarios!$B$16*$D1017+Scenarios!$B$17*(Scenarios!L$22+SUM($G1017:P1017))+$E1017+Scenarios!$B$18*Draws!N990</f>
        <v>-0.241741634397405</v>
      </c>
      <c r="R1017" s="64" t="n">
        <f aca="false">Scenarios!$B$15+Scenarios!$B$16*$D1017+Scenarios!$B$17*(Scenarios!M$22+SUM($G1017:Q1017))+$E1017+Scenarios!$B$18*Draws!O990</f>
        <v>-7.0450719205724</v>
      </c>
      <c r="S1017" s="79" t="n">
        <f aca="false">SUM(G1017:R1017)</f>
        <v>-35.4805428526954</v>
      </c>
    </row>
    <row r="1018" customFormat="false" ht="15" hidden="false" customHeight="false" outlineLevel="0" collapsed="false">
      <c r="A1018" s="36" t="n">
        <v>987</v>
      </c>
      <c r="B1018" s="36" t="n">
        <f aca="false">MATCH(Draws!B991,$B$16:$E$16,1)</f>
        <v>1</v>
      </c>
      <c r="C1018" s="65" t="n">
        <f aca="false">MAX(-0.9,INDEX(Scenarios!$B$8:$E$8,B1018)+INDEX(Scenarios!$B$9:$E$9,B1018)*Draws!C991)</f>
        <v>0.026372</v>
      </c>
      <c r="D1018" s="65" t="n">
        <f aca="false">(1+C1018)^(1/12)-1</f>
        <v>0.00217154223453697</v>
      </c>
      <c r="E1018" s="64" t="n">
        <f aca="false">INDEX(Scenarios!$B$10:$E$10,B1018)/12</f>
        <v>-1.25</v>
      </c>
      <c r="G1018" s="64" t="n">
        <f aca="false">Scenarios!$B$15+Scenarios!$B$16*$D1018+Scenarios!$B$17*(Scenarios!B$22)+$E1018+Scenarios!$B$18*Draws!D991</f>
        <v>-2.16928861722783</v>
      </c>
      <c r="H1018" s="64" t="n">
        <f aca="false">Scenarios!$B$15+Scenarios!$B$16*$D1018+Scenarios!$B$17*(Scenarios!C$22+SUM($G1018:G1018))+$E1018+Scenarios!$B$18*Draws!E991</f>
        <v>-3.67156111838755</v>
      </c>
      <c r="I1018" s="64" t="n">
        <f aca="false">Scenarios!$B$15+Scenarios!$B$16*$D1018+Scenarios!$B$17*(Scenarios!D$22+SUM($G1018:H1018))+$E1018+Scenarios!$B$18*Draws!F991</f>
        <v>-1.22803933703951</v>
      </c>
      <c r="J1018" s="64" t="n">
        <f aca="false">Scenarios!$B$15+Scenarios!$B$16*$D1018+Scenarios!$B$17*(Scenarios!E$22+SUM($G1018:I1018))+$E1018+Scenarios!$B$18*Draws!G991</f>
        <v>-4.28395887473682</v>
      </c>
      <c r="K1018" s="64" t="n">
        <f aca="false">Scenarios!$B$15+Scenarios!$B$16*$D1018+Scenarios!$B$17*(Scenarios!F$22+SUM($G1018:J1018))+$E1018+Scenarios!$B$18*Draws!H991</f>
        <v>-1.37201210327177</v>
      </c>
      <c r="L1018" s="64" t="n">
        <f aca="false">Scenarios!$B$15+Scenarios!$B$16*$D1018+Scenarios!$B$17*(Scenarios!G$22+SUM($G1018:K1018))+$E1018+Scenarios!$B$18*Draws!I991</f>
        <v>-8.21942589173845</v>
      </c>
      <c r="M1018" s="64" t="n">
        <f aca="false">Scenarios!$B$15+Scenarios!$B$16*$D1018+Scenarios!$B$17*(Scenarios!H$22+SUM($G1018:L1018))+$E1018+Scenarios!$B$18*Draws!J991</f>
        <v>-5.19495379940574</v>
      </c>
      <c r="N1018" s="64" t="n">
        <f aca="false">Scenarios!$B$15+Scenarios!$B$16*$D1018+Scenarios!$B$17*(Scenarios!I$22+SUM($G1018:M1018))+$E1018+Scenarios!$B$18*Draws!K991</f>
        <v>-1.38245258610187</v>
      </c>
      <c r="O1018" s="64" t="n">
        <f aca="false">Scenarios!$B$15+Scenarios!$B$16*$D1018+Scenarios!$B$17*(Scenarios!J$22+SUM($G1018:N1018))+$E1018+Scenarios!$B$18*Draws!L991</f>
        <v>-3.44211255396</v>
      </c>
      <c r="P1018" s="64" t="n">
        <f aca="false">Scenarios!$B$15+Scenarios!$B$16*$D1018+Scenarios!$B$17*(Scenarios!K$22+SUM($G1018:O1018))+$E1018+Scenarios!$B$18*Draws!M991</f>
        <v>-4.86207999234819</v>
      </c>
      <c r="Q1018" s="64" t="n">
        <f aca="false">Scenarios!$B$15+Scenarios!$B$16*$D1018+Scenarios!$B$17*(Scenarios!L$22+SUM($G1018:P1018))+$E1018+Scenarios!$B$18*Draws!N991</f>
        <v>-0.31228722669347</v>
      </c>
      <c r="R1018" s="64" t="n">
        <f aca="false">Scenarios!$B$15+Scenarios!$B$16*$D1018+Scenarios!$B$17*(Scenarios!M$22+SUM($G1018:Q1018))+$E1018+Scenarios!$B$18*Draws!O991</f>
        <v>1.58432122929356</v>
      </c>
      <c r="S1018" s="79" t="n">
        <f aca="false">SUM(G1018:R1018)</f>
        <v>-34.5538508716176</v>
      </c>
    </row>
    <row r="1019" customFormat="false" ht="15" hidden="false" customHeight="false" outlineLevel="0" collapsed="false">
      <c r="A1019" s="36" t="n">
        <v>988</v>
      </c>
      <c r="B1019" s="36" t="n">
        <f aca="false">MATCH(Draws!B992,$B$16:$E$16,1)</f>
        <v>4</v>
      </c>
      <c r="C1019" s="65" t="n">
        <f aca="false">MAX(-0.9,INDEX(Scenarios!$B$8:$E$8,B1019)+INDEX(Scenarios!$B$9:$E$9,B1019)*Draws!C992)</f>
        <v>0.23831028</v>
      </c>
      <c r="D1019" s="65" t="n">
        <f aca="false">(1+C1019)^(1/12)-1</f>
        <v>0.0179718998015923</v>
      </c>
      <c r="E1019" s="64" t="n">
        <f aca="false">INDEX(Scenarios!$B$10:$E$10,B1019)/12</f>
        <v>-1.25</v>
      </c>
      <c r="G1019" s="64" t="n">
        <f aca="false">Scenarios!$B$15+Scenarios!$B$16*$D1019+Scenarios!$B$17*(Scenarios!B$22)+$E1019+Scenarios!$B$18*Draws!D992</f>
        <v>-2.86049968954311</v>
      </c>
      <c r="H1019" s="64" t="n">
        <f aca="false">Scenarios!$B$15+Scenarios!$B$16*$D1019+Scenarios!$B$17*(Scenarios!C$22+SUM($G1019:G1019))+$E1019+Scenarios!$B$18*Draws!E992</f>
        <v>0.689527495596901</v>
      </c>
      <c r="I1019" s="64" t="n">
        <f aca="false">Scenarios!$B$15+Scenarios!$B$16*$D1019+Scenarios!$B$17*(Scenarios!D$22+SUM($G1019:H1019))+$E1019+Scenarios!$B$18*Draws!F992</f>
        <v>-1.69130058493224</v>
      </c>
      <c r="J1019" s="64" t="n">
        <f aca="false">Scenarios!$B$15+Scenarios!$B$16*$D1019+Scenarios!$B$17*(Scenarios!E$22+SUM($G1019:I1019))+$E1019+Scenarios!$B$18*Draws!G992</f>
        <v>-5.42984554116383</v>
      </c>
      <c r="K1019" s="64" t="n">
        <f aca="false">Scenarios!$B$15+Scenarios!$B$16*$D1019+Scenarios!$B$17*(Scenarios!F$22+SUM($G1019:J1019))+$E1019+Scenarios!$B$18*Draws!H992</f>
        <v>-3.07601139728763</v>
      </c>
      <c r="L1019" s="64" t="n">
        <f aca="false">Scenarios!$B$15+Scenarios!$B$16*$D1019+Scenarios!$B$17*(Scenarios!G$22+SUM($G1019:K1019))+$E1019+Scenarios!$B$18*Draws!I992</f>
        <v>0.142667925488504</v>
      </c>
      <c r="M1019" s="64" t="n">
        <f aca="false">Scenarios!$B$15+Scenarios!$B$16*$D1019+Scenarios!$B$17*(Scenarios!H$22+SUM($G1019:L1019))+$E1019+Scenarios!$B$18*Draws!J992</f>
        <v>-1.26774901457827</v>
      </c>
      <c r="N1019" s="64" t="n">
        <f aca="false">Scenarios!$B$15+Scenarios!$B$16*$D1019+Scenarios!$B$17*(Scenarios!I$22+SUM($G1019:M1019))+$E1019+Scenarios!$B$18*Draws!K992</f>
        <v>-3.31776664923728</v>
      </c>
      <c r="O1019" s="64" t="n">
        <f aca="false">Scenarios!$B$15+Scenarios!$B$16*$D1019+Scenarios!$B$17*(Scenarios!J$22+SUM($G1019:N1019))+$E1019+Scenarios!$B$18*Draws!L992</f>
        <v>0.761401552577424</v>
      </c>
      <c r="P1019" s="64" t="n">
        <f aca="false">Scenarios!$B$15+Scenarios!$B$16*$D1019+Scenarios!$B$17*(Scenarios!K$22+SUM($G1019:O1019))+$E1019+Scenarios!$B$18*Draws!M992</f>
        <v>0.910907528323514</v>
      </c>
      <c r="Q1019" s="64" t="n">
        <f aca="false">Scenarios!$B$15+Scenarios!$B$16*$D1019+Scenarios!$B$17*(Scenarios!L$22+SUM($G1019:P1019))+$E1019+Scenarios!$B$18*Draws!N992</f>
        <v>1.06120963274589</v>
      </c>
      <c r="R1019" s="64" t="n">
        <f aca="false">Scenarios!$B$15+Scenarios!$B$16*$D1019+Scenarios!$B$17*(Scenarios!M$22+SUM($G1019:Q1019))+$E1019+Scenarios!$B$18*Draws!O992</f>
        <v>-0.118464157759033</v>
      </c>
      <c r="S1019" s="79" t="n">
        <f aca="false">SUM(G1019:R1019)</f>
        <v>-14.1959228997692</v>
      </c>
    </row>
    <row r="1020" customFormat="false" ht="15" hidden="false" customHeight="false" outlineLevel="0" collapsed="false">
      <c r="A1020" s="36" t="n">
        <v>989</v>
      </c>
      <c r="B1020" s="36" t="n">
        <f aca="false">MATCH(Draws!B993,$B$16:$E$16,1)</f>
        <v>4</v>
      </c>
      <c r="C1020" s="65" t="n">
        <f aca="false">MAX(-0.9,INDEX(Scenarios!$B$8:$E$8,B1020)+INDEX(Scenarios!$B$9:$E$9,B1020)*Draws!C993)</f>
        <v>0.14285952</v>
      </c>
      <c r="D1020" s="65" t="n">
        <f aca="false">(1+C1020)^(1/12)-1</f>
        <v>0.0111899335285639</v>
      </c>
      <c r="E1020" s="64" t="n">
        <f aca="false">INDEX(Scenarios!$B$10:$E$10,B1020)/12</f>
        <v>-1.25</v>
      </c>
      <c r="G1020" s="64" t="n">
        <f aca="false">Scenarios!$B$15+Scenarios!$B$16*$D1020+Scenarios!$B$17*(Scenarios!B$22)+$E1020+Scenarios!$B$18*Draws!D993</f>
        <v>0.830329389936555</v>
      </c>
      <c r="H1020" s="64" t="n">
        <f aca="false">Scenarios!$B$15+Scenarios!$B$16*$D1020+Scenarios!$B$17*(Scenarios!C$22+SUM($G1020:G1020))+$E1020+Scenarios!$B$18*Draws!E993</f>
        <v>1.03926520042029</v>
      </c>
      <c r="I1020" s="64" t="n">
        <f aca="false">Scenarios!$B$15+Scenarios!$B$16*$D1020+Scenarios!$B$17*(Scenarios!D$22+SUM($G1020:H1020))+$E1020+Scenarios!$B$18*Draws!F993</f>
        <v>-2.94574171181818</v>
      </c>
      <c r="J1020" s="64" t="n">
        <f aca="false">Scenarios!$B$15+Scenarios!$B$16*$D1020+Scenarios!$B$17*(Scenarios!E$22+SUM($G1020:I1020))+$E1020+Scenarios!$B$18*Draws!G993</f>
        <v>-5.15114510113651</v>
      </c>
      <c r="K1020" s="64" t="n">
        <f aca="false">Scenarios!$B$15+Scenarios!$B$16*$D1020+Scenarios!$B$17*(Scenarios!F$22+SUM($G1020:J1020))+$E1020+Scenarios!$B$18*Draws!H993</f>
        <v>-3.04670383014862</v>
      </c>
      <c r="L1020" s="64" t="n">
        <f aca="false">Scenarios!$B$15+Scenarios!$B$16*$D1020+Scenarios!$B$17*(Scenarios!G$22+SUM($G1020:K1020))+$E1020+Scenarios!$B$18*Draws!I993</f>
        <v>-2.01231218764963</v>
      </c>
      <c r="M1020" s="64" t="n">
        <f aca="false">Scenarios!$B$15+Scenarios!$B$16*$D1020+Scenarios!$B$17*(Scenarios!H$22+SUM($G1020:L1020))+$E1020+Scenarios!$B$18*Draws!J993</f>
        <v>-3.05125412302592</v>
      </c>
      <c r="N1020" s="64" t="n">
        <f aca="false">Scenarios!$B$15+Scenarios!$B$16*$D1020+Scenarios!$B$17*(Scenarios!I$22+SUM($G1020:M1020))+$E1020+Scenarios!$B$18*Draws!K993</f>
        <v>0.152906660451471</v>
      </c>
      <c r="O1020" s="64" t="n">
        <f aca="false">Scenarios!$B$15+Scenarios!$B$16*$D1020+Scenarios!$B$17*(Scenarios!J$22+SUM($G1020:N1020))+$E1020+Scenarios!$B$18*Draws!L993</f>
        <v>-2.72321147601948</v>
      </c>
      <c r="P1020" s="64" t="n">
        <f aca="false">Scenarios!$B$15+Scenarios!$B$16*$D1020+Scenarios!$B$17*(Scenarios!K$22+SUM($G1020:O1020))+$E1020+Scenarios!$B$18*Draws!M993</f>
        <v>-3.18231389392733</v>
      </c>
      <c r="Q1020" s="64" t="n">
        <f aca="false">Scenarios!$B$15+Scenarios!$B$16*$D1020+Scenarios!$B$17*(Scenarios!L$22+SUM($G1020:P1020))+$E1020+Scenarios!$B$18*Draws!N993</f>
        <v>-3.8710563853802</v>
      </c>
      <c r="R1020" s="64" t="n">
        <f aca="false">Scenarios!$B$15+Scenarios!$B$16*$D1020+Scenarios!$B$17*(Scenarios!M$22+SUM($G1020:Q1020))+$E1020+Scenarios!$B$18*Draws!O993</f>
        <v>-1.94956020397084</v>
      </c>
      <c r="S1020" s="79" t="n">
        <f aca="false">SUM(G1020:R1020)</f>
        <v>-25.9107976622684</v>
      </c>
    </row>
    <row r="1021" customFormat="false" ht="15" hidden="false" customHeight="false" outlineLevel="0" collapsed="false">
      <c r="A1021" s="36" t="n">
        <v>990</v>
      </c>
      <c r="B1021" s="36" t="n">
        <f aca="false">MATCH(Draws!B994,$B$16:$E$16,1)</f>
        <v>3</v>
      </c>
      <c r="C1021" s="65" t="n">
        <f aca="false">MAX(-0.9,INDEX(Scenarios!$B$8:$E$8,B1021)+INDEX(Scenarios!$B$9:$E$9,B1021)*Draws!C994)</f>
        <v>0.1839062</v>
      </c>
      <c r="D1021" s="65" t="n">
        <f aca="false">(1+C1021)^(1/12)-1</f>
        <v>0.0141676997491926</v>
      </c>
      <c r="E1021" s="64" t="n">
        <f aca="false">INDEX(Scenarios!$B$10:$E$10,B1021)/12</f>
        <v>0.416666666666667</v>
      </c>
      <c r="G1021" s="64" t="n">
        <f aca="false">Scenarios!$B$15+Scenarios!$B$16*$D1021+Scenarios!$B$17*(Scenarios!B$22)+$E1021+Scenarios!$B$18*Draws!D994</f>
        <v>-4.79848330120304</v>
      </c>
      <c r="H1021" s="64" t="n">
        <f aca="false">Scenarios!$B$15+Scenarios!$B$16*$D1021+Scenarios!$B$17*(Scenarios!C$22+SUM($G1021:G1021))+$E1021+Scenarios!$B$18*Draws!E994</f>
        <v>2.94717039510668</v>
      </c>
      <c r="I1021" s="64" t="n">
        <f aca="false">Scenarios!$B$15+Scenarios!$B$16*$D1021+Scenarios!$B$17*(Scenarios!D$22+SUM($G1021:H1021))+$E1021+Scenarios!$B$18*Draws!F994</f>
        <v>-2.30944488518773</v>
      </c>
      <c r="J1021" s="64" t="n">
        <f aca="false">Scenarios!$B$15+Scenarios!$B$16*$D1021+Scenarios!$B$17*(Scenarios!E$22+SUM($G1021:I1021))+$E1021+Scenarios!$B$18*Draws!G994</f>
        <v>-0.37194978229004</v>
      </c>
      <c r="K1021" s="64" t="n">
        <f aca="false">Scenarios!$B$15+Scenarios!$B$16*$D1021+Scenarios!$B$17*(Scenarios!F$22+SUM($G1021:J1021))+$E1021+Scenarios!$B$18*Draws!H994</f>
        <v>-0.312352240696687</v>
      </c>
      <c r="L1021" s="64" t="n">
        <f aca="false">Scenarios!$B$15+Scenarios!$B$16*$D1021+Scenarios!$B$17*(Scenarios!G$22+SUM($G1021:K1021))+$E1021+Scenarios!$B$18*Draws!I994</f>
        <v>2.04123468506329</v>
      </c>
      <c r="M1021" s="64" t="n">
        <f aca="false">Scenarios!$B$15+Scenarios!$B$16*$D1021+Scenarios!$B$17*(Scenarios!H$22+SUM($G1021:L1021))+$E1021+Scenarios!$B$18*Draws!J994</f>
        <v>-2.35847410419737</v>
      </c>
      <c r="N1021" s="64" t="n">
        <f aca="false">Scenarios!$B$15+Scenarios!$B$16*$D1021+Scenarios!$B$17*(Scenarios!I$22+SUM($G1021:M1021))+$E1021+Scenarios!$B$18*Draws!K994</f>
        <v>0.119868195324918</v>
      </c>
      <c r="O1021" s="64" t="n">
        <f aca="false">Scenarios!$B$15+Scenarios!$B$16*$D1021+Scenarios!$B$17*(Scenarios!J$22+SUM($G1021:N1021))+$E1021+Scenarios!$B$18*Draws!L994</f>
        <v>6.24689313988762</v>
      </c>
      <c r="P1021" s="64" t="n">
        <f aca="false">Scenarios!$B$15+Scenarios!$B$16*$D1021+Scenarios!$B$17*(Scenarios!K$22+SUM($G1021:O1021))+$E1021+Scenarios!$B$18*Draws!M994</f>
        <v>-0.550539567598676</v>
      </c>
      <c r="Q1021" s="64" t="n">
        <f aca="false">Scenarios!$B$15+Scenarios!$B$16*$D1021+Scenarios!$B$17*(Scenarios!L$22+SUM($G1021:P1021))+$E1021+Scenarios!$B$18*Draws!N994</f>
        <v>-3.58904191776133</v>
      </c>
      <c r="R1021" s="64" t="n">
        <f aca="false">Scenarios!$B$15+Scenarios!$B$16*$D1021+Scenarios!$B$17*(Scenarios!M$22+SUM($G1021:Q1021))+$E1021+Scenarios!$B$18*Draws!O994</f>
        <v>3.25091537562636</v>
      </c>
      <c r="S1021" s="79" t="n">
        <f aca="false">SUM(G1021:R1021)</f>
        <v>0.31579599207398</v>
      </c>
    </row>
    <row r="1022" customFormat="false" ht="15" hidden="false" customHeight="false" outlineLevel="0" collapsed="false">
      <c r="A1022" s="36" t="n">
        <v>991</v>
      </c>
      <c r="B1022" s="36" t="n">
        <f aca="false">MATCH(Draws!B995,$B$16:$E$16,1)</f>
        <v>1</v>
      </c>
      <c r="C1022" s="65" t="n">
        <f aca="false">MAX(-0.9,INDEX(Scenarios!$B$8:$E$8,B1022)+INDEX(Scenarios!$B$9:$E$9,B1022)*Draws!C995)</f>
        <v>0.04668725</v>
      </c>
      <c r="D1022" s="65" t="n">
        <f aca="false">(1+C1022)^(1/12)-1</f>
        <v>0.00380975345330659</v>
      </c>
      <c r="E1022" s="64" t="n">
        <f aca="false">INDEX(Scenarios!$B$10:$E$10,B1022)/12</f>
        <v>-1.25</v>
      </c>
      <c r="G1022" s="64" t="n">
        <f aca="false">Scenarios!$B$15+Scenarios!$B$16*$D1022+Scenarios!$B$17*(Scenarios!B$22)+$E1022+Scenarios!$B$18*Draws!D995</f>
        <v>-0.477833006422868</v>
      </c>
      <c r="H1022" s="64" t="n">
        <f aca="false">Scenarios!$B$15+Scenarios!$B$16*$D1022+Scenarios!$B$17*(Scenarios!C$22+SUM($G1022:G1022))+$E1022+Scenarios!$B$18*Draws!E995</f>
        <v>-0.396434155998429</v>
      </c>
      <c r="I1022" s="64" t="n">
        <f aca="false">Scenarios!$B$15+Scenarios!$B$16*$D1022+Scenarios!$B$17*(Scenarios!D$22+SUM($G1022:H1022))+$E1022+Scenarios!$B$18*Draws!F995</f>
        <v>-3.1982314274059</v>
      </c>
      <c r="J1022" s="64" t="n">
        <f aca="false">Scenarios!$B$15+Scenarios!$B$16*$D1022+Scenarios!$B$17*(Scenarios!E$22+SUM($G1022:I1022))+$E1022+Scenarios!$B$18*Draws!G995</f>
        <v>-5.79370845970188</v>
      </c>
      <c r="K1022" s="64" t="n">
        <f aca="false">Scenarios!$B$15+Scenarios!$B$16*$D1022+Scenarios!$B$17*(Scenarios!F$22+SUM($G1022:J1022))+$E1022+Scenarios!$B$18*Draws!H995</f>
        <v>2.44713008653523</v>
      </c>
      <c r="L1022" s="64" t="n">
        <f aca="false">Scenarios!$B$15+Scenarios!$B$16*$D1022+Scenarios!$B$17*(Scenarios!G$22+SUM($G1022:K1022))+$E1022+Scenarios!$B$18*Draws!I995</f>
        <v>0.646186627725183</v>
      </c>
      <c r="M1022" s="64" t="n">
        <f aca="false">Scenarios!$B$15+Scenarios!$B$16*$D1022+Scenarios!$B$17*(Scenarios!H$22+SUM($G1022:L1022))+$E1022+Scenarios!$B$18*Draws!J995</f>
        <v>-2.88272438442204</v>
      </c>
      <c r="N1022" s="64" t="n">
        <f aca="false">Scenarios!$B$15+Scenarios!$B$16*$D1022+Scenarios!$B$17*(Scenarios!I$22+SUM($G1022:M1022))+$E1022+Scenarios!$B$18*Draws!K995</f>
        <v>-0.341622932038481</v>
      </c>
      <c r="O1022" s="64" t="n">
        <f aca="false">Scenarios!$B$15+Scenarios!$B$16*$D1022+Scenarios!$B$17*(Scenarios!J$22+SUM($G1022:N1022))+$E1022+Scenarios!$B$18*Draws!L995</f>
        <v>1.1082971891384</v>
      </c>
      <c r="P1022" s="64" t="n">
        <f aca="false">Scenarios!$B$15+Scenarios!$B$16*$D1022+Scenarios!$B$17*(Scenarios!K$22+SUM($G1022:O1022))+$E1022+Scenarios!$B$18*Draws!M995</f>
        <v>-0.25380694873267</v>
      </c>
      <c r="Q1022" s="64" t="n">
        <f aca="false">Scenarios!$B$15+Scenarios!$B$16*$D1022+Scenarios!$B$17*(Scenarios!L$22+SUM($G1022:P1022))+$E1022+Scenarios!$B$18*Draws!N995</f>
        <v>0.224463382971233</v>
      </c>
      <c r="R1022" s="64" t="n">
        <f aca="false">Scenarios!$B$15+Scenarios!$B$16*$D1022+Scenarios!$B$17*(Scenarios!M$22+SUM($G1022:Q1022))+$E1022+Scenarios!$B$18*Draws!O995</f>
        <v>1.01687336026449</v>
      </c>
      <c r="S1022" s="79" t="n">
        <f aca="false">SUM(G1022:R1022)</f>
        <v>-7.90141066808774</v>
      </c>
    </row>
    <row r="1023" customFormat="false" ht="15" hidden="false" customHeight="false" outlineLevel="0" collapsed="false">
      <c r="A1023" s="36" t="n">
        <v>992</v>
      </c>
      <c r="B1023" s="36" t="n">
        <f aca="false">MATCH(Draws!B996,$B$16:$E$16,1)</f>
        <v>4</v>
      </c>
      <c r="C1023" s="65" t="n">
        <f aca="false">MAX(-0.9,INDEX(Scenarios!$B$8:$E$8,B1023)+INDEX(Scenarios!$B$9:$E$9,B1023)*Draws!C996)</f>
        <v>0.20844156</v>
      </c>
      <c r="D1023" s="65" t="n">
        <f aca="false">(1+C1023)^(1/12)-1</f>
        <v>0.015902754205132</v>
      </c>
      <c r="E1023" s="64" t="n">
        <f aca="false">INDEX(Scenarios!$B$10:$E$10,B1023)/12</f>
        <v>-1.25</v>
      </c>
      <c r="G1023" s="64" t="n">
        <f aca="false">Scenarios!$B$15+Scenarios!$B$16*$D1023+Scenarios!$B$17*(Scenarios!B$22)+$E1023+Scenarios!$B$18*Draws!D996</f>
        <v>-1.7587003342804</v>
      </c>
      <c r="H1023" s="64" t="n">
        <f aca="false">Scenarios!$B$15+Scenarios!$B$16*$D1023+Scenarios!$B$17*(Scenarios!C$22+SUM($G1023:G1023))+$E1023+Scenarios!$B$18*Draws!E996</f>
        <v>-0.100376828555985</v>
      </c>
      <c r="I1023" s="64" t="n">
        <f aca="false">Scenarios!$B$15+Scenarios!$B$16*$D1023+Scenarios!$B$17*(Scenarios!D$22+SUM($G1023:H1023))+$E1023+Scenarios!$B$18*Draws!F996</f>
        <v>-1.49790958303104</v>
      </c>
      <c r="J1023" s="64" t="n">
        <f aca="false">Scenarios!$B$15+Scenarios!$B$16*$D1023+Scenarios!$B$17*(Scenarios!E$22+SUM($G1023:I1023))+$E1023+Scenarios!$B$18*Draws!G996</f>
        <v>-3.42756180812796</v>
      </c>
      <c r="K1023" s="64" t="n">
        <f aca="false">Scenarios!$B$15+Scenarios!$B$16*$D1023+Scenarios!$B$17*(Scenarios!F$22+SUM($G1023:J1023))+$E1023+Scenarios!$B$18*Draws!H996</f>
        <v>-1.75148851305458</v>
      </c>
      <c r="L1023" s="64" t="n">
        <f aca="false">Scenarios!$B$15+Scenarios!$B$16*$D1023+Scenarios!$B$17*(Scenarios!G$22+SUM($G1023:K1023))+$E1023+Scenarios!$B$18*Draws!I996</f>
        <v>-1.66193350392329</v>
      </c>
      <c r="M1023" s="64" t="n">
        <f aca="false">Scenarios!$B$15+Scenarios!$B$16*$D1023+Scenarios!$B$17*(Scenarios!H$22+SUM($G1023:L1023))+$E1023+Scenarios!$B$18*Draws!J996</f>
        <v>-3.91945566717679</v>
      </c>
      <c r="N1023" s="64" t="n">
        <f aca="false">Scenarios!$B$15+Scenarios!$B$16*$D1023+Scenarios!$B$17*(Scenarios!I$22+SUM($G1023:M1023))+$E1023+Scenarios!$B$18*Draws!K996</f>
        <v>-0.00462394007896916</v>
      </c>
      <c r="O1023" s="64" t="n">
        <f aca="false">Scenarios!$B$15+Scenarios!$B$16*$D1023+Scenarios!$B$17*(Scenarios!J$22+SUM($G1023:N1023))+$E1023+Scenarios!$B$18*Draws!L996</f>
        <v>-1.81584539767663</v>
      </c>
      <c r="P1023" s="64" t="n">
        <f aca="false">Scenarios!$B$15+Scenarios!$B$16*$D1023+Scenarios!$B$17*(Scenarios!K$22+SUM($G1023:O1023))+$E1023+Scenarios!$B$18*Draws!M996</f>
        <v>-3.65788204986756</v>
      </c>
      <c r="Q1023" s="64" t="n">
        <f aca="false">Scenarios!$B$15+Scenarios!$B$16*$D1023+Scenarios!$B$17*(Scenarios!L$22+SUM($G1023:P1023))+$E1023+Scenarios!$B$18*Draws!N996</f>
        <v>-5.44985437530975</v>
      </c>
      <c r="R1023" s="64" t="n">
        <f aca="false">Scenarios!$B$15+Scenarios!$B$16*$D1023+Scenarios!$B$17*(Scenarios!M$22+SUM($G1023:Q1023))+$E1023+Scenarios!$B$18*Draws!O996</f>
        <v>-1.19119456895681</v>
      </c>
      <c r="S1023" s="79" t="n">
        <f aca="false">SUM(G1023:R1023)</f>
        <v>-26.2368265700398</v>
      </c>
    </row>
    <row r="1024" customFormat="false" ht="15" hidden="false" customHeight="false" outlineLevel="0" collapsed="false">
      <c r="A1024" s="36" t="n">
        <v>993</v>
      </c>
      <c r="B1024" s="36" t="n">
        <f aca="false">MATCH(Draws!B997,$B$16:$E$16,1)</f>
        <v>4</v>
      </c>
      <c r="C1024" s="65" t="n">
        <f aca="false">MAX(-0.9,INDEX(Scenarios!$B$8:$E$8,B1024)+INDEX(Scenarios!$B$9:$E$9,B1024)*Draws!C997)</f>
        <v>-0.0147264</v>
      </c>
      <c r="D1024" s="65" t="n">
        <f aca="false">(1+C1024)^(1/12)-1</f>
        <v>-0.00123556188763252</v>
      </c>
      <c r="E1024" s="64" t="n">
        <f aca="false">INDEX(Scenarios!$B$10:$E$10,B1024)/12</f>
        <v>-1.25</v>
      </c>
      <c r="G1024" s="64" t="n">
        <f aca="false">Scenarios!$B$15+Scenarios!$B$16*$D1024+Scenarios!$B$17*(Scenarios!B$22)+$E1024+Scenarios!$B$18*Draws!D997</f>
        <v>-3.41338051781663</v>
      </c>
      <c r="H1024" s="64" t="n">
        <f aca="false">Scenarios!$B$15+Scenarios!$B$16*$D1024+Scenarios!$B$17*(Scenarios!C$22+SUM($G1024:G1024))+$E1024+Scenarios!$B$18*Draws!E997</f>
        <v>-2.77129151298545</v>
      </c>
      <c r="I1024" s="64" t="n">
        <f aca="false">Scenarios!$B$15+Scenarios!$B$16*$D1024+Scenarios!$B$17*(Scenarios!D$22+SUM($G1024:H1024))+$E1024+Scenarios!$B$18*Draws!F997</f>
        <v>-2.75030695439399</v>
      </c>
      <c r="J1024" s="64" t="n">
        <f aca="false">Scenarios!$B$15+Scenarios!$B$16*$D1024+Scenarios!$B$17*(Scenarios!E$22+SUM($G1024:I1024))+$E1024+Scenarios!$B$18*Draws!G997</f>
        <v>-4.34364337292944</v>
      </c>
      <c r="K1024" s="64" t="n">
        <f aca="false">Scenarios!$B$15+Scenarios!$B$16*$D1024+Scenarios!$B$17*(Scenarios!F$22+SUM($G1024:J1024))+$E1024+Scenarios!$B$18*Draws!H997</f>
        <v>-9.47330560350018</v>
      </c>
      <c r="L1024" s="64" t="n">
        <f aca="false">Scenarios!$B$15+Scenarios!$B$16*$D1024+Scenarios!$B$17*(Scenarios!G$22+SUM($G1024:K1024))+$E1024+Scenarios!$B$18*Draws!I997</f>
        <v>-5.89086510765394</v>
      </c>
      <c r="M1024" s="64" t="n">
        <f aca="false">Scenarios!$B$15+Scenarios!$B$16*$D1024+Scenarios!$B$17*(Scenarios!H$22+SUM($G1024:L1024))+$E1024+Scenarios!$B$18*Draws!J997</f>
        <v>-6.30225380276208</v>
      </c>
      <c r="N1024" s="64" t="n">
        <f aca="false">Scenarios!$B$15+Scenarios!$B$16*$D1024+Scenarios!$B$17*(Scenarios!I$22+SUM($G1024:M1024))+$E1024+Scenarios!$B$18*Draws!K997</f>
        <v>-0.179043166486185</v>
      </c>
      <c r="O1024" s="64" t="n">
        <f aca="false">Scenarios!$B$15+Scenarios!$B$16*$D1024+Scenarios!$B$17*(Scenarios!J$22+SUM($G1024:N1024))+$E1024+Scenarios!$B$18*Draws!L997</f>
        <v>0.905010759912213</v>
      </c>
      <c r="P1024" s="64" t="n">
        <f aca="false">Scenarios!$B$15+Scenarios!$B$16*$D1024+Scenarios!$B$17*(Scenarios!K$22+SUM($G1024:O1024))+$E1024+Scenarios!$B$18*Draws!M997</f>
        <v>1.64179279437962</v>
      </c>
      <c r="Q1024" s="64" t="n">
        <f aca="false">Scenarios!$B$15+Scenarios!$B$16*$D1024+Scenarios!$B$17*(Scenarios!L$22+SUM($G1024:P1024))+$E1024+Scenarios!$B$18*Draws!N997</f>
        <v>-4.59196121784872</v>
      </c>
      <c r="R1024" s="64" t="n">
        <f aca="false">Scenarios!$B$15+Scenarios!$B$16*$D1024+Scenarios!$B$17*(Scenarios!M$22+SUM($G1024:Q1024))+$E1024+Scenarios!$B$18*Draws!O997</f>
        <v>-7.12728224710171</v>
      </c>
      <c r="S1024" s="79" t="n">
        <f aca="false">SUM(G1024:R1024)</f>
        <v>-44.2965299491865</v>
      </c>
    </row>
    <row r="1025" customFormat="false" ht="15" hidden="false" customHeight="false" outlineLevel="0" collapsed="false">
      <c r="A1025" s="36" t="n">
        <v>994</v>
      </c>
      <c r="B1025" s="36" t="n">
        <f aca="false">MATCH(Draws!B998,$B$16:$E$16,1)</f>
        <v>4</v>
      </c>
      <c r="C1025" s="65" t="n">
        <f aca="false">MAX(-0.9,INDEX(Scenarios!$B$8:$E$8,B1025)+INDEX(Scenarios!$B$9:$E$9,B1025)*Draws!C998)</f>
        <v>0.147258</v>
      </c>
      <c r="D1025" s="65" t="n">
        <f aca="false">(1+C1025)^(1/12)-1</f>
        <v>0.011513673545821</v>
      </c>
      <c r="E1025" s="64" t="n">
        <f aca="false">INDEX(Scenarios!$B$10:$E$10,B1025)/12</f>
        <v>-1.25</v>
      </c>
      <c r="G1025" s="64" t="n">
        <f aca="false">Scenarios!$B$15+Scenarios!$B$16*$D1025+Scenarios!$B$17*(Scenarios!B$22)+$E1025+Scenarios!$B$18*Draws!D998</f>
        <v>-4.50775323396894</v>
      </c>
      <c r="H1025" s="64" t="n">
        <f aca="false">Scenarios!$B$15+Scenarios!$B$16*$D1025+Scenarios!$B$17*(Scenarios!C$22+SUM($G1025:G1025))+$E1025+Scenarios!$B$18*Draws!E998</f>
        <v>-2.03017081083778</v>
      </c>
      <c r="I1025" s="64" t="n">
        <f aca="false">Scenarios!$B$15+Scenarios!$B$16*$D1025+Scenarios!$B$17*(Scenarios!D$22+SUM($G1025:H1025))+$E1025+Scenarios!$B$18*Draws!F998</f>
        <v>3.83730201932914</v>
      </c>
      <c r="J1025" s="64" t="n">
        <f aca="false">Scenarios!$B$15+Scenarios!$B$16*$D1025+Scenarios!$B$17*(Scenarios!E$22+SUM($G1025:I1025))+$E1025+Scenarios!$B$18*Draws!G998</f>
        <v>-4.18194586306185</v>
      </c>
      <c r="K1025" s="64" t="n">
        <f aca="false">Scenarios!$B$15+Scenarios!$B$16*$D1025+Scenarios!$B$17*(Scenarios!F$22+SUM($G1025:J1025))+$E1025+Scenarios!$B$18*Draws!H998</f>
        <v>0.629715749751665</v>
      </c>
      <c r="L1025" s="64" t="n">
        <f aca="false">Scenarios!$B$15+Scenarios!$B$16*$D1025+Scenarios!$B$17*(Scenarios!G$22+SUM($G1025:K1025))+$E1025+Scenarios!$B$18*Draws!I998</f>
        <v>-3.58214091834531</v>
      </c>
      <c r="M1025" s="64" t="n">
        <f aca="false">Scenarios!$B$15+Scenarios!$B$16*$D1025+Scenarios!$B$17*(Scenarios!H$22+SUM($G1025:L1025))+$E1025+Scenarios!$B$18*Draws!J998</f>
        <v>0.975725775839072</v>
      </c>
      <c r="N1025" s="64" t="n">
        <f aca="false">Scenarios!$B$15+Scenarios!$B$16*$D1025+Scenarios!$B$17*(Scenarios!I$22+SUM($G1025:M1025))+$E1025+Scenarios!$B$18*Draws!K998</f>
        <v>-1.83393878752401</v>
      </c>
      <c r="O1025" s="64" t="n">
        <f aca="false">Scenarios!$B$15+Scenarios!$B$16*$D1025+Scenarios!$B$17*(Scenarios!J$22+SUM($G1025:N1025))+$E1025+Scenarios!$B$18*Draws!L998</f>
        <v>-1.08107181037856</v>
      </c>
      <c r="P1025" s="64" t="n">
        <f aca="false">Scenarios!$B$15+Scenarios!$B$16*$D1025+Scenarios!$B$17*(Scenarios!K$22+SUM($G1025:O1025))+$E1025+Scenarios!$B$18*Draws!M998</f>
        <v>0.26289765496474</v>
      </c>
      <c r="Q1025" s="64" t="n">
        <f aca="false">Scenarios!$B$15+Scenarios!$B$16*$D1025+Scenarios!$B$17*(Scenarios!L$22+SUM($G1025:P1025))+$E1025+Scenarios!$B$18*Draws!N998</f>
        <v>1.41257102096076</v>
      </c>
      <c r="R1025" s="64" t="n">
        <f aca="false">Scenarios!$B$15+Scenarios!$B$16*$D1025+Scenarios!$B$17*(Scenarios!M$22+SUM($G1025:Q1025))+$E1025+Scenarios!$B$18*Draws!O998</f>
        <v>-1.72997819649839</v>
      </c>
      <c r="S1025" s="79" t="n">
        <f aca="false">SUM(G1025:R1025)</f>
        <v>-11.8287873997695</v>
      </c>
    </row>
    <row r="1026" customFormat="false" ht="15" hidden="false" customHeight="false" outlineLevel="0" collapsed="false">
      <c r="A1026" s="36" t="n">
        <v>995</v>
      </c>
      <c r="B1026" s="36" t="n">
        <f aca="false">MATCH(Draws!B999,$B$16:$E$16,1)</f>
        <v>1</v>
      </c>
      <c r="C1026" s="65" t="n">
        <f aca="false">MAX(-0.9,INDEX(Scenarios!$B$8:$E$8,B1026)+INDEX(Scenarios!$B$9:$E$9,B1026)*Draws!C999)</f>
        <v>0.2952506</v>
      </c>
      <c r="D1026" s="65" t="n">
        <f aca="false">(1+C1026)^(1/12)-1</f>
        <v>0.0217927499263284</v>
      </c>
      <c r="E1026" s="64" t="n">
        <f aca="false">INDEX(Scenarios!$B$10:$E$10,B1026)/12</f>
        <v>-1.25</v>
      </c>
      <c r="G1026" s="64" t="n">
        <f aca="false">Scenarios!$B$15+Scenarios!$B$16*$D1026+Scenarios!$B$17*(Scenarios!B$22)+$E1026+Scenarios!$B$18*Draws!D999</f>
        <v>-4.60540310996011</v>
      </c>
      <c r="H1026" s="64" t="n">
        <f aca="false">Scenarios!$B$15+Scenarios!$B$16*$D1026+Scenarios!$B$17*(Scenarios!C$22+SUM($G1026:G1026))+$E1026+Scenarios!$B$18*Draws!E999</f>
        <v>0.0441015173124741</v>
      </c>
      <c r="I1026" s="64" t="n">
        <f aca="false">Scenarios!$B$15+Scenarios!$B$16*$D1026+Scenarios!$B$17*(Scenarios!D$22+SUM($G1026:H1026))+$E1026+Scenarios!$B$18*Draws!F999</f>
        <v>-7.91117680376478</v>
      </c>
      <c r="J1026" s="64" t="n">
        <f aca="false">Scenarios!$B$15+Scenarios!$B$16*$D1026+Scenarios!$B$17*(Scenarios!E$22+SUM($G1026:I1026))+$E1026+Scenarios!$B$18*Draws!G999</f>
        <v>-5.37428740935952</v>
      </c>
      <c r="K1026" s="64" t="n">
        <f aca="false">Scenarios!$B$15+Scenarios!$B$16*$D1026+Scenarios!$B$17*(Scenarios!F$22+SUM($G1026:J1026))+$E1026+Scenarios!$B$18*Draws!H999</f>
        <v>-6.52058204559888</v>
      </c>
      <c r="L1026" s="64" t="n">
        <f aca="false">Scenarios!$B$15+Scenarios!$B$16*$D1026+Scenarios!$B$17*(Scenarios!G$22+SUM($G1026:K1026))+$E1026+Scenarios!$B$18*Draws!I999</f>
        <v>-6.98481244153443</v>
      </c>
      <c r="M1026" s="64" t="n">
        <f aca="false">Scenarios!$B$15+Scenarios!$B$16*$D1026+Scenarios!$B$17*(Scenarios!H$22+SUM($G1026:L1026))+$E1026+Scenarios!$B$18*Draws!J999</f>
        <v>-2.03628845316909</v>
      </c>
      <c r="N1026" s="64" t="n">
        <f aca="false">Scenarios!$B$15+Scenarios!$B$16*$D1026+Scenarios!$B$17*(Scenarios!I$22+SUM($G1026:M1026))+$E1026+Scenarios!$B$18*Draws!K999</f>
        <v>-3.19844515707745</v>
      </c>
      <c r="O1026" s="64" t="n">
        <f aca="false">Scenarios!$B$15+Scenarios!$B$16*$D1026+Scenarios!$B$17*(Scenarios!J$22+SUM($G1026:N1026))+$E1026+Scenarios!$B$18*Draws!L999</f>
        <v>-6.00007768220459</v>
      </c>
      <c r="P1026" s="64" t="n">
        <f aca="false">Scenarios!$B$15+Scenarios!$B$16*$D1026+Scenarios!$B$17*(Scenarios!K$22+SUM($G1026:O1026))+$E1026+Scenarios!$B$18*Draws!M999</f>
        <v>-1.8770414023719</v>
      </c>
      <c r="Q1026" s="64" t="n">
        <f aca="false">Scenarios!$B$15+Scenarios!$B$16*$D1026+Scenarios!$B$17*(Scenarios!L$22+SUM($G1026:P1026))+$E1026+Scenarios!$B$18*Draws!N999</f>
        <v>-7.39241342382764</v>
      </c>
      <c r="R1026" s="64" t="n">
        <f aca="false">Scenarios!$B$15+Scenarios!$B$16*$D1026+Scenarios!$B$17*(Scenarios!M$22+SUM($G1026:Q1026))+$E1026+Scenarios!$B$18*Draws!O999</f>
        <v>0.255589474418602</v>
      </c>
      <c r="S1026" s="79" t="n">
        <f aca="false">SUM(G1026:R1026)</f>
        <v>-51.6008369371373</v>
      </c>
    </row>
    <row r="1027" customFormat="false" ht="15" hidden="false" customHeight="false" outlineLevel="0" collapsed="false">
      <c r="A1027" s="36" t="n">
        <v>996</v>
      </c>
      <c r="B1027" s="36" t="n">
        <f aca="false">MATCH(Draws!B1000,$B$16:$E$16,1)</f>
        <v>3</v>
      </c>
      <c r="C1027" s="65" t="n">
        <f aca="false">MAX(-0.9,INDEX(Scenarios!$B$8:$E$8,B1027)+INDEX(Scenarios!$B$9:$E$9,B1027)*Draws!C1000)</f>
        <v>0.08491208</v>
      </c>
      <c r="D1027" s="65" t="n">
        <f aca="false">(1+C1027)^(1/12)-1</f>
        <v>0.00681469436185544</v>
      </c>
      <c r="E1027" s="64" t="n">
        <f aca="false">INDEX(Scenarios!$B$10:$E$10,B1027)/12</f>
        <v>0.416666666666667</v>
      </c>
      <c r="G1027" s="64" t="n">
        <f aca="false">Scenarios!$B$15+Scenarios!$B$16*$D1027+Scenarios!$B$17*(Scenarios!B$22)+$E1027+Scenarios!$B$18*Draws!D1000</f>
        <v>-1.3531133440965</v>
      </c>
      <c r="H1027" s="64" t="n">
        <f aca="false">Scenarios!$B$15+Scenarios!$B$16*$D1027+Scenarios!$B$17*(Scenarios!C$22+SUM($G1027:G1027))+$E1027+Scenarios!$B$18*Draws!E1000</f>
        <v>0.890364442290765</v>
      </c>
      <c r="I1027" s="64" t="n">
        <f aca="false">Scenarios!$B$15+Scenarios!$B$16*$D1027+Scenarios!$B$17*(Scenarios!D$22+SUM($G1027:H1027))+$E1027+Scenarios!$B$18*Draws!F1000</f>
        <v>-1.74218769785732</v>
      </c>
      <c r="J1027" s="64" t="n">
        <f aca="false">Scenarios!$B$15+Scenarios!$B$16*$D1027+Scenarios!$B$17*(Scenarios!E$22+SUM($G1027:I1027))+$E1027+Scenarios!$B$18*Draws!G1000</f>
        <v>-4.15862993957446</v>
      </c>
      <c r="K1027" s="64" t="n">
        <f aca="false">Scenarios!$B$15+Scenarios!$B$16*$D1027+Scenarios!$B$17*(Scenarios!F$22+SUM($G1027:J1027))+$E1027+Scenarios!$B$18*Draws!H1000</f>
        <v>-3.77451250298742</v>
      </c>
      <c r="L1027" s="64" t="n">
        <f aca="false">Scenarios!$B$15+Scenarios!$B$16*$D1027+Scenarios!$B$17*(Scenarios!G$22+SUM($G1027:K1027))+$E1027+Scenarios!$B$18*Draws!I1000</f>
        <v>-1.6085290945743</v>
      </c>
      <c r="M1027" s="64" t="n">
        <f aca="false">Scenarios!$B$15+Scenarios!$B$16*$D1027+Scenarios!$B$17*(Scenarios!H$22+SUM($G1027:L1027))+$E1027+Scenarios!$B$18*Draws!J1000</f>
        <v>1.5037226457894</v>
      </c>
      <c r="N1027" s="64" t="n">
        <f aca="false">Scenarios!$B$15+Scenarios!$B$16*$D1027+Scenarios!$B$17*(Scenarios!I$22+SUM($G1027:M1027))+$E1027+Scenarios!$B$18*Draws!K1000</f>
        <v>-0.287170279420849</v>
      </c>
      <c r="O1027" s="64" t="n">
        <f aca="false">Scenarios!$B$15+Scenarios!$B$16*$D1027+Scenarios!$B$17*(Scenarios!J$22+SUM($G1027:N1027))+$E1027+Scenarios!$B$18*Draws!L1000</f>
        <v>-2.25544503516506</v>
      </c>
      <c r="P1027" s="64" t="n">
        <f aca="false">Scenarios!$B$15+Scenarios!$B$16*$D1027+Scenarios!$B$17*(Scenarios!K$22+SUM($G1027:O1027))+$E1027+Scenarios!$B$18*Draws!M1000</f>
        <v>-5.41566606308446</v>
      </c>
      <c r="Q1027" s="64" t="n">
        <f aca="false">Scenarios!$B$15+Scenarios!$B$16*$D1027+Scenarios!$B$17*(Scenarios!L$22+SUM($G1027:P1027))+$E1027+Scenarios!$B$18*Draws!N1000</f>
        <v>-3.20983407308728</v>
      </c>
      <c r="R1027" s="64" t="n">
        <f aca="false">Scenarios!$B$15+Scenarios!$B$16*$D1027+Scenarios!$B$17*(Scenarios!M$22+SUM($G1027:Q1027))+$E1027+Scenarios!$B$18*Draws!O1000</f>
        <v>2.32651933324307</v>
      </c>
      <c r="S1027" s="79" t="n">
        <f aca="false">SUM(G1027:R1027)</f>
        <v>-19.0844816085244</v>
      </c>
    </row>
    <row r="1028" customFormat="false" ht="15" hidden="false" customHeight="false" outlineLevel="0" collapsed="false">
      <c r="A1028" s="36" t="n">
        <v>997</v>
      </c>
      <c r="B1028" s="36" t="n">
        <f aca="false">MATCH(Draws!B1001,$B$16:$E$16,1)</f>
        <v>4</v>
      </c>
      <c r="C1028" s="65" t="n">
        <f aca="false">MAX(-0.9,INDEX(Scenarios!$B$8:$E$8,B1028)+INDEX(Scenarios!$B$9:$E$9,B1028)*Draws!C1001)</f>
        <v>0.3944082</v>
      </c>
      <c r="D1028" s="65" t="n">
        <f aca="false">(1+C1028)^(1/12)-1</f>
        <v>0.028093217395943</v>
      </c>
      <c r="E1028" s="64" t="n">
        <f aca="false">INDEX(Scenarios!$B$10:$E$10,B1028)/12</f>
        <v>-1.25</v>
      </c>
      <c r="G1028" s="64" t="n">
        <f aca="false">Scenarios!$B$15+Scenarios!$B$16*$D1028+Scenarios!$B$17*(Scenarios!B$22)+$E1028+Scenarios!$B$18*Draws!D1001</f>
        <v>0.0443144170550536</v>
      </c>
      <c r="H1028" s="64" t="n">
        <f aca="false">Scenarios!$B$15+Scenarios!$B$16*$D1028+Scenarios!$B$17*(Scenarios!C$22+SUM($G1028:G1028))+$E1028+Scenarios!$B$18*Draws!E1001</f>
        <v>-0.756849550738498</v>
      </c>
      <c r="I1028" s="64" t="n">
        <f aca="false">Scenarios!$B$15+Scenarios!$B$16*$D1028+Scenarios!$B$17*(Scenarios!D$22+SUM($G1028:H1028))+$E1028+Scenarios!$B$18*Draws!F1001</f>
        <v>-1.53828929945817</v>
      </c>
      <c r="J1028" s="64" t="n">
        <f aca="false">Scenarios!$B$15+Scenarios!$B$16*$D1028+Scenarios!$B$17*(Scenarios!E$22+SUM($G1028:I1028))+$E1028+Scenarios!$B$18*Draws!G1001</f>
        <v>-4.59575198058327</v>
      </c>
      <c r="K1028" s="64" t="n">
        <f aca="false">Scenarios!$B$15+Scenarios!$B$16*$D1028+Scenarios!$B$17*(Scenarios!F$22+SUM($G1028:J1028))+$E1028+Scenarios!$B$18*Draws!H1001</f>
        <v>-1.37247085076559</v>
      </c>
      <c r="L1028" s="64" t="n">
        <f aca="false">Scenarios!$B$15+Scenarios!$B$16*$D1028+Scenarios!$B$17*(Scenarios!G$22+SUM($G1028:K1028))+$E1028+Scenarios!$B$18*Draws!I1001</f>
        <v>-1.76734961318763</v>
      </c>
      <c r="M1028" s="64" t="n">
        <f aca="false">Scenarios!$B$15+Scenarios!$B$16*$D1028+Scenarios!$B$17*(Scenarios!H$22+SUM($G1028:L1028))+$E1028+Scenarios!$B$18*Draws!J1001</f>
        <v>-2.83541109959685</v>
      </c>
      <c r="N1028" s="64" t="n">
        <f aca="false">Scenarios!$B$15+Scenarios!$B$16*$D1028+Scenarios!$B$17*(Scenarios!I$22+SUM($G1028:M1028))+$E1028+Scenarios!$B$18*Draws!K1001</f>
        <v>0.919805185547519</v>
      </c>
      <c r="O1028" s="64" t="n">
        <f aca="false">Scenarios!$B$15+Scenarios!$B$16*$D1028+Scenarios!$B$17*(Scenarios!J$22+SUM($G1028:N1028))+$E1028+Scenarios!$B$18*Draws!L1001</f>
        <v>-4.90210095180453</v>
      </c>
      <c r="P1028" s="64" t="n">
        <f aca="false">Scenarios!$B$15+Scenarios!$B$16*$D1028+Scenarios!$B$17*(Scenarios!K$22+SUM($G1028:O1028))+$E1028+Scenarios!$B$18*Draws!M1001</f>
        <v>3.29289537734407</v>
      </c>
      <c r="Q1028" s="64" t="n">
        <f aca="false">Scenarios!$B$15+Scenarios!$B$16*$D1028+Scenarios!$B$17*(Scenarios!L$22+SUM($G1028:P1028))+$E1028+Scenarios!$B$18*Draws!N1001</f>
        <v>-4.36791212538312</v>
      </c>
      <c r="R1028" s="64" t="n">
        <f aca="false">Scenarios!$B$15+Scenarios!$B$16*$D1028+Scenarios!$B$17*(Scenarios!M$22+SUM($G1028:Q1028))+$E1028+Scenarios!$B$18*Draws!O1001</f>
        <v>-0.572292436855478</v>
      </c>
      <c r="S1028" s="79" t="n">
        <f aca="false">SUM(G1028:R1028)</f>
        <v>-18.4514129284265</v>
      </c>
    </row>
    <row r="1029" customFormat="false" ht="15" hidden="false" customHeight="false" outlineLevel="0" collapsed="false">
      <c r="A1029" s="36" t="n">
        <v>998</v>
      </c>
      <c r="B1029" s="36" t="n">
        <f aca="false">MATCH(Draws!B1002,$B$16:$E$16,1)</f>
        <v>1</v>
      </c>
      <c r="C1029" s="65" t="n">
        <f aca="false">MAX(-0.9,INDEX(Scenarios!$B$8:$E$8,B1029)+INDEX(Scenarios!$B$9:$E$9,B1029)*Draws!C1002)</f>
        <v>0.26792015</v>
      </c>
      <c r="D1029" s="65" t="n">
        <f aca="false">(1+C1029)^(1/12)-1</f>
        <v>0.0199784402576657</v>
      </c>
      <c r="E1029" s="64" t="n">
        <f aca="false">INDEX(Scenarios!$B$10:$E$10,B1029)/12</f>
        <v>-1.25</v>
      </c>
      <c r="G1029" s="64" t="n">
        <f aca="false">Scenarios!$B$15+Scenarios!$B$16*$D1029+Scenarios!$B$17*(Scenarios!B$22)+$E1029+Scenarios!$B$18*Draws!D1002</f>
        <v>-3.53848348008231</v>
      </c>
      <c r="H1029" s="64" t="n">
        <f aca="false">Scenarios!$B$15+Scenarios!$B$16*$D1029+Scenarios!$B$17*(Scenarios!C$22+SUM($G1029:G1029))+$E1029+Scenarios!$B$18*Draws!E1002</f>
        <v>-1.89143895251118</v>
      </c>
      <c r="I1029" s="64" t="n">
        <f aca="false">Scenarios!$B$15+Scenarios!$B$16*$D1029+Scenarios!$B$17*(Scenarios!D$22+SUM($G1029:H1029))+$E1029+Scenarios!$B$18*Draws!F1002</f>
        <v>-5.1331347605054</v>
      </c>
      <c r="J1029" s="64" t="n">
        <f aca="false">Scenarios!$B$15+Scenarios!$B$16*$D1029+Scenarios!$B$17*(Scenarios!E$22+SUM($G1029:I1029))+$E1029+Scenarios!$B$18*Draws!G1002</f>
        <v>-2.17332383633949</v>
      </c>
      <c r="K1029" s="64" t="n">
        <f aca="false">Scenarios!$B$15+Scenarios!$B$16*$D1029+Scenarios!$B$17*(Scenarios!F$22+SUM($G1029:J1029))+$E1029+Scenarios!$B$18*Draws!H1002</f>
        <v>-2.11565506332865</v>
      </c>
      <c r="L1029" s="64" t="n">
        <f aca="false">Scenarios!$B$15+Scenarios!$B$16*$D1029+Scenarios!$B$17*(Scenarios!G$22+SUM($G1029:K1029))+$E1029+Scenarios!$B$18*Draws!I1002</f>
        <v>1.4837326511941</v>
      </c>
      <c r="M1029" s="64" t="n">
        <f aca="false">Scenarios!$B$15+Scenarios!$B$16*$D1029+Scenarios!$B$17*(Scenarios!H$22+SUM($G1029:L1029))+$E1029+Scenarios!$B$18*Draws!J1002</f>
        <v>-6.03066873362776</v>
      </c>
      <c r="N1029" s="64" t="n">
        <f aca="false">Scenarios!$B$15+Scenarios!$B$16*$D1029+Scenarios!$B$17*(Scenarios!I$22+SUM($G1029:M1029))+$E1029+Scenarios!$B$18*Draws!K1002</f>
        <v>-5.68672814378112</v>
      </c>
      <c r="O1029" s="64" t="n">
        <f aca="false">Scenarios!$B$15+Scenarios!$B$16*$D1029+Scenarios!$B$17*(Scenarios!J$22+SUM($G1029:N1029))+$E1029+Scenarios!$B$18*Draws!L1002</f>
        <v>-6.24486342432004</v>
      </c>
      <c r="P1029" s="64" t="n">
        <f aca="false">Scenarios!$B$15+Scenarios!$B$16*$D1029+Scenarios!$B$17*(Scenarios!K$22+SUM($G1029:O1029))+$E1029+Scenarios!$B$18*Draws!M1002</f>
        <v>-9.15365089905697</v>
      </c>
      <c r="Q1029" s="64" t="n">
        <f aca="false">Scenarios!$B$15+Scenarios!$B$16*$D1029+Scenarios!$B$17*(Scenarios!L$22+SUM($G1029:P1029))+$E1029+Scenarios!$B$18*Draws!N1002</f>
        <v>-4.21245844246111</v>
      </c>
      <c r="R1029" s="64" t="n">
        <f aca="false">Scenarios!$B$15+Scenarios!$B$16*$D1029+Scenarios!$B$17*(Scenarios!M$22+SUM($G1029:Q1029))+$E1029+Scenarios!$B$18*Draws!O1002</f>
        <v>-0.870560312887312</v>
      </c>
      <c r="S1029" s="79" t="n">
        <f aca="false">SUM(G1029:R1029)</f>
        <v>-45.5672333977073</v>
      </c>
    </row>
    <row r="1030" customFormat="false" ht="15" hidden="false" customHeight="false" outlineLevel="0" collapsed="false">
      <c r="A1030" s="36" t="n">
        <v>999</v>
      </c>
      <c r="B1030" s="36" t="n">
        <f aca="false">MATCH(Draws!B1003,$B$16:$E$16,1)</f>
        <v>1</v>
      </c>
      <c r="C1030" s="65" t="n">
        <f aca="false">MAX(-0.9,INDEX(Scenarios!$B$8:$E$8,B1030)+INDEX(Scenarios!$B$9:$E$9,B1030)*Draws!C1003)</f>
        <v>-0.01518325</v>
      </c>
      <c r="D1030" s="65" t="n">
        <f aca="false">(1+C1030)^(1/12)-1</f>
        <v>-0.00127416220905052</v>
      </c>
      <c r="E1030" s="64" t="n">
        <f aca="false">INDEX(Scenarios!$B$10:$E$10,B1030)/12</f>
        <v>-1.25</v>
      </c>
      <c r="G1030" s="64" t="n">
        <f aca="false">Scenarios!$B$15+Scenarios!$B$16*$D1030+Scenarios!$B$17*(Scenarios!B$22)+$E1030+Scenarios!$B$18*Draws!D1003</f>
        <v>-1.99689037598728</v>
      </c>
      <c r="H1030" s="64" t="n">
        <f aca="false">Scenarios!$B$15+Scenarios!$B$16*$D1030+Scenarios!$B$17*(Scenarios!C$22+SUM($G1030:G1030))+$E1030+Scenarios!$B$18*Draws!E1003</f>
        <v>-5.76060612968508</v>
      </c>
      <c r="I1030" s="64" t="n">
        <f aca="false">Scenarios!$B$15+Scenarios!$B$16*$D1030+Scenarios!$B$17*(Scenarios!D$22+SUM($G1030:H1030))+$E1030+Scenarios!$B$18*Draws!F1003</f>
        <v>-1.75020682911328</v>
      </c>
      <c r="J1030" s="64" t="n">
        <f aca="false">Scenarios!$B$15+Scenarios!$B$16*$D1030+Scenarios!$B$17*(Scenarios!E$22+SUM($G1030:I1030))+$E1030+Scenarios!$B$18*Draws!G1003</f>
        <v>-2.82964365030507</v>
      </c>
      <c r="K1030" s="64" t="n">
        <f aca="false">Scenarios!$B$15+Scenarios!$B$16*$D1030+Scenarios!$B$17*(Scenarios!F$22+SUM($G1030:J1030))+$E1030+Scenarios!$B$18*Draws!H1003</f>
        <v>-2.22800827510013</v>
      </c>
      <c r="L1030" s="64" t="n">
        <f aca="false">Scenarios!$B$15+Scenarios!$B$16*$D1030+Scenarios!$B$17*(Scenarios!G$22+SUM($G1030:K1030))+$E1030+Scenarios!$B$18*Draws!I1003</f>
        <v>-1.8797395129586</v>
      </c>
      <c r="M1030" s="64" t="n">
        <f aca="false">Scenarios!$B$15+Scenarios!$B$16*$D1030+Scenarios!$B$17*(Scenarios!H$22+SUM($G1030:L1030))+$E1030+Scenarios!$B$18*Draws!J1003</f>
        <v>-3.14901250908654</v>
      </c>
      <c r="N1030" s="64" t="n">
        <f aca="false">Scenarios!$B$15+Scenarios!$B$16*$D1030+Scenarios!$B$17*(Scenarios!I$22+SUM($G1030:M1030))+$E1030+Scenarios!$B$18*Draws!K1003</f>
        <v>-5.7813263165387</v>
      </c>
      <c r="O1030" s="64" t="n">
        <f aca="false">Scenarios!$B$15+Scenarios!$B$16*$D1030+Scenarios!$B$17*(Scenarios!J$22+SUM($G1030:N1030))+$E1030+Scenarios!$B$18*Draws!L1003</f>
        <v>-6.54759537721711</v>
      </c>
      <c r="P1030" s="64" t="n">
        <f aca="false">Scenarios!$B$15+Scenarios!$B$16*$D1030+Scenarios!$B$17*(Scenarios!K$22+SUM($G1030:O1030))+$E1030+Scenarios!$B$18*Draws!M1003</f>
        <v>-2.77971363183944</v>
      </c>
      <c r="Q1030" s="64" t="n">
        <f aca="false">Scenarios!$B$15+Scenarios!$B$16*$D1030+Scenarios!$B$17*(Scenarios!L$22+SUM($G1030:P1030))+$E1030+Scenarios!$B$18*Draws!N1003</f>
        <v>-7.60533404329344</v>
      </c>
      <c r="R1030" s="64" t="n">
        <f aca="false">Scenarios!$B$15+Scenarios!$B$16*$D1030+Scenarios!$B$17*(Scenarios!M$22+SUM($G1030:Q1030))+$E1030+Scenarios!$B$18*Draws!O1003</f>
        <v>-4.87313155670342</v>
      </c>
      <c r="S1030" s="79" t="n">
        <f aca="false">SUM(G1030:R1030)</f>
        <v>-47.1812082078281</v>
      </c>
    </row>
    <row r="1031" customFormat="false" ht="15" hidden="false" customHeight="false" outlineLevel="0" collapsed="false">
      <c r="A1031" s="36" t="n">
        <v>1000</v>
      </c>
      <c r="B1031" s="36" t="n">
        <f aca="false">MATCH(Draws!B1004,$B$16:$E$16,1)</f>
        <v>2</v>
      </c>
      <c r="C1031" s="65" t="n">
        <f aca="false">MAX(-0.9,INDEX(Scenarios!$B$8:$E$8,B1031)+INDEX(Scenarios!$B$9:$E$9,B1031)*Draws!C1004)</f>
        <v>-0.04996372</v>
      </c>
      <c r="D1031" s="65" t="n">
        <f aca="false">(1+C1031)^(1/12)-1</f>
        <v>-0.00426214995107543</v>
      </c>
      <c r="E1031" s="64" t="n">
        <f aca="false">INDEX(Scenarios!$B$10:$E$10,B1031)/12</f>
        <v>0.416666666666667</v>
      </c>
      <c r="G1031" s="64" t="n">
        <f aca="false">Scenarios!$B$15+Scenarios!$B$16*$D1031+Scenarios!$B$17*(Scenarios!B$22)+$E1031+Scenarios!$B$18*Draws!D1004</f>
        <v>3.07759131671008</v>
      </c>
      <c r="H1031" s="64" t="n">
        <f aca="false">Scenarios!$B$15+Scenarios!$B$16*$D1031+Scenarios!$B$17*(Scenarios!C$22+SUM($G1031:G1031))+$E1031+Scenarios!$B$18*Draws!E1004</f>
        <v>0.298922251559171</v>
      </c>
      <c r="I1031" s="64" t="n">
        <f aca="false">Scenarios!$B$15+Scenarios!$B$16*$D1031+Scenarios!$B$17*(Scenarios!D$22+SUM($G1031:H1031))+$E1031+Scenarios!$B$18*Draws!F1004</f>
        <v>-2.17675549650045</v>
      </c>
      <c r="J1031" s="64" t="n">
        <f aca="false">Scenarios!$B$15+Scenarios!$B$16*$D1031+Scenarios!$B$17*(Scenarios!E$22+SUM($G1031:I1031))+$E1031+Scenarios!$B$18*Draws!G1004</f>
        <v>-4.2209871094318</v>
      </c>
      <c r="K1031" s="64" t="n">
        <f aca="false">Scenarios!$B$15+Scenarios!$B$16*$D1031+Scenarios!$B$17*(Scenarios!F$22+SUM($G1031:J1031))+$E1031+Scenarios!$B$18*Draws!H1004</f>
        <v>0.44028010767372</v>
      </c>
      <c r="L1031" s="64" t="n">
        <f aca="false">Scenarios!$B$15+Scenarios!$B$16*$D1031+Scenarios!$B$17*(Scenarios!G$22+SUM($G1031:K1031))+$E1031+Scenarios!$B$18*Draws!I1004</f>
        <v>-3.49645832300107</v>
      </c>
      <c r="M1031" s="64" t="n">
        <f aca="false">Scenarios!$B$15+Scenarios!$B$16*$D1031+Scenarios!$B$17*(Scenarios!H$22+SUM($G1031:L1031))+$E1031+Scenarios!$B$18*Draws!J1004</f>
        <v>0.115930700211743</v>
      </c>
      <c r="N1031" s="64" t="n">
        <f aca="false">Scenarios!$B$15+Scenarios!$B$16*$D1031+Scenarios!$B$17*(Scenarios!I$22+SUM($G1031:M1031))+$E1031+Scenarios!$B$18*Draws!K1004</f>
        <v>-0.221079879784299</v>
      </c>
      <c r="O1031" s="64" t="n">
        <f aca="false">Scenarios!$B$15+Scenarios!$B$16*$D1031+Scenarios!$B$17*(Scenarios!J$22+SUM($G1031:N1031))+$E1031+Scenarios!$B$18*Draws!L1004</f>
        <v>1.74529584054105</v>
      </c>
      <c r="P1031" s="64" t="n">
        <f aca="false">Scenarios!$B$15+Scenarios!$B$16*$D1031+Scenarios!$B$17*(Scenarios!K$22+SUM($G1031:O1031))+$E1031+Scenarios!$B$18*Draws!M1004</f>
        <v>-2.79943672356895</v>
      </c>
      <c r="Q1031" s="64" t="n">
        <f aca="false">Scenarios!$B$15+Scenarios!$B$16*$D1031+Scenarios!$B$17*(Scenarios!L$22+SUM($G1031:P1031))+$E1031+Scenarios!$B$18*Draws!N1004</f>
        <v>-1.35619973193318</v>
      </c>
      <c r="R1031" s="64" t="n">
        <f aca="false">Scenarios!$B$15+Scenarios!$B$16*$D1031+Scenarios!$B$17*(Scenarios!M$22+SUM($G1031:Q1031))+$E1031+Scenarios!$B$18*Draws!O1004</f>
        <v>-2.68548152898501</v>
      </c>
      <c r="S1031" s="79" t="n">
        <f aca="false">SUM(G1031:R1031)</f>
        <v>-11.278378576509</v>
      </c>
    </row>
  </sheetData>
  <mergeCells count="6">
    <mergeCell ref="A3:K3"/>
    <mergeCell ref="C5:F5"/>
    <mergeCell ref="C6:F6"/>
    <mergeCell ref="C7:F7"/>
    <mergeCell ref="C8:F8"/>
    <mergeCell ref="C9:F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3D1CB"/>
    <pageSetUpPr fitToPage="false"/>
  </sheetPr>
  <dimension ref="A1:F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2" min="2" style="0" width="14"/>
    <col collapsed="false" customWidth="true" hidden="false" outlineLevel="0" max="5" min="3" style="0" width="12"/>
    <col collapsed="false" customWidth="true" hidden="false" outlineLevel="0" max="6" min="6" style="0" width="72"/>
  </cols>
  <sheetData>
    <row r="1" customFormat="false" ht="22.05" hidden="false" customHeight="false" outlineLevel="0" collapsed="false">
      <c r="A1" s="19" t="s">
        <v>550</v>
      </c>
    </row>
    <row r="2" customFormat="false" ht="15" hidden="false" customHeight="false" outlineLevel="0" collapsed="false">
      <c r="A2" s="2" t="s">
        <v>551</v>
      </c>
    </row>
    <row r="3" customFormat="false" ht="66" hidden="false" customHeight="true" outlineLevel="0" collapsed="false">
      <c r="A3" s="24" t="s">
        <v>552</v>
      </c>
      <c r="B3" s="24"/>
      <c r="C3" s="24"/>
      <c r="D3" s="24"/>
      <c r="E3" s="24"/>
      <c r="F3" s="24"/>
    </row>
    <row r="4" customFormat="false" ht="24" hidden="false" customHeight="true" outlineLevel="0" collapsed="false">
      <c r="A4" s="4" t="s">
        <v>553</v>
      </c>
      <c r="B4" s="5"/>
      <c r="C4" s="5"/>
      <c r="D4" s="5"/>
      <c r="E4" s="5"/>
      <c r="F4" s="5"/>
    </row>
    <row r="8" customFormat="false" ht="30" hidden="false" customHeight="true" outlineLevel="0" collapsed="false">
      <c r="A8" s="25" t="s">
        <v>65</v>
      </c>
      <c r="B8" s="27"/>
      <c r="C8" s="27" t="s">
        <v>131</v>
      </c>
      <c r="D8" s="27" t="s">
        <v>554</v>
      </c>
      <c r="E8" s="27" t="s">
        <v>134</v>
      </c>
      <c r="F8" s="26" t="s">
        <v>340</v>
      </c>
    </row>
    <row r="9" customFormat="false" ht="27.75" hidden="false" customHeight="true" outlineLevel="0" collapsed="false">
      <c r="A9" s="14" t="s">
        <v>473</v>
      </c>
      <c r="C9" s="80" t="n">
        <f aca="false">INDEX(LINEST(Monthly!$M$17:$M$241,Monthly!$N$17:$O$241,TRUE(),TRUE()),1,3)</f>
        <v>0.102129882175255</v>
      </c>
      <c r="D9" s="80" t="n">
        <f aca="false">INDEX(LINEST(Monthly!$M$17:$M$241,Monthly!$N$17:$O$241,TRUE(),TRUE()),2,3)</f>
        <v>0.199576803941273</v>
      </c>
      <c r="E9" s="86" t="n">
        <f aca="false">C9/D9</f>
        <v>0.511732226182493</v>
      </c>
      <c r="F9" s="43" t="s">
        <v>555</v>
      </c>
    </row>
    <row r="10" customFormat="false" ht="27.75" hidden="false" customHeight="true" outlineLevel="0" collapsed="false">
      <c r="A10" s="14" t="s">
        <v>556</v>
      </c>
      <c r="C10" s="80" t="n">
        <f aca="false">INDEX(LINEST(Monthly!$M$17:$M$241,Monthly!$N$17:$O$241,TRUE(),TRUE()),1,2)</f>
        <v>18.7895334354061</v>
      </c>
      <c r="D10" s="80" t="n">
        <f aca="false">INDEX(LINEST(Monthly!$M$17:$M$241,Monthly!$N$17:$O$241,TRUE(),TRUE()),2,2)</f>
        <v>3.01590934187405</v>
      </c>
      <c r="E10" s="86" t="n">
        <f aca="false">C10/D10</f>
        <v>6.23013867642668</v>
      </c>
      <c r="F10" s="43" t="s">
        <v>557</v>
      </c>
    </row>
    <row r="11" customFormat="false" ht="27.75" hidden="false" customHeight="true" outlineLevel="0" collapsed="false">
      <c r="A11" s="14" t="s">
        <v>558</v>
      </c>
      <c r="C11" s="80" t="n">
        <f aca="false">INDEX(LINEST(Monthly!$M$17:$M$241,Monthly!$N$17:$O$241,TRUE(),TRUE()),1,1)</f>
        <v>0.0429504875087096</v>
      </c>
      <c r="D11" s="80" t="n">
        <f aca="false">INDEX(LINEST(Monthly!$M$17:$M$241,Monthly!$N$17:$O$241,TRUE(),TRUE()),2,1)</f>
        <v>0.0118363192222719</v>
      </c>
      <c r="E11" s="86" t="n">
        <f aca="false">C11/D11</f>
        <v>3.62870303699578</v>
      </c>
      <c r="F11" s="43" t="s">
        <v>559</v>
      </c>
    </row>
    <row r="12" customFormat="false" ht="27.75" hidden="false" customHeight="true" outlineLevel="0" collapsed="false">
      <c r="A12" s="14" t="s">
        <v>136</v>
      </c>
      <c r="C12" s="87" t="n">
        <f aca="false">INDEX(LINEST(Monthly!$M$17:$M$241,Monthly!$N$17:$O$241,TRUE(),TRUE()),3,1)</f>
        <v>0.179118943252856</v>
      </c>
      <c r="F12" s="43" t="s">
        <v>560</v>
      </c>
    </row>
    <row r="13" customFormat="false" ht="27.75" hidden="false" customHeight="true" outlineLevel="0" collapsed="false">
      <c r="A13" s="14" t="s">
        <v>561</v>
      </c>
      <c r="C13" s="87" t="n">
        <f aca="false">INDEX(LINEST(Monthly!$M$17:$M$241,Monthly!$N$17:$O$241,TRUE(),TRUE()),3,2)</f>
        <v>2.71605433555757</v>
      </c>
      <c r="F13" s="43" t="s">
        <v>562</v>
      </c>
    </row>
    <row r="14" customFormat="false" ht="27.75" hidden="false" customHeight="true" outlineLevel="0" collapsed="false">
      <c r="A14" s="14" t="s">
        <v>563</v>
      </c>
      <c r="C14" s="80" t="n">
        <f aca="false">C10/100</f>
        <v>0.187895334354061</v>
      </c>
      <c r="F14" s="43" t="s">
        <v>564</v>
      </c>
    </row>
    <row r="15" customFormat="false" ht="27.75" hidden="false" customHeight="true" outlineLevel="0" collapsed="false">
      <c r="A15" s="14" t="s">
        <v>565</v>
      </c>
      <c r="C15" s="36" t="n">
        <f aca="false">INDEX(LINEST(Monthly!$M$17:$M$241,Monthly!$N$17:$O$241,TRUE(),TRUE()),4,2)+3</f>
        <v>225</v>
      </c>
      <c r="F15" s="43" t="s">
        <v>566</v>
      </c>
    </row>
    <row r="18" customFormat="false" ht="24" hidden="false" customHeight="true" outlineLevel="0" collapsed="false">
      <c r="A18" s="4" t="s">
        <v>567</v>
      </c>
      <c r="B18" s="5"/>
      <c r="C18" s="5"/>
      <c r="D18" s="5"/>
      <c r="E18" s="5"/>
      <c r="F18" s="5"/>
    </row>
    <row r="19" customFormat="false" ht="30" hidden="false" customHeight="true" outlineLevel="0" collapsed="false">
      <c r="A19" s="25" t="s">
        <v>65</v>
      </c>
      <c r="B19" s="27"/>
      <c r="C19" s="27" t="s">
        <v>131</v>
      </c>
      <c r="D19" s="27" t="s">
        <v>554</v>
      </c>
      <c r="E19" s="27" t="s">
        <v>134</v>
      </c>
      <c r="F19" s="26" t="s">
        <v>340</v>
      </c>
    </row>
    <row r="20" customFormat="false" ht="15" hidden="false" customHeight="false" outlineLevel="0" collapsed="false">
      <c r="A20" s="14" t="s">
        <v>568</v>
      </c>
      <c r="C20" s="80" t="n">
        <f aca="false">INDEX(LINEST(Monthly!$M$17:$M$241,Monthly!$N$17:$Q$241,TRUE(),TRUE()),1,5)</f>
        <v>0.104434958320016</v>
      </c>
      <c r="D20" s="80" t="n">
        <f aca="false">INDEX(LINEST(Monthly!$M$17:$M$241,Monthly!$N$17:$Q$241,TRUE(),TRUE()),2,5)</f>
        <v>0.202045611953959</v>
      </c>
      <c r="E20" s="86" t="n">
        <f aca="false">C20/D20</f>
        <v>0.516888029935609</v>
      </c>
      <c r="F20" s="6"/>
    </row>
    <row r="21" customFormat="false" ht="15" hidden="false" customHeight="false" outlineLevel="0" collapsed="false">
      <c r="A21" s="14" t="s">
        <v>556</v>
      </c>
      <c r="C21" s="80" t="n">
        <f aca="false">INDEX(LINEST(Monthly!$M$17:$M$241,Monthly!$N$17:$Q$241,TRUE(),TRUE()),1,4)</f>
        <v>19.033509929767</v>
      </c>
      <c r="D21" s="80" t="n">
        <f aca="false">INDEX(LINEST(Monthly!$M$17:$M$241,Monthly!$N$17:$Q$241,TRUE(),TRUE()),2,4)</f>
        <v>3.98712027122596</v>
      </c>
      <c r="E21" s="86" t="n">
        <f aca="false">C21/D21</f>
        <v>4.77374862933708</v>
      </c>
      <c r="F21" s="6"/>
    </row>
    <row r="22" customFormat="false" ht="15" hidden="false" customHeight="false" outlineLevel="0" collapsed="false">
      <c r="A22" s="14" t="s">
        <v>558</v>
      </c>
      <c r="C22" s="80" t="n">
        <f aca="false">INDEX(LINEST(Monthly!$M$17:$M$241,Monthly!$N$17:$Q$241,TRUE(),TRUE()),1,3)</f>
        <v>0.0426604019880608</v>
      </c>
      <c r="D22" s="80" t="n">
        <f aca="false">INDEX(LINEST(Monthly!$M$17:$M$241,Monthly!$N$17:$Q$241,TRUE(),TRUE()),2,3)</f>
        <v>0.0118963706642939</v>
      </c>
      <c r="E22" s="86" t="n">
        <f aca="false">C22/D22</f>
        <v>3.58600141101042</v>
      </c>
      <c r="F22" s="6"/>
    </row>
    <row r="23" customFormat="false" ht="27.75" hidden="false" customHeight="true" outlineLevel="0" collapsed="false">
      <c r="A23" s="14" t="s">
        <v>569</v>
      </c>
      <c r="C23" s="80" t="n">
        <f aca="false">INDEX(LINEST(Monthly!$M$17:$M$241,Monthly!$N$17:$Q$241,TRUE(),TRUE()),1,2)</f>
        <v>0.896886538894615</v>
      </c>
      <c r="D23" s="80" t="n">
        <f aca="false">INDEX(LINEST(Monthly!$M$17:$M$241,Monthly!$N$17:$Q$241,TRUE(),TRUE()),2,2)</f>
        <v>10.9281642583222</v>
      </c>
      <c r="E23" s="86" t="n">
        <f aca="false">C23/D23</f>
        <v>0.0820711070673746</v>
      </c>
      <c r="F23" s="43" t="s">
        <v>570</v>
      </c>
    </row>
    <row r="24" customFormat="false" ht="27.75" hidden="false" customHeight="true" outlineLevel="0" collapsed="false">
      <c r="A24" s="14" t="s">
        <v>571</v>
      </c>
      <c r="C24" s="80" t="n">
        <f aca="false">INDEX(LINEST(Monthly!$M$17:$M$241,Monthly!$N$17:$Q$241,TRUE(),TRUE()),1,1)</f>
        <v>-0.425357013571413</v>
      </c>
      <c r="D24" s="80" t="n">
        <f aca="false">INDEX(LINEST(Monthly!$M$17:$M$241,Monthly!$N$17:$Q$241,TRUE(),TRUE()),2,1)</f>
        <v>0.745771352432992</v>
      </c>
      <c r="E24" s="86" t="n">
        <f aca="false">C24/D24</f>
        <v>-0.570358478082773</v>
      </c>
      <c r="F24" s="43" t="s">
        <v>572</v>
      </c>
    </row>
    <row r="25" customFormat="false" ht="15" hidden="false" customHeight="false" outlineLevel="0" collapsed="false">
      <c r="A25" s="14" t="s">
        <v>136</v>
      </c>
      <c r="C25" s="87" t="n">
        <f aca="false">INDEX(LINEST(Monthly!$M$17:$M$241,Monthly!$N$17:$Q$241,TRUE(),TRUE()),3,1)</f>
        <v>0.180344098161282</v>
      </c>
    </row>
    <row r="27" customFormat="false" ht="15" hidden="false" customHeight="false" outlineLevel="0" collapsed="false">
      <c r="A27" s="18" t="s">
        <v>573</v>
      </c>
    </row>
    <row r="28" customFormat="false" ht="15" hidden="false" customHeight="false" outlineLevel="0" collapsed="false">
      <c r="A28" s="18" t="s">
        <v>574</v>
      </c>
    </row>
    <row r="29" customFormat="false" ht="15" hidden="false" customHeight="false" outlineLevel="0" collapsed="false">
      <c r="A29" s="18" t="s">
        <v>575</v>
      </c>
    </row>
  </sheetData>
  <mergeCells count="1">
    <mergeCell ref="A3: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3D1CB"/>
    <pageSetUpPr fitToPage="false"/>
  </sheetPr>
  <dimension ref="A1:Y2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9"/>
    <col collapsed="false" customWidth="true" hidden="false" outlineLevel="0" max="2" min="2" style="0" width="10"/>
    <col collapsed="false" customWidth="true" hidden="false" outlineLevel="0" max="3" min="3" style="0" width="11"/>
    <col collapsed="false" customWidth="true" hidden="false" outlineLevel="0" max="4" min="4" style="0" width="9"/>
    <col collapsed="false" customWidth="true" hidden="false" outlineLevel="0" max="6" min="5" style="0" width="8"/>
    <col collapsed="false" customWidth="true" hidden="false" outlineLevel="0" max="7" min="7" style="0" width="9"/>
    <col collapsed="false" customWidth="true" hidden="false" outlineLevel="0" max="8" min="8" style="0" width="10"/>
    <col collapsed="false" customWidth="true" hidden="false" outlineLevel="0" max="10" min="9" style="0" width="9"/>
    <col collapsed="false" customWidth="true" hidden="false" outlineLevel="0" max="11" min="11" style="0" width="10"/>
    <col collapsed="false" customWidth="true" hidden="false" outlineLevel="0" max="12" min="12" style="0" width="7"/>
    <col collapsed="false" customWidth="true" hidden="false" outlineLevel="0" max="14" min="13" style="0" width="9"/>
    <col collapsed="false" customWidth="true" hidden="false" outlineLevel="0" max="15" min="15" style="0" width="10"/>
    <col collapsed="false" customWidth="true" hidden="false" outlineLevel="0" max="20" min="16" style="0" width="9"/>
    <col collapsed="false" customWidth="true" hidden="false" outlineLevel="0" max="24" min="21" style="0" width="10"/>
    <col collapsed="false" customWidth="true" hidden="false" outlineLevel="0" max="25" min="25" style="0" width="9"/>
  </cols>
  <sheetData>
    <row r="1" customFormat="false" ht="22.05" hidden="false" customHeight="false" outlineLevel="0" collapsed="false">
      <c r="A1" s="19" t="s">
        <v>576</v>
      </c>
    </row>
    <row r="2" customFormat="false" ht="15" hidden="false" customHeight="false" outlineLevel="0" collapsed="false">
      <c r="A2" s="2" t="s">
        <v>577</v>
      </c>
    </row>
    <row r="3" customFormat="false" ht="51" hidden="false" customHeight="true" outlineLevel="0" collapsed="false">
      <c r="A3" s="24" t="s">
        <v>578</v>
      </c>
      <c r="B3" s="24"/>
      <c r="C3" s="24"/>
      <c r="D3" s="24"/>
      <c r="E3" s="24"/>
      <c r="F3" s="24"/>
      <c r="G3" s="24"/>
      <c r="H3" s="24"/>
      <c r="I3" s="24"/>
      <c r="J3" s="24"/>
      <c r="K3" s="24"/>
      <c r="L3" s="24"/>
      <c r="M3" s="24"/>
      <c r="N3" s="24"/>
    </row>
    <row r="4" customFormat="false" ht="42" hidden="false" customHeight="true" outlineLevel="0" collapsed="false">
      <c r="A4" s="25" t="s">
        <v>478</v>
      </c>
      <c r="B4" s="27" t="s">
        <v>579</v>
      </c>
      <c r="C4" s="27" t="s">
        <v>580</v>
      </c>
      <c r="D4" s="27" t="s">
        <v>103</v>
      </c>
      <c r="E4" s="27" t="s">
        <v>581</v>
      </c>
      <c r="F4" s="27" t="s">
        <v>582</v>
      </c>
      <c r="G4" s="27" t="s">
        <v>106</v>
      </c>
      <c r="H4" s="27" t="s">
        <v>76</v>
      </c>
      <c r="I4" s="27" t="s">
        <v>583</v>
      </c>
      <c r="J4" s="27" t="s">
        <v>584</v>
      </c>
      <c r="K4" s="27" t="s">
        <v>585</v>
      </c>
      <c r="L4" s="27" t="s">
        <v>279</v>
      </c>
      <c r="M4" s="27" t="s">
        <v>362</v>
      </c>
      <c r="N4" s="27" t="s">
        <v>535</v>
      </c>
      <c r="O4" s="27" t="s">
        <v>586</v>
      </c>
      <c r="P4" s="27" t="s">
        <v>587</v>
      </c>
      <c r="Q4" s="27" t="s">
        <v>285</v>
      </c>
      <c r="R4" s="27" t="s">
        <v>588</v>
      </c>
      <c r="S4" s="27" t="s">
        <v>589</v>
      </c>
      <c r="T4" s="27" t="s">
        <v>590</v>
      </c>
      <c r="U4" s="27" t="s">
        <v>591</v>
      </c>
      <c r="V4" s="27" t="s">
        <v>592</v>
      </c>
      <c r="W4" s="27" t="s">
        <v>593</v>
      </c>
      <c r="X4" s="27" t="s">
        <v>594</v>
      </c>
      <c r="Y4" s="27" t="s">
        <v>232</v>
      </c>
    </row>
    <row r="5" customFormat="false" ht="15" hidden="false" customHeight="false" outlineLevel="0" collapsed="false">
      <c r="A5" s="88" t="n">
        <v>39083</v>
      </c>
      <c r="B5" s="89" t="n">
        <v>116</v>
      </c>
      <c r="C5" s="89" t="n">
        <v>492</v>
      </c>
      <c r="D5" s="90" t="n">
        <v>84.61</v>
      </c>
      <c r="E5" s="90" t="n">
        <v>4.826</v>
      </c>
      <c r="F5" s="90" t="n">
        <v>4.975</v>
      </c>
      <c r="G5" s="90" t="n">
        <v>44.005</v>
      </c>
      <c r="H5" s="91"/>
      <c r="I5" s="92" t="n">
        <v>1360.23</v>
      </c>
      <c r="J5" s="90" t="n">
        <v>38.1</v>
      </c>
      <c r="K5" s="92" t="n">
        <v>1438.24</v>
      </c>
      <c r="L5" s="36" t="n">
        <f aca="false">YEAR(A5)</f>
        <v>2007</v>
      </c>
      <c r="M5" s="64" t="n">
        <f aca="false">B5/1000</f>
        <v>0.116</v>
      </c>
      <c r="Y5" s="93"/>
    </row>
    <row r="6" customFormat="false" ht="15" hidden="false" customHeight="false" outlineLevel="0" collapsed="false">
      <c r="A6" s="88" t="n">
        <v>39114</v>
      </c>
      <c r="B6" s="89" t="n">
        <v>1639</v>
      </c>
      <c r="C6" s="89" t="n">
        <v>7239</v>
      </c>
      <c r="D6" s="90" t="n">
        <v>83.57</v>
      </c>
      <c r="E6" s="90" t="n">
        <v>4.55</v>
      </c>
      <c r="F6" s="90" t="n">
        <v>4.995</v>
      </c>
      <c r="G6" s="90" t="n">
        <v>44.016</v>
      </c>
      <c r="H6" s="91"/>
      <c r="I6" s="92" t="n">
        <v>1417.34</v>
      </c>
      <c r="J6" s="90" t="n">
        <v>36.8667</v>
      </c>
      <c r="K6" s="92" t="n">
        <v>1406.8199</v>
      </c>
      <c r="L6" s="36" t="n">
        <f aca="false">YEAR(A6)</f>
        <v>2007</v>
      </c>
      <c r="M6" s="64" t="n">
        <f aca="false">B6/1000</f>
        <v>1.639</v>
      </c>
      <c r="N6" s="65" t="n">
        <f aca="false">J6/J5-1</f>
        <v>-0.0323700787401575</v>
      </c>
      <c r="P6" s="65" t="n">
        <f aca="false">D6/D5-1</f>
        <v>-0.0122916912894457</v>
      </c>
      <c r="Q6" s="66" t="n">
        <f aca="false">E6-E5</f>
        <v>-0.276</v>
      </c>
      <c r="Y6" s="93"/>
    </row>
    <row r="7" customFormat="false" ht="15" hidden="false" customHeight="false" outlineLevel="0" collapsed="false">
      <c r="A7" s="88" t="n">
        <v>39142</v>
      </c>
      <c r="B7" s="89" t="n">
        <v>-237</v>
      </c>
      <c r="C7" s="89" t="n">
        <v>-1081</v>
      </c>
      <c r="D7" s="90" t="n">
        <v>82.93</v>
      </c>
      <c r="E7" s="90" t="n">
        <v>4.648</v>
      </c>
      <c r="F7" s="90" t="n">
        <v>4.895</v>
      </c>
      <c r="G7" s="90" t="n">
        <v>43.045</v>
      </c>
      <c r="H7" s="91"/>
      <c r="I7" s="92" t="n">
        <v>1452.55</v>
      </c>
      <c r="J7" s="90" t="n">
        <v>38.8333</v>
      </c>
      <c r="K7" s="92" t="n">
        <v>1420.86</v>
      </c>
      <c r="L7" s="36" t="n">
        <f aca="false">YEAR(A7)</f>
        <v>2007</v>
      </c>
      <c r="M7" s="64" t="n">
        <f aca="false">B7/1000</f>
        <v>-0.237</v>
      </c>
      <c r="N7" s="65" t="n">
        <f aca="false">J7/J6-1</f>
        <v>0.0533435322391209</v>
      </c>
      <c r="P7" s="65" t="n">
        <f aca="false">D7/D6-1</f>
        <v>-0.00765825056838565</v>
      </c>
      <c r="Q7" s="66" t="n">
        <f aca="false">E7-E6</f>
        <v>0.0979999999999999</v>
      </c>
      <c r="Y7" s="93"/>
    </row>
    <row r="8" customFormat="false" ht="15" hidden="false" customHeight="false" outlineLevel="0" collapsed="false">
      <c r="A8" s="88" t="n">
        <v>39173</v>
      </c>
      <c r="B8" s="89" t="n">
        <v>1586</v>
      </c>
      <c r="C8" s="89" t="n">
        <v>6678</v>
      </c>
      <c r="D8" s="90" t="n">
        <v>81.45</v>
      </c>
      <c r="E8" s="90" t="n">
        <v>4.63</v>
      </c>
      <c r="F8" s="90" t="n">
        <v>4.725</v>
      </c>
      <c r="G8" s="90" t="n">
        <v>40.969</v>
      </c>
      <c r="H8" s="91"/>
      <c r="I8" s="92" t="n">
        <v>1542.24</v>
      </c>
      <c r="J8" s="90" t="n">
        <v>40.28</v>
      </c>
      <c r="K8" s="92" t="n">
        <v>1482.37</v>
      </c>
      <c r="L8" s="36" t="n">
        <f aca="false">YEAR(A8)</f>
        <v>2007</v>
      </c>
      <c r="M8" s="64" t="n">
        <f aca="false">B8/1000</f>
        <v>1.586</v>
      </c>
      <c r="N8" s="65" t="n">
        <f aca="false">J8/J7-1</f>
        <v>0.037254109230995</v>
      </c>
      <c r="P8" s="65" t="n">
        <f aca="false">D8/D7-1</f>
        <v>-0.0178463764620765</v>
      </c>
      <c r="Q8" s="66" t="n">
        <f aca="false">E8-E7</f>
        <v>-0.0179999999999998</v>
      </c>
      <c r="Y8" s="93"/>
    </row>
    <row r="9" customFormat="false" ht="15" hidden="false" customHeight="false" outlineLevel="0" collapsed="false">
      <c r="A9" s="88" t="n">
        <v>39203</v>
      </c>
      <c r="B9" s="89" t="n">
        <v>978</v>
      </c>
      <c r="C9" s="89" t="n">
        <v>3960</v>
      </c>
      <c r="D9" s="90" t="n">
        <v>82.3</v>
      </c>
      <c r="E9" s="90" t="n">
        <v>4.89</v>
      </c>
      <c r="F9" s="90" t="n">
        <v>4.59</v>
      </c>
      <c r="G9" s="90" t="n">
        <v>40.546</v>
      </c>
      <c r="H9" s="91"/>
      <c r="I9" s="92" t="n">
        <v>1700.91</v>
      </c>
      <c r="J9" s="90" t="n">
        <v>42.32</v>
      </c>
      <c r="K9" s="92" t="n">
        <v>1530.62</v>
      </c>
      <c r="L9" s="36" t="n">
        <f aca="false">YEAR(A9)</f>
        <v>2007</v>
      </c>
      <c r="M9" s="64" t="n">
        <f aca="false">B9/1000</f>
        <v>0.978</v>
      </c>
      <c r="N9" s="65" t="n">
        <f aca="false">J9/J8-1</f>
        <v>0.0506454816285997</v>
      </c>
      <c r="P9" s="65" t="n">
        <f aca="false">D9/D8-1</f>
        <v>0.0104358502148556</v>
      </c>
      <c r="Q9" s="66" t="n">
        <f aca="false">E9-E8</f>
        <v>0.26</v>
      </c>
      <c r="Y9" s="93"/>
    </row>
    <row r="10" customFormat="false" ht="15" hidden="false" customHeight="false" outlineLevel="0" collapsed="false">
      <c r="A10" s="88" t="n">
        <v>39234</v>
      </c>
      <c r="B10" s="89" t="n">
        <v>408</v>
      </c>
      <c r="C10" s="89" t="n">
        <v>1640</v>
      </c>
      <c r="D10" s="90" t="n">
        <v>81.92</v>
      </c>
      <c r="E10" s="90" t="n">
        <v>5.033</v>
      </c>
      <c r="F10" s="90" t="n">
        <v>4.67</v>
      </c>
      <c r="G10" s="90" t="n">
        <v>40.53</v>
      </c>
      <c r="H10" s="91"/>
      <c r="I10" s="92" t="n">
        <v>1743.6</v>
      </c>
      <c r="J10" s="90" t="n">
        <v>43.8767</v>
      </c>
      <c r="K10" s="92" t="n">
        <v>1503.35</v>
      </c>
      <c r="L10" s="36" t="n">
        <f aca="false">YEAR(A10)</f>
        <v>2007</v>
      </c>
      <c r="M10" s="64" t="n">
        <f aca="false">B10/1000</f>
        <v>0.408</v>
      </c>
      <c r="N10" s="65" t="n">
        <f aca="false">J10/J9-1</f>
        <v>0.0367840264650283</v>
      </c>
      <c r="P10" s="65" t="n">
        <f aca="false">D10/D9-1</f>
        <v>-0.00461725394896717</v>
      </c>
      <c r="Q10" s="66" t="n">
        <f aca="false">E10-E9</f>
        <v>0.143000000000001</v>
      </c>
      <c r="Y10" s="93"/>
    </row>
    <row r="11" customFormat="false" ht="15" hidden="false" customHeight="false" outlineLevel="0" collapsed="false">
      <c r="A11" s="88" t="n">
        <v>39264</v>
      </c>
      <c r="B11" s="89" t="n">
        <v>5895</v>
      </c>
      <c r="C11" s="89" t="n">
        <v>23873</v>
      </c>
      <c r="D11" s="90" t="n">
        <v>80.77</v>
      </c>
      <c r="E11" s="90" t="n">
        <v>4.771</v>
      </c>
      <c r="F11" s="90" t="n">
        <v>4.81</v>
      </c>
      <c r="G11" s="90" t="n">
        <v>40.398</v>
      </c>
      <c r="H11" s="91"/>
      <c r="I11" s="92" t="n">
        <v>1933.27</v>
      </c>
      <c r="J11" s="90" t="n">
        <v>44.19</v>
      </c>
      <c r="K11" s="92" t="n">
        <v>1455.27</v>
      </c>
      <c r="L11" s="36" t="n">
        <f aca="false">YEAR(A11)</f>
        <v>2007</v>
      </c>
      <c r="M11" s="64" t="n">
        <f aca="false">B11/1000</f>
        <v>5.895</v>
      </c>
      <c r="N11" s="65" t="n">
        <f aca="false">J11/J10-1</f>
        <v>0.00714046407318691</v>
      </c>
      <c r="P11" s="65" t="n">
        <f aca="false">D11/D10-1</f>
        <v>-0.0140380859375001</v>
      </c>
      <c r="Q11" s="66" t="n">
        <f aca="false">E11-E10</f>
        <v>-0.262</v>
      </c>
      <c r="Y11" s="93"/>
    </row>
    <row r="12" customFormat="false" ht="15" hidden="false" customHeight="false" outlineLevel="0" collapsed="false">
      <c r="A12" s="88" t="n">
        <v>39295</v>
      </c>
      <c r="B12" s="89" t="n">
        <v>-1898</v>
      </c>
      <c r="C12" s="89" t="n">
        <v>-7770</v>
      </c>
      <c r="D12" s="90" t="n">
        <v>80.79</v>
      </c>
      <c r="E12" s="90" t="n">
        <v>4.537</v>
      </c>
      <c r="F12" s="90" t="n">
        <v>3.99</v>
      </c>
      <c r="G12" s="90" t="n">
        <v>40.575</v>
      </c>
      <c r="H12" s="91"/>
      <c r="I12" s="92" t="n">
        <v>1873.24</v>
      </c>
      <c r="J12" s="90" t="n">
        <v>44.65</v>
      </c>
      <c r="K12" s="92" t="n">
        <v>1473.99</v>
      </c>
      <c r="L12" s="36" t="n">
        <f aca="false">YEAR(A12)</f>
        <v>2007</v>
      </c>
      <c r="M12" s="64" t="n">
        <f aca="false">B12/1000</f>
        <v>-1.898</v>
      </c>
      <c r="N12" s="65" t="n">
        <f aca="false">J12/J11-1</f>
        <v>0.0104095949309799</v>
      </c>
      <c r="P12" s="65" t="n">
        <f aca="false">D12/D11-1</f>
        <v>0.000247616689365016</v>
      </c>
      <c r="Q12" s="66" t="n">
        <f aca="false">E12-E11</f>
        <v>-0.234</v>
      </c>
      <c r="Y12" s="90" t="n">
        <v>72.69</v>
      </c>
    </row>
    <row r="13" customFormat="false" ht="15" hidden="false" customHeight="false" outlineLevel="0" collapsed="false">
      <c r="A13" s="88" t="n">
        <v>39326</v>
      </c>
      <c r="B13" s="89" t="n">
        <v>4018</v>
      </c>
      <c r="C13" s="89" t="n">
        <v>16131</v>
      </c>
      <c r="D13" s="90" t="n">
        <v>77.72</v>
      </c>
      <c r="E13" s="90" t="n">
        <v>4.579</v>
      </c>
      <c r="F13" s="90" t="n">
        <v>3.7</v>
      </c>
      <c r="G13" s="90" t="n">
        <v>39.575</v>
      </c>
      <c r="H13" s="92" t="n">
        <v>5021.3501</v>
      </c>
      <c r="I13" s="92" t="n">
        <v>1946.48</v>
      </c>
      <c r="J13" s="90" t="n">
        <v>49.8167</v>
      </c>
      <c r="K13" s="92" t="n">
        <v>1526.75</v>
      </c>
      <c r="L13" s="36" t="n">
        <f aca="false">YEAR(A13)</f>
        <v>2007</v>
      </c>
      <c r="M13" s="64" t="n">
        <f aca="false">B13/1000</f>
        <v>4.018</v>
      </c>
      <c r="N13" s="65" t="n">
        <f aca="false">J13/J12-1</f>
        <v>0.115715565509519</v>
      </c>
      <c r="P13" s="65" t="n">
        <f aca="false">D13/D12-1</f>
        <v>-0.0379997524446096</v>
      </c>
      <c r="Q13" s="66" t="n">
        <f aca="false">E13-E12</f>
        <v>0.0419999999999998</v>
      </c>
      <c r="R13" s="86" t="n">
        <f aca="false">H13/G13</f>
        <v>126.881872394188</v>
      </c>
      <c r="Y13" s="90" t="n">
        <v>79.17</v>
      </c>
    </row>
    <row r="14" customFormat="false" ht="15" hidden="false" customHeight="false" outlineLevel="0" collapsed="false">
      <c r="A14" s="88" t="n">
        <v>39356</v>
      </c>
      <c r="B14" s="89" t="n">
        <v>5219</v>
      </c>
      <c r="C14" s="89" t="n">
        <v>20591</v>
      </c>
      <c r="D14" s="90" t="n">
        <v>76.48</v>
      </c>
      <c r="E14" s="90" t="n">
        <v>4.475</v>
      </c>
      <c r="F14" s="90" t="n">
        <v>3.82</v>
      </c>
      <c r="G14" s="90" t="n">
        <v>39.174</v>
      </c>
      <c r="H14" s="92" t="n">
        <v>5900.6499</v>
      </c>
      <c r="I14" s="92" t="n">
        <v>2064.8501</v>
      </c>
      <c r="J14" s="90" t="n">
        <v>55.73</v>
      </c>
      <c r="K14" s="92" t="n">
        <v>1549.38</v>
      </c>
      <c r="L14" s="36" t="n">
        <f aca="false">YEAR(A14)</f>
        <v>2007</v>
      </c>
      <c r="M14" s="64" t="n">
        <f aca="false">B14/1000</f>
        <v>5.219</v>
      </c>
      <c r="N14" s="65" t="n">
        <f aca="false">J14/J13-1</f>
        <v>0.118701158446866</v>
      </c>
      <c r="P14" s="65" t="n">
        <f aca="false">D14/D13-1</f>
        <v>-0.0159547092125578</v>
      </c>
      <c r="Q14" s="66" t="n">
        <f aca="false">E14-E13</f>
        <v>-0.104</v>
      </c>
      <c r="R14" s="86" t="n">
        <f aca="false">H14/G14</f>
        <v>150.626688620003</v>
      </c>
      <c r="Y14" s="90" t="n">
        <v>90.63</v>
      </c>
    </row>
    <row r="15" customFormat="false" ht="15" hidden="false" customHeight="false" outlineLevel="0" collapsed="false">
      <c r="A15" s="88" t="n">
        <v>39387</v>
      </c>
      <c r="B15" s="89" t="n">
        <v>-1480</v>
      </c>
      <c r="C15" s="89" t="n">
        <v>-5850</v>
      </c>
      <c r="D15" s="90" t="n">
        <v>76.15</v>
      </c>
      <c r="E15" s="90" t="n">
        <v>3.972</v>
      </c>
      <c r="F15" s="90" t="n">
        <v>3.07</v>
      </c>
      <c r="G15" s="90" t="n">
        <v>39.455</v>
      </c>
      <c r="H15" s="92" t="n">
        <v>5762.75</v>
      </c>
      <c r="I15" s="92" t="n">
        <v>1906</v>
      </c>
      <c r="J15" s="90" t="n">
        <v>51.4667</v>
      </c>
      <c r="K15" s="92" t="n">
        <v>1481.14</v>
      </c>
      <c r="L15" s="36" t="n">
        <f aca="false">YEAR(A15)</f>
        <v>2007</v>
      </c>
      <c r="M15" s="64" t="n">
        <f aca="false">B15/1000</f>
        <v>-1.48</v>
      </c>
      <c r="N15" s="65" t="n">
        <f aca="false">J15/J14-1</f>
        <v>-0.0764991925354386</v>
      </c>
      <c r="P15" s="65" t="n">
        <f aca="false">D15/D14-1</f>
        <v>-0.00431485355648531</v>
      </c>
      <c r="Q15" s="66" t="n">
        <f aca="false">E15-E14</f>
        <v>-0.503</v>
      </c>
      <c r="R15" s="86" t="n">
        <f aca="false">H15/G15</f>
        <v>146.058801165885</v>
      </c>
      <c r="Y15" s="90" t="n">
        <v>88.26</v>
      </c>
    </row>
    <row r="16" customFormat="false" ht="15" hidden="false" customHeight="false" outlineLevel="0" collapsed="false">
      <c r="A16" s="88" t="n">
        <v>39417</v>
      </c>
      <c r="B16" s="89" t="n">
        <v>1415</v>
      </c>
      <c r="C16" s="89" t="n">
        <v>5577</v>
      </c>
      <c r="D16" s="90" t="n">
        <v>76.7</v>
      </c>
      <c r="E16" s="90" t="n">
        <v>4.035</v>
      </c>
      <c r="F16" s="90" t="n">
        <v>3.14</v>
      </c>
      <c r="G16" s="90" t="n">
        <v>39.245</v>
      </c>
      <c r="H16" s="92" t="n">
        <v>6138.6001</v>
      </c>
      <c r="I16" s="92" t="n">
        <v>1897.13</v>
      </c>
      <c r="J16" s="90" t="n">
        <v>50.1</v>
      </c>
      <c r="K16" s="92" t="n">
        <v>1468.36</v>
      </c>
      <c r="L16" s="36" t="n">
        <f aca="false">YEAR(A16)</f>
        <v>2007</v>
      </c>
      <c r="M16" s="64" t="n">
        <f aca="false">B16/1000</f>
        <v>1.415</v>
      </c>
      <c r="N16" s="65" t="n">
        <f aca="false">J16/J15-1</f>
        <v>-0.0265550346146149</v>
      </c>
      <c r="P16" s="65" t="n">
        <f aca="false">D16/D15-1</f>
        <v>0.00722258699934342</v>
      </c>
      <c r="Q16" s="66" t="n">
        <f aca="false">E16-E15</f>
        <v>0.0630000000000002</v>
      </c>
      <c r="R16" s="86" t="n">
        <f aca="false">H16/G16</f>
        <v>156.417380558033</v>
      </c>
      <c r="U16" s="64" t="n">
        <f aca="false">SUM(M5:M16)</f>
        <v>17.659</v>
      </c>
      <c r="Y16" s="90" t="n">
        <v>93.85</v>
      </c>
    </row>
    <row r="17" customFormat="false" ht="15" hidden="false" customHeight="false" outlineLevel="0" collapsed="false">
      <c r="A17" s="88" t="n">
        <v>39448</v>
      </c>
      <c r="B17" s="89" t="n">
        <v>-3304</v>
      </c>
      <c r="C17" s="89" t="n">
        <v>-13035</v>
      </c>
      <c r="D17" s="90" t="n">
        <v>75.18</v>
      </c>
      <c r="E17" s="90" t="n">
        <v>3.639</v>
      </c>
      <c r="F17" s="90" t="n">
        <v>1.87</v>
      </c>
      <c r="G17" s="90" t="n">
        <v>39.314</v>
      </c>
      <c r="H17" s="92" t="n">
        <v>5137.4502</v>
      </c>
      <c r="I17" s="92" t="n">
        <v>1624.6801</v>
      </c>
      <c r="J17" s="90" t="n">
        <v>45.63</v>
      </c>
      <c r="K17" s="92" t="n">
        <v>1378.55</v>
      </c>
      <c r="L17" s="36" t="n">
        <f aca="false">YEAR(A17)</f>
        <v>2008</v>
      </c>
      <c r="M17" s="64" t="n">
        <f aca="false">B17/1000</f>
        <v>-3.304</v>
      </c>
      <c r="N17" s="65" t="n">
        <f aca="false">J17/J16-1</f>
        <v>-0.0892215568862276</v>
      </c>
      <c r="O17" s="64" t="n">
        <f aca="false">SUM(M5:M16)</f>
        <v>17.659</v>
      </c>
      <c r="P17" s="65" t="n">
        <f aca="false">D17/D16-1</f>
        <v>-0.0198174706649282</v>
      </c>
      <c r="Q17" s="66" t="n">
        <f aca="false">E17-E16</f>
        <v>-0.396</v>
      </c>
      <c r="R17" s="86" t="n">
        <f aca="false">H17/G17</f>
        <v>130.677371928575</v>
      </c>
      <c r="S17" s="64" t="n">
        <f aca="false">Regression!$C$9+Regression!$C$10*N17+Regression!$C$11*O17</f>
        <v>-0.815838885181198</v>
      </c>
      <c r="T17" s="64" t="n">
        <f aca="false">M17-S17</f>
        <v>-2.4881611148188</v>
      </c>
      <c r="U17" s="64" t="n">
        <f aca="false">SUM(M6:M17)</f>
        <v>14.239</v>
      </c>
      <c r="V17" s="64" t="n">
        <f aca="false">SUM(M18:M29)</f>
        <v>-9.539</v>
      </c>
      <c r="W17" s="65" t="n">
        <f aca="false">D29/D17-1</f>
        <v>0.143921255653099</v>
      </c>
      <c r="X17" s="65" t="n">
        <f aca="false">J29/J17-1</f>
        <v>-0.503616042077581</v>
      </c>
      <c r="Y17" s="90" t="n">
        <v>92.21</v>
      </c>
    </row>
    <row r="18" customFormat="false" ht="15" hidden="false" customHeight="false" outlineLevel="0" collapsed="false">
      <c r="A18" s="88" t="n">
        <v>39479</v>
      </c>
      <c r="B18" s="89" t="n">
        <v>437</v>
      </c>
      <c r="C18" s="89" t="n">
        <v>1733</v>
      </c>
      <c r="D18" s="90" t="n">
        <v>73.71</v>
      </c>
      <c r="E18" s="90" t="n">
        <v>3.534</v>
      </c>
      <c r="F18" s="90" t="n">
        <v>1.785</v>
      </c>
      <c r="G18" s="90" t="n">
        <v>39.91</v>
      </c>
      <c r="H18" s="92" t="n">
        <v>5223.5</v>
      </c>
      <c r="I18" s="92" t="n">
        <v>1711.62</v>
      </c>
      <c r="J18" s="90" t="n">
        <v>46.54</v>
      </c>
      <c r="K18" s="92" t="n">
        <v>1330.63</v>
      </c>
      <c r="L18" s="36" t="n">
        <f aca="false">YEAR(A18)</f>
        <v>2008</v>
      </c>
      <c r="M18" s="64" t="n">
        <f aca="false">B18/1000</f>
        <v>0.437</v>
      </c>
      <c r="N18" s="65" t="n">
        <f aca="false">J18/J17-1</f>
        <v>0.0199430199430199</v>
      </c>
      <c r="O18" s="64" t="n">
        <f aca="false">SUM(M6:M17)</f>
        <v>14.239</v>
      </c>
      <c r="P18" s="65" t="n">
        <f aca="false">D18/D17-1</f>
        <v>-0.0195530726256985</v>
      </c>
      <c r="Q18" s="66" t="n">
        <f aca="false">E18-E17</f>
        <v>-0.105</v>
      </c>
      <c r="R18" s="86" t="n">
        <f aca="false">H18/G18</f>
        <v>130.881984465046</v>
      </c>
      <c r="S18" s="64" t="n">
        <f aca="false">Regression!$C$9+Regression!$C$10*N18+Regression!$C$11*O18</f>
        <v>1.08842191383411</v>
      </c>
      <c r="T18" s="64" t="n">
        <f aca="false">M18-S18</f>
        <v>-0.651421913834114</v>
      </c>
      <c r="U18" s="64" t="n">
        <f aca="false">SUM(M7:M18)</f>
        <v>13.037</v>
      </c>
      <c r="V18" s="64" t="n">
        <f aca="false">SUM(M19:M30)</f>
        <v>-10.466</v>
      </c>
      <c r="W18" s="65" t="n">
        <f aca="false">D30/D18-1</f>
        <v>0.194003527336861</v>
      </c>
      <c r="X18" s="65" t="n">
        <f aca="false">J30/J18-1</f>
        <v>-0.543833261710357</v>
      </c>
      <c r="Y18" s="90" t="n">
        <v>100.1</v>
      </c>
    </row>
    <row r="19" customFormat="false" ht="15" hidden="false" customHeight="false" outlineLevel="0" collapsed="false">
      <c r="A19" s="88" t="n">
        <v>39508</v>
      </c>
      <c r="B19" s="89" t="n">
        <v>-28</v>
      </c>
      <c r="C19" s="89" t="n">
        <v>-131</v>
      </c>
      <c r="D19" s="90" t="n">
        <v>71.8</v>
      </c>
      <c r="E19" s="90" t="n">
        <v>3.432</v>
      </c>
      <c r="F19" s="90" t="n">
        <v>1.275</v>
      </c>
      <c r="G19" s="90" t="n">
        <v>39.889</v>
      </c>
      <c r="H19" s="92" t="n">
        <v>4734.5</v>
      </c>
      <c r="I19" s="92" t="n">
        <v>1703.99</v>
      </c>
      <c r="J19" s="90" t="n">
        <v>44.7933</v>
      </c>
      <c r="K19" s="92" t="n">
        <v>1322.7</v>
      </c>
      <c r="L19" s="36" t="n">
        <f aca="false">YEAR(A19)</f>
        <v>2008</v>
      </c>
      <c r="M19" s="64" t="n">
        <f aca="false">B19/1000</f>
        <v>-0.028</v>
      </c>
      <c r="N19" s="65" t="n">
        <f aca="false">J19/J18-1</f>
        <v>-0.0375311559948431</v>
      </c>
      <c r="O19" s="64" t="n">
        <f aca="false">SUM(M7:M18)</f>
        <v>13.037</v>
      </c>
      <c r="P19" s="65" t="n">
        <f aca="false">D19/D18-1</f>
        <v>-0.0259123592456926</v>
      </c>
      <c r="Q19" s="66" t="n">
        <f aca="false">E19-E18</f>
        <v>-0.102</v>
      </c>
      <c r="R19" s="86" t="n">
        <f aca="false">H19/G19</f>
        <v>118.691869939081</v>
      </c>
      <c r="S19" s="64" t="n">
        <f aca="false">Regression!$C$9+Regression!$C$10*N19+Regression!$C$11*O19</f>
        <v>-0.0431175226082433</v>
      </c>
      <c r="T19" s="64" t="n">
        <f aca="false">M19-S19</f>
        <v>0.0151175226082433</v>
      </c>
      <c r="U19" s="64" t="n">
        <f aca="false">SUM(M8:M19)</f>
        <v>13.246</v>
      </c>
      <c r="V19" s="64" t="n">
        <f aca="false">SUM(M20:M31)</f>
        <v>-10.321</v>
      </c>
      <c r="W19" s="65" t="n">
        <f aca="false">D31/D19-1</f>
        <v>0.18983286908078</v>
      </c>
      <c r="X19" s="65" t="n">
        <f aca="false">J31/J19-1</f>
        <v>-0.446122522788006</v>
      </c>
      <c r="Y19" s="90" t="n">
        <v>100.3</v>
      </c>
    </row>
    <row r="20" customFormat="false" ht="15" hidden="false" customHeight="false" outlineLevel="0" collapsed="false">
      <c r="A20" s="88" t="n">
        <v>39539</v>
      </c>
      <c r="B20" s="89" t="n">
        <v>268</v>
      </c>
      <c r="C20" s="89" t="n">
        <v>1076</v>
      </c>
      <c r="D20" s="90" t="n">
        <v>72.51</v>
      </c>
      <c r="E20" s="90" t="n">
        <v>3.759</v>
      </c>
      <c r="F20" s="90" t="n">
        <v>1.34</v>
      </c>
      <c r="G20" s="90" t="n">
        <v>40.386</v>
      </c>
      <c r="H20" s="92" t="n">
        <v>5165.8999</v>
      </c>
      <c r="I20" s="92" t="n">
        <v>1825.47</v>
      </c>
      <c r="J20" s="90" t="n">
        <v>48.8867</v>
      </c>
      <c r="K20" s="92" t="n">
        <v>1385.59</v>
      </c>
      <c r="L20" s="36" t="n">
        <f aca="false">YEAR(A20)</f>
        <v>2008</v>
      </c>
      <c r="M20" s="64" t="n">
        <f aca="false">B20/1000</f>
        <v>0.268</v>
      </c>
      <c r="N20" s="65" t="n">
        <f aca="false">J20/J19-1</f>
        <v>0.0913842025481488</v>
      </c>
      <c r="O20" s="64" t="n">
        <f aca="false">SUM(M8:M19)</f>
        <v>13.246</v>
      </c>
      <c r="P20" s="65" t="n">
        <f aca="false">D20/D19-1</f>
        <v>0.00988857938718679</v>
      </c>
      <c r="Q20" s="66" t="n">
        <f aca="false">E20-E19</f>
        <v>0.327</v>
      </c>
      <c r="R20" s="86" t="n">
        <f aca="false">H20/G20</f>
        <v>127.913135740108</v>
      </c>
      <c r="S20" s="64" t="n">
        <f aca="false">Regression!$C$9+Regression!$C$10*N20+Regression!$C$11*O20</f>
        <v>2.38811856896198</v>
      </c>
      <c r="T20" s="64" t="n">
        <f aca="false">M20-S20</f>
        <v>-2.12011856896198</v>
      </c>
      <c r="U20" s="64" t="n">
        <f aca="false">SUM(M9:M20)</f>
        <v>11.928</v>
      </c>
      <c r="V20" s="64" t="n">
        <f aca="false">SUM(M21:M32)</f>
        <v>-9.287</v>
      </c>
      <c r="W20" s="65" t="n">
        <f aca="false">D32/D20-1</f>
        <v>0.166873534684871</v>
      </c>
      <c r="X20" s="65" t="n">
        <f aca="false">J32/J20-1</f>
        <v>-0.41354192449071</v>
      </c>
      <c r="Y20" s="90" t="n">
        <v>111.36</v>
      </c>
    </row>
    <row r="21" customFormat="false" ht="15" hidden="false" customHeight="false" outlineLevel="0" collapsed="false">
      <c r="A21" s="88" t="n">
        <v>39569</v>
      </c>
      <c r="B21" s="89" t="n">
        <v>-1178</v>
      </c>
      <c r="C21" s="89" t="n">
        <v>-5013</v>
      </c>
      <c r="D21" s="90" t="n">
        <v>72.88</v>
      </c>
      <c r="E21" s="90" t="n">
        <v>4.046</v>
      </c>
      <c r="F21" s="90" t="n">
        <v>1.85</v>
      </c>
      <c r="G21" s="90" t="n">
        <v>42.085</v>
      </c>
      <c r="H21" s="92" t="n">
        <v>4870.1001</v>
      </c>
      <c r="I21" s="92" t="n">
        <v>1852.02</v>
      </c>
      <c r="J21" s="90" t="n">
        <v>50.4333</v>
      </c>
      <c r="K21" s="92" t="n">
        <v>1400.38</v>
      </c>
      <c r="L21" s="36" t="n">
        <f aca="false">YEAR(A21)</f>
        <v>2008</v>
      </c>
      <c r="M21" s="64" t="n">
        <f aca="false">B21/1000</f>
        <v>-1.178</v>
      </c>
      <c r="N21" s="65" t="n">
        <f aca="false">J21/J20-1</f>
        <v>0.0316364164486456</v>
      </c>
      <c r="O21" s="64" t="n">
        <f aca="false">SUM(M9:M20)</f>
        <v>11.928</v>
      </c>
      <c r="P21" s="65" t="n">
        <f aca="false">D21/D20-1</f>
        <v>0.00510274444904146</v>
      </c>
      <c r="Q21" s="66" t="n">
        <f aca="false">E21-E20</f>
        <v>0.287</v>
      </c>
      <c r="R21" s="86" t="n">
        <f aca="false">H21/G21</f>
        <v>115.720567898301</v>
      </c>
      <c r="S21" s="64" t="n">
        <f aca="false">Regression!$C$9+Regression!$C$10*N21+Regression!$C$11*O21</f>
        <v>1.2088768018174</v>
      </c>
      <c r="T21" s="64" t="n">
        <f aca="false">M21-S21</f>
        <v>-2.3868768018174</v>
      </c>
      <c r="U21" s="64" t="n">
        <f aca="false">SUM(M10:M21)</f>
        <v>9.772</v>
      </c>
      <c r="V21" s="64" t="n">
        <f aca="false">SUM(M22:M33)</f>
        <v>-3.963</v>
      </c>
      <c r="W21" s="65" t="n">
        <f aca="false">D33/D21-1</f>
        <v>0.103594950603732</v>
      </c>
      <c r="X21" s="65" t="n">
        <f aca="false">J33/J21-1</f>
        <v>-0.340911659558268</v>
      </c>
      <c r="Y21" s="90" t="n">
        <v>127.78</v>
      </c>
    </row>
    <row r="22" customFormat="false" ht="15" hidden="false" customHeight="false" outlineLevel="0" collapsed="false">
      <c r="A22" s="88" t="n">
        <v>39600</v>
      </c>
      <c r="B22" s="89" t="n">
        <v>-2358</v>
      </c>
      <c r="C22" s="89" t="n">
        <v>-10098</v>
      </c>
      <c r="D22" s="90" t="n">
        <v>72.46</v>
      </c>
      <c r="E22" s="90" t="n">
        <v>3.979</v>
      </c>
      <c r="F22" s="90" t="n">
        <v>1.705</v>
      </c>
      <c r="G22" s="90" t="n">
        <v>42.852</v>
      </c>
      <c r="H22" s="92" t="n">
        <v>4040.55</v>
      </c>
      <c r="I22" s="92" t="n">
        <v>1674.92</v>
      </c>
      <c r="J22" s="90" t="n">
        <v>45.24</v>
      </c>
      <c r="K22" s="92" t="n">
        <v>1280</v>
      </c>
      <c r="L22" s="36" t="n">
        <f aca="false">YEAR(A22)</f>
        <v>2008</v>
      </c>
      <c r="M22" s="64" t="n">
        <f aca="false">B22/1000</f>
        <v>-2.358</v>
      </c>
      <c r="N22" s="65" t="n">
        <f aca="false">J22/J21-1</f>
        <v>-0.102973630517932</v>
      </c>
      <c r="O22" s="64" t="n">
        <f aca="false">SUM(M10:M21)</f>
        <v>9.772</v>
      </c>
      <c r="P22" s="65" t="n">
        <f aca="false">D22/D21-1</f>
        <v>-0.00576289791437978</v>
      </c>
      <c r="Q22" s="66" t="n">
        <f aca="false">E22-E21</f>
        <v>-0.0670000000000002</v>
      </c>
      <c r="R22" s="86" t="n">
        <f aca="false">H22/G22</f>
        <v>94.2908148977877</v>
      </c>
      <c r="S22" s="64" t="n">
        <f aca="false">Regression!$C$9+Regression!$C$10*N22+Regression!$C$11*O22</f>
        <v>-1.41298442747146</v>
      </c>
      <c r="T22" s="64" t="n">
        <f aca="false">M22-S22</f>
        <v>-0.94501557252854</v>
      </c>
      <c r="U22" s="64" t="n">
        <f aca="false">SUM(M11:M22)</f>
        <v>7.006</v>
      </c>
      <c r="V22" s="64" t="n">
        <f aca="false">SUM(M23:M34)</f>
        <v>-0.785</v>
      </c>
      <c r="W22" s="65" t="n">
        <f aca="false">D34/D22-1</f>
        <v>0.105851504278222</v>
      </c>
      <c r="X22" s="65" t="n">
        <f aca="false">J34/J22-1</f>
        <v>-0.287577365163572</v>
      </c>
      <c r="Y22" s="93"/>
    </row>
    <row r="23" customFormat="false" ht="15" hidden="false" customHeight="false" outlineLevel="0" collapsed="false">
      <c r="A23" s="88" t="n">
        <v>39630</v>
      </c>
      <c r="B23" s="89" t="n">
        <v>-423</v>
      </c>
      <c r="C23" s="89" t="n">
        <v>-1833</v>
      </c>
      <c r="D23" s="90" t="n">
        <v>73.23</v>
      </c>
      <c r="E23" s="90" t="n">
        <v>3.979</v>
      </c>
      <c r="F23" s="90" t="n">
        <v>1.635</v>
      </c>
      <c r="G23" s="90" t="n">
        <v>42.434</v>
      </c>
      <c r="H23" s="92" t="n">
        <v>4332.9502</v>
      </c>
      <c r="I23" s="92" t="n">
        <v>1594.67</v>
      </c>
      <c r="J23" s="90" t="n">
        <v>42.75</v>
      </c>
      <c r="K23" s="92" t="n">
        <v>1267.38</v>
      </c>
      <c r="L23" s="36" t="n">
        <f aca="false">YEAR(A23)</f>
        <v>2008</v>
      </c>
      <c r="M23" s="64" t="n">
        <f aca="false">B23/1000</f>
        <v>-0.423</v>
      </c>
      <c r="N23" s="65" t="n">
        <f aca="false">J23/J22-1</f>
        <v>-0.0550397877984086</v>
      </c>
      <c r="O23" s="64" t="n">
        <f aca="false">SUM(M11:M22)</f>
        <v>7.006</v>
      </c>
      <c r="P23" s="65" t="n">
        <f aca="false">D23/D22-1</f>
        <v>0.0106265525807343</v>
      </c>
      <c r="Q23" s="66" t="n">
        <f aca="false">E23-E22</f>
        <v>0</v>
      </c>
      <c r="R23" s="86" t="n">
        <f aca="false">H23/G23</f>
        <v>102.110340764481</v>
      </c>
      <c r="S23" s="64" t="n">
        <f aca="false">Regression!$C$9+Regression!$C$10*N23+Regression!$C$11*O23</f>
        <v>-0.631130935454577</v>
      </c>
      <c r="T23" s="64" t="n">
        <f aca="false">M23-S23</f>
        <v>0.208130935454577</v>
      </c>
      <c r="U23" s="64" t="n">
        <f aca="false">SUM(M12:M23)</f>
        <v>0.688</v>
      </c>
      <c r="V23" s="64" t="n">
        <f aca="false">SUM(M24:M35)</f>
        <v>1.923</v>
      </c>
      <c r="W23" s="65" t="n">
        <f aca="false">D35/D23-1</f>
        <v>0.0699167008056807</v>
      </c>
      <c r="X23" s="65" t="n">
        <f aca="false">J35/J23-1</f>
        <v>-0.163040935672515</v>
      </c>
      <c r="Y23" s="90" t="n">
        <v>123.98</v>
      </c>
    </row>
    <row r="24" customFormat="false" ht="15" hidden="false" customHeight="false" outlineLevel="0" collapsed="false">
      <c r="A24" s="88" t="n">
        <v>39661</v>
      </c>
      <c r="B24" s="89" t="n">
        <v>-268</v>
      </c>
      <c r="C24" s="89" t="n">
        <v>-1210</v>
      </c>
      <c r="D24" s="90" t="n">
        <v>77.38</v>
      </c>
      <c r="E24" s="90" t="n">
        <v>3.813</v>
      </c>
      <c r="F24" s="90" t="n">
        <v>1.69</v>
      </c>
      <c r="G24" s="90" t="n">
        <v>43.625</v>
      </c>
      <c r="H24" s="92" t="n">
        <v>4360</v>
      </c>
      <c r="I24" s="92" t="n">
        <v>1474.24</v>
      </c>
      <c r="J24" s="90" t="n">
        <v>40.05</v>
      </c>
      <c r="K24" s="92" t="n">
        <v>1282.83</v>
      </c>
      <c r="L24" s="36" t="n">
        <f aca="false">YEAR(A24)</f>
        <v>2008</v>
      </c>
      <c r="M24" s="64" t="n">
        <f aca="false">B24/1000</f>
        <v>-0.268</v>
      </c>
      <c r="N24" s="65" t="n">
        <f aca="false">J24/J23-1</f>
        <v>-0.0631578947368422</v>
      </c>
      <c r="O24" s="64" t="n">
        <f aca="false">SUM(M12:M23)</f>
        <v>0.688</v>
      </c>
      <c r="P24" s="65" t="n">
        <f aca="false">D24/D23-1</f>
        <v>0.0566707633483543</v>
      </c>
      <c r="Q24" s="66" t="n">
        <f aca="false">E24-E23</f>
        <v>-0.166</v>
      </c>
      <c r="R24" s="86" t="n">
        <f aca="false">H24/G24</f>
        <v>99.9426934097421</v>
      </c>
      <c r="S24" s="64" t="n">
        <f aca="false">Regression!$C$9+Regression!$C$10*N24+Regression!$C$11*O24</f>
        <v>-1.05502755728651</v>
      </c>
      <c r="T24" s="64" t="n">
        <f aca="false">M24-S24</f>
        <v>0.787027557286505</v>
      </c>
      <c r="U24" s="64" t="n">
        <f aca="false">SUM(M13:M24)</f>
        <v>2.318</v>
      </c>
      <c r="V24" s="64" t="n">
        <f aca="false">SUM(M25:M36)</f>
        <v>3.199</v>
      </c>
      <c r="W24" s="65" t="n">
        <f aca="false">D36/D24-1</f>
        <v>0.0102093564228483</v>
      </c>
      <c r="X24" s="65" t="n">
        <f aca="false">J36/J24-1</f>
        <v>-0.118352059925094</v>
      </c>
      <c r="Y24" s="90" t="n">
        <v>114.05</v>
      </c>
    </row>
    <row r="25" customFormat="false" ht="15" hidden="false" customHeight="false" outlineLevel="0" collapsed="false">
      <c r="A25" s="88" t="n">
        <v>39692</v>
      </c>
      <c r="B25" s="89" t="n">
        <v>-1807</v>
      </c>
      <c r="C25" s="89" t="n">
        <v>-8280</v>
      </c>
      <c r="D25" s="90" t="n">
        <v>79.45</v>
      </c>
      <c r="E25" s="90" t="n">
        <v>3.827</v>
      </c>
      <c r="F25" s="90" t="n">
        <v>0.9</v>
      </c>
      <c r="G25" s="90" t="n">
        <v>46.601</v>
      </c>
      <c r="H25" s="92" t="n">
        <v>3921.2</v>
      </c>
      <c r="I25" s="92" t="n">
        <v>1448.0601</v>
      </c>
      <c r="J25" s="90" t="n">
        <v>34.17</v>
      </c>
      <c r="K25" s="92" t="n">
        <v>1166.36</v>
      </c>
      <c r="L25" s="36" t="n">
        <f aca="false">YEAR(A25)</f>
        <v>2008</v>
      </c>
      <c r="M25" s="64" t="n">
        <f aca="false">B25/1000</f>
        <v>-1.807</v>
      </c>
      <c r="N25" s="65" t="n">
        <f aca="false">J25/J24-1</f>
        <v>-0.146816479400749</v>
      </c>
      <c r="O25" s="64" t="n">
        <f aca="false">SUM(M13:M24)</f>
        <v>2.318</v>
      </c>
      <c r="P25" s="65" t="n">
        <f aca="false">D25/D24-1</f>
        <v>0.0267510984750583</v>
      </c>
      <c r="Q25" s="66" t="n">
        <f aca="false">E25-E24</f>
        <v>0.0139999999999998</v>
      </c>
      <c r="R25" s="86" t="n">
        <f aca="false">H25/G25</f>
        <v>84.1441170790326</v>
      </c>
      <c r="S25" s="64" t="n">
        <f aca="false">Regression!$C$9+Regression!$C$10*N25+Regression!$C$11*O25</f>
        <v>-2.55692403634853</v>
      </c>
      <c r="T25" s="64" t="n">
        <f aca="false">M25-S25</f>
        <v>0.749924036348532</v>
      </c>
      <c r="U25" s="64" t="n">
        <f aca="false">SUM(M14:M25)</f>
        <v>-3.507</v>
      </c>
      <c r="V25" s="64" t="n">
        <f aca="false">SUM(M26:M37)</f>
        <v>8.815</v>
      </c>
      <c r="W25" s="65" t="n">
        <f aca="false">D37/D25-1</f>
        <v>-0.0352422907488986</v>
      </c>
      <c r="X25" s="65" t="n">
        <f aca="false">J37/J25-1</f>
        <v>0.138718173836699</v>
      </c>
      <c r="Y25" s="90" t="n">
        <v>98.17</v>
      </c>
    </row>
    <row r="26" customFormat="false" ht="15" hidden="false" customHeight="false" outlineLevel="0" collapsed="false">
      <c r="A26" s="88" t="n">
        <v>39722</v>
      </c>
      <c r="B26" s="89" t="n">
        <v>-3153</v>
      </c>
      <c r="C26" s="89" t="n">
        <v>-15346</v>
      </c>
      <c r="D26" s="90" t="n">
        <v>85.63</v>
      </c>
      <c r="E26" s="90" t="n">
        <v>3.97</v>
      </c>
      <c r="F26" s="90" t="n">
        <v>0.435</v>
      </c>
      <c r="G26" s="90" t="n">
        <v>49.403</v>
      </c>
      <c r="H26" s="92" t="n">
        <v>2885.6001</v>
      </c>
      <c r="I26" s="92" t="n">
        <v>1113.0601</v>
      </c>
      <c r="J26" s="90" t="n">
        <v>25.43</v>
      </c>
      <c r="K26" s="92" t="n">
        <v>968.75</v>
      </c>
      <c r="L26" s="36" t="n">
        <f aca="false">YEAR(A26)</f>
        <v>2008</v>
      </c>
      <c r="M26" s="64" t="n">
        <f aca="false">B26/1000</f>
        <v>-3.153</v>
      </c>
      <c r="N26" s="65" t="n">
        <f aca="false">J26/J25-1</f>
        <v>-0.255779923909863</v>
      </c>
      <c r="O26" s="64" t="n">
        <f aca="false">SUM(M14:M25)</f>
        <v>-3.507</v>
      </c>
      <c r="P26" s="65" t="n">
        <f aca="false">D26/D25-1</f>
        <v>0.0777847702957835</v>
      </c>
      <c r="Q26" s="66" t="n">
        <f aca="false">E26-E25</f>
        <v>0.143</v>
      </c>
      <c r="R26" s="86" t="n">
        <f aca="false">H26/G26</f>
        <v>58.4094103596948</v>
      </c>
      <c r="S26" s="64" t="n">
        <f aca="false">Regression!$C$9+Regression!$C$10*N26+Regression!$C$11*O26</f>
        <v>-4.85448290992777</v>
      </c>
      <c r="T26" s="64" t="n">
        <f aca="false">M26-S26</f>
        <v>1.70148290992777</v>
      </c>
      <c r="U26" s="64" t="n">
        <f aca="false">SUM(M15:M26)</f>
        <v>-11.879</v>
      </c>
      <c r="V26" s="64" t="n">
        <f aca="false">SUM(M27:M38)</f>
        <v>13.916</v>
      </c>
      <c r="W26" s="65" t="n">
        <f aca="false">D38/D26-1</f>
        <v>-0.108957141188836</v>
      </c>
      <c r="X26" s="65" t="n">
        <f aca="false">J38/J26-1</f>
        <v>0.477388910735352</v>
      </c>
      <c r="Y26" s="90" t="n">
        <v>65.32</v>
      </c>
    </row>
    <row r="27" customFormat="false" ht="15" hidden="false" customHeight="false" outlineLevel="0" collapsed="false">
      <c r="A27" s="88" t="n">
        <v>39753</v>
      </c>
      <c r="B27" s="89" t="n">
        <v>-519</v>
      </c>
      <c r="C27" s="89" t="n">
        <v>-2598</v>
      </c>
      <c r="D27" s="90" t="n">
        <v>86.52</v>
      </c>
      <c r="E27" s="90" t="n">
        <v>2.957</v>
      </c>
      <c r="F27" s="90" t="n">
        <v>0.02</v>
      </c>
      <c r="G27" s="90" t="n">
        <v>49.568</v>
      </c>
      <c r="H27" s="92" t="n">
        <v>2755.1001</v>
      </c>
      <c r="I27" s="92" t="n">
        <v>1076.0699</v>
      </c>
      <c r="J27" s="90" t="n">
        <v>22.95</v>
      </c>
      <c r="K27" s="92" t="n">
        <v>896.24</v>
      </c>
      <c r="L27" s="36" t="n">
        <f aca="false">YEAR(A27)</f>
        <v>2008</v>
      </c>
      <c r="M27" s="64" t="n">
        <f aca="false">B27/1000</f>
        <v>-0.519</v>
      </c>
      <c r="N27" s="65" t="n">
        <f aca="false">J27/J26-1</f>
        <v>-0.0975226110892646</v>
      </c>
      <c r="O27" s="64" t="n">
        <f aca="false">SUM(M15:M26)</f>
        <v>-11.879</v>
      </c>
      <c r="P27" s="65" t="n">
        <f aca="false">D27/D26-1</f>
        <v>0.0103935536611002</v>
      </c>
      <c r="Q27" s="66" t="n">
        <f aca="false">E27-E26</f>
        <v>-1.013</v>
      </c>
      <c r="R27" s="86" t="n">
        <f aca="false">H27/G27</f>
        <v>55.5822324887024</v>
      </c>
      <c r="S27" s="64" t="n">
        <f aca="false">Regression!$C$9+Regression!$C$10*N27+Regression!$C$11*O27</f>
        <v>-2.24048332071055</v>
      </c>
      <c r="T27" s="64" t="n">
        <f aca="false">M27-S27</f>
        <v>1.72148332071055</v>
      </c>
      <c r="U27" s="64" t="n">
        <f aca="false">SUM(M16:M27)</f>
        <v>-10.918</v>
      </c>
      <c r="V27" s="64" t="n">
        <f aca="false">SUM(M28:M39)</f>
        <v>15.617</v>
      </c>
      <c r="W27" s="65" t="n">
        <f aca="false">D39/D27-1</f>
        <v>-0.134535367545076</v>
      </c>
      <c r="X27" s="65" t="n">
        <f aca="false">J39/J27-1</f>
        <v>0.76557734204793</v>
      </c>
      <c r="Y27" s="90" t="n">
        <v>53.49</v>
      </c>
    </row>
    <row r="28" customFormat="false" ht="15" hidden="false" customHeight="false" outlineLevel="0" collapsed="false">
      <c r="A28" s="88" t="n">
        <v>39783</v>
      </c>
      <c r="B28" s="89" t="n">
        <v>359</v>
      </c>
      <c r="C28" s="89" t="n">
        <v>1748</v>
      </c>
      <c r="D28" s="90" t="n">
        <v>81.31</v>
      </c>
      <c r="E28" s="90" t="n">
        <v>2.244</v>
      </c>
      <c r="F28" s="90" t="n">
        <v>0.115</v>
      </c>
      <c r="G28" s="90" t="n">
        <v>48.065</v>
      </c>
      <c r="H28" s="92" t="n">
        <v>2959.1499</v>
      </c>
      <c r="I28" s="92" t="n">
        <v>1124.47</v>
      </c>
      <c r="J28" s="90" t="n">
        <v>24.97</v>
      </c>
      <c r="K28" s="92" t="n">
        <v>903.25</v>
      </c>
      <c r="L28" s="36" t="n">
        <f aca="false">YEAR(A28)</f>
        <v>2008</v>
      </c>
      <c r="M28" s="64" t="n">
        <f aca="false">B28/1000</f>
        <v>0.359</v>
      </c>
      <c r="N28" s="65" t="n">
        <f aca="false">J28/J27-1</f>
        <v>0.0880174291938998</v>
      </c>
      <c r="O28" s="64" t="n">
        <f aca="false">SUM(M16:M27)</f>
        <v>-10.918</v>
      </c>
      <c r="P28" s="65" t="n">
        <f aca="false">D28/D27-1</f>
        <v>-0.060217290799815</v>
      </c>
      <c r="Q28" s="66" t="n">
        <f aca="false">E28-E27</f>
        <v>-0.713</v>
      </c>
      <c r="R28" s="86" t="n">
        <f aca="false">H28/G28</f>
        <v>61.565586185374</v>
      </c>
      <c r="S28" s="64" t="n">
        <f aca="false">Regression!$C$9+Regression!$C$10*N28+Regression!$C$11*O28</f>
        <v>1.28700288829243</v>
      </c>
      <c r="T28" s="64" t="n">
        <f aca="false">M28-S28</f>
        <v>-0.928002888292428</v>
      </c>
      <c r="U28" s="64" t="n">
        <f aca="false">SUM(M17:M28)</f>
        <v>-11.974</v>
      </c>
      <c r="V28" s="64" t="n">
        <f aca="false">SUM(M29:M40)</f>
        <v>17.458</v>
      </c>
      <c r="W28" s="65" t="n">
        <f aca="false">D40/D28-1</f>
        <v>-0.0424302053867913</v>
      </c>
      <c r="X28" s="65" t="n">
        <f aca="false">J40/J28-1</f>
        <v>0.661994393271926</v>
      </c>
      <c r="Y28" s="90" t="n">
        <v>45.59</v>
      </c>
    </row>
    <row r="29" customFormat="false" ht="15" hidden="false" customHeight="false" outlineLevel="0" collapsed="false">
      <c r="A29" s="88" t="n">
        <v>39814</v>
      </c>
      <c r="B29" s="89" t="n">
        <v>-869</v>
      </c>
      <c r="C29" s="89" t="n">
        <v>-4245</v>
      </c>
      <c r="D29" s="90" t="n">
        <v>86</v>
      </c>
      <c r="E29" s="90" t="n">
        <v>2.844</v>
      </c>
      <c r="F29" s="90" t="n">
        <v>0.22</v>
      </c>
      <c r="G29" s="90" t="n">
        <v>48.733</v>
      </c>
      <c r="H29" s="92" t="n">
        <v>2874.8</v>
      </c>
      <c r="I29" s="92" t="n">
        <v>1162.11</v>
      </c>
      <c r="J29" s="90" t="n">
        <v>22.65</v>
      </c>
      <c r="K29" s="92" t="n">
        <v>825.88</v>
      </c>
      <c r="L29" s="36" t="n">
        <f aca="false">YEAR(A29)</f>
        <v>2009</v>
      </c>
      <c r="M29" s="64" t="n">
        <f aca="false">B29/1000</f>
        <v>-0.869</v>
      </c>
      <c r="N29" s="65" t="n">
        <f aca="false">J29/J28-1</f>
        <v>-0.092911493792551</v>
      </c>
      <c r="O29" s="64" t="n">
        <f aca="false">SUM(M17:M28)</f>
        <v>-11.974</v>
      </c>
      <c r="P29" s="65" t="n">
        <f aca="false">D29/D28-1</f>
        <v>0.0576804821055221</v>
      </c>
      <c r="Q29" s="66" t="n">
        <f aca="false">E29-E28</f>
        <v>0.6</v>
      </c>
      <c r="R29" s="86" t="n">
        <f aca="false">H29/G29</f>
        <v>58.99082757064</v>
      </c>
      <c r="S29" s="64" t="n">
        <f aca="false">Regression!$C$9+Regression!$C$10*N29+Regression!$C$11*O29</f>
        <v>-2.15792287440269</v>
      </c>
      <c r="T29" s="64" t="n">
        <f aca="false">M29-S29</f>
        <v>1.28892287440269</v>
      </c>
      <c r="U29" s="64" t="n">
        <f aca="false">SUM(M18:M29)</f>
        <v>-9.539</v>
      </c>
      <c r="V29" s="64" t="n">
        <f aca="false">SUM(M30:M41)</f>
        <v>18.233</v>
      </c>
      <c r="W29" s="65" t="n">
        <f aca="false">D41/D29-1</f>
        <v>-0.0760465116279071</v>
      </c>
      <c r="X29" s="65" t="n">
        <f aca="false">J41/J29-1</f>
        <v>0.690066225165563</v>
      </c>
      <c r="Y29" s="90" t="n">
        <v>45.88</v>
      </c>
    </row>
    <row r="30" customFormat="false" ht="15" hidden="false" customHeight="false" outlineLevel="0" collapsed="false">
      <c r="A30" s="88" t="n">
        <v>39845</v>
      </c>
      <c r="B30" s="89" t="n">
        <v>-490</v>
      </c>
      <c r="C30" s="89" t="n">
        <v>-2437</v>
      </c>
      <c r="D30" s="90" t="n">
        <v>88.01</v>
      </c>
      <c r="E30" s="90" t="n">
        <v>3.041</v>
      </c>
      <c r="F30" s="90" t="n">
        <v>0.25</v>
      </c>
      <c r="G30" s="90" t="n">
        <v>50.893</v>
      </c>
      <c r="H30" s="92" t="n">
        <v>2763.6499</v>
      </c>
      <c r="I30" s="92" t="n">
        <v>1063.03</v>
      </c>
      <c r="J30" s="90" t="n">
        <v>21.23</v>
      </c>
      <c r="K30" s="92" t="n">
        <v>735.09</v>
      </c>
      <c r="L30" s="36" t="n">
        <f aca="false">YEAR(A30)</f>
        <v>2009</v>
      </c>
      <c r="M30" s="64" t="n">
        <f aca="false">B30/1000</f>
        <v>-0.49</v>
      </c>
      <c r="N30" s="65" t="n">
        <f aca="false">J30/J29-1</f>
        <v>-0.0626931567328918</v>
      </c>
      <c r="O30" s="64" t="n">
        <f aca="false">SUM(M18:M29)</f>
        <v>-9.539</v>
      </c>
      <c r="P30" s="65" t="n">
        <f aca="false">D30/D29-1</f>
        <v>0.0233720930232559</v>
      </c>
      <c r="Q30" s="66" t="n">
        <f aca="false">E30-E29</f>
        <v>0.197</v>
      </c>
      <c r="R30" s="86" t="n">
        <f aca="false">H30/G30</f>
        <v>54.3031438508243</v>
      </c>
      <c r="S30" s="64" t="n">
        <f aca="false">Regression!$C$9+Regression!$C$10*N30+Regression!$C$11*O30</f>
        <v>-1.48554998277415</v>
      </c>
      <c r="T30" s="64" t="n">
        <f aca="false">M30-S30</f>
        <v>0.995549982774148</v>
      </c>
      <c r="U30" s="64" t="n">
        <f aca="false">SUM(M19:M30)</f>
        <v>-10.466</v>
      </c>
      <c r="V30" s="64" t="n">
        <f aca="false">SUM(M31:M42)</f>
        <v>18.993</v>
      </c>
      <c r="W30" s="65" t="n">
        <f aca="false">D42/D30-1</f>
        <v>-0.0869219406885582</v>
      </c>
      <c r="X30" s="65" t="n">
        <f aca="false">J42/J30-1</f>
        <v>0.835138954309939</v>
      </c>
      <c r="Y30" s="93"/>
    </row>
    <row r="31" customFormat="false" ht="15" hidden="false" customHeight="false" outlineLevel="0" collapsed="false">
      <c r="A31" s="88" t="n">
        <v>39873</v>
      </c>
      <c r="B31" s="89" t="n">
        <v>117</v>
      </c>
      <c r="C31" s="89" t="n">
        <v>530</v>
      </c>
      <c r="D31" s="90" t="n">
        <v>85.43</v>
      </c>
      <c r="E31" s="90" t="n">
        <v>2.685</v>
      </c>
      <c r="F31" s="90" t="n">
        <v>0.2</v>
      </c>
      <c r="G31" s="90" t="n">
        <v>50.784</v>
      </c>
      <c r="H31" s="92" t="n">
        <v>3020.95</v>
      </c>
      <c r="I31" s="92" t="n">
        <v>1206.26</v>
      </c>
      <c r="J31" s="90" t="n">
        <v>24.81</v>
      </c>
      <c r="K31" s="92" t="n">
        <v>797.87</v>
      </c>
      <c r="L31" s="36" t="n">
        <f aca="false">YEAR(A31)</f>
        <v>2009</v>
      </c>
      <c r="M31" s="64" t="n">
        <f aca="false">B31/1000</f>
        <v>0.117</v>
      </c>
      <c r="N31" s="65" t="n">
        <f aca="false">J31/J30-1</f>
        <v>0.168629298162977</v>
      </c>
      <c r="O31" s="64" t="n">
        <f aca="false">SUM(M19:M30)</f>
        <v>-10.466</v>
      </c>
      <c r="P31" s="65" t="n">
        <f aca="false">D31/D30-1</f>
        <v>-0.0293148505851607</v>
      </c>
      <c r="Q31" s="66" t="n">
        <f aca="false">E31-E30</f>
        <v>-0.356</v>
      </c>
      <c r="R31" s="86" t="n">
        <f aca="false">H31/G31</f>
        <v>59.4862555135476</v>
      </c>
      <c r="S31" s="64" t="n">
        <f aca="false">Regression!$C$9+Regression!$C$10*N31+Regression!$C$11*O31</f>
        <v>2.82107591593141</v>
      </c>
      <c r="T31" s="64" t="n">
        <f aca="false">M31-S31</f>
        <v>-2.70407591593141</v>
      </c>
      <c r="U31" s="64" t="n">
        <f aca="false">SUM(M20:M31)</f>
        <v>-10.321</v>
      </c>
      <c r="V31" s="64" t="n">
        <f aca="false">SUM(M32:M43)</f>
        <v>23.248</v>
      </c>
      <c r="W31" s="65" t="n">
        <f aca="false">D43/D31-1</f>
        <v>-0.0510359358539156</v>
      </c>
      <c r="X31" s="65" t="n">
        <f aca="false">J43/J31-1</f>
        <v>0.69770253929867</v>
      </c>
      <c r="Y31" s="93"/>
    </row>
    <row r="32" customFormat="false" ht="15" hidden="false" customHeight="false" outlineLevel="0" collapsed="false">
      <c r="A32" s="88" t="n">
        <v>39904</v>
      </c>
      <c r="B32" s="89" t="n">
        <v>1302</v>
      </c>
      <c r="C32" s="89" t="n">
        <v>6510</v>
      </c>
      <c r="D32" s="90" t="n">
        <v>84.61</v>
      </c>
      <c r="E32" s="90" t="n">
        <v>3.124</v>
      </c>
      <c r="F32" s="90" t="n">
        <v>0.125</v>
      </c>
      <c r="G32" s="90" t="n">
        <v>49.188</v>
      </c>
      <c r="H32" s="92" t="n">
        <v>3473.95</v>
      </c>
      <c r="I32" s="92" t="n">
        <v>1369.36</v>
      </c>
      <c r="J32" s="90" t="n">
        <v>28.67</v>
      </c>
      <c r="K32" s="92" t="n">
        <v>872.81</v>
      </c>
      <c r="L32" s="36" t="n">
        <f aca="false">YEAR(A32)</f>
        <v>2009</v>
      </c>
      <c r="M32" s="64" t="n">
        <f aca="false">B32/1000</f>
        <v>1.302</v>
      </c>
      <c r="N32" s="65" t="n">
        <f aca="false">J32/J31-1</f>
        <v>0.155582426440951</v>
      </c>
      <c r="O32" s="64" t="n">
        <f aca="false">SUM(M20:M31)</f>
        <v>-10.321</v>
      </c>
      <c r="P32" s="65" t="n">
        <f aca="false">D32/D31-1</f>
        <v>-0.00959850169729615</v>
      </c>
      <c r="Q32" s="66" t="n">
        <f aca="false">E32-E31</f>
        <v>0.439</v>
      </c>
      <c r="R32" s="86" t="n">
        <f aca="false">H32/G32</f>
        <v>70.6259656826868</v>
      </c>
      <c r="S32" s="64" t="n">
        <f aca="false">Regression!$C$9+Regression!$C$10*N32+Regression!$C$11*O32</f>
        <v>2.58215910417172</v>
      </c>
      <c r="T32" s="64" t="n">
        <f aca="false">M32-S32</f>
        <v>-1.28015910417172</v>
      </c>
      <c r="U32" s="64" t="n">
        <f aca="false">SUM(M21:M32)</f>
        <v>-9.287</v>
      </c>
      <c r="V32" s="64" t="n">
        <f aca="false">SUM(M33:M44)</f>
        <v>24.045</v>
      </c>
      <c r="W32" s="65" t="n">
        <f aca="false">D44/D32-1</f>
        <v>-0.0323838789741164</v>
      </c>
      <c r="X32" s="65" t="n">
        <f aca="false">J44/J32-1</f>
        <v>0.46668991977677</v>
      </c>
      <c r="Y32" s="90" t="n">
        <v>51.96</v>
      </c>
    </row>
    <row r="33" customFormat="false" ht="15" hidden="false" customHeight="false" outlineLevel="0" collapsed="false">
      <c r="A33" s="88" t="n">
        <v>39934</v>
      </c>
      <c r="B33" s="89" t="n">
        <v>4146</v>
      </c>
      <c r="C33" s="89" t="n">
        <v>20116</v>
      </c>
      <c r="D33" s="90" t="n">
        <v>80.43</v>
      </c>
      <c r="E33" s="90" t="n">
        <v>3.465</v>
      </c>
      <c r="F33" s="90" t="n">
        <v>0.13</v>
      </c>
      <c r="G33" s="90" t="n">
        <v>47.113</v>
      </c>
      <c r="H33" s="92" t="n">
        <v>4448.9502</v>
      </c>
      <c r="I33" s="92" t="n">
        <v>1395.89</v>
      </c>
      <c r="J33" s="90" t="n">
        <v>33.24</v>
      </c>
      <c r="K33" s="92" t="n">
        <v>919.14</v>
      </c>
      <c r="L33" s="36" t="n">
        <f aca="false">YEAR(A33)</f>
        <v>2009</v>
      </c>
      <c r="M33" s="64" t="n">
        <f aca="false">B33/1000</f>
        <v>4.146</v>
      </c>
      <c r="N33" s="65" t="n">
        <f aca="false">J33/J32-1</f>
        <v>0.15940006975933</v>
      </c>
      <c r="O33" s="64" t="n">
        <f aca="false">SUM(M21:M32)</f>
        <v>-9.287</v>
      </c>
      <c r="P33" s="65" t="n">
        <f aca="false">D33/D32-1</f>
        <v>-0.0494031438364259</v>
      </c>
      <c r="Q33" s="66" t="n">
        <f aca="false">E33-E32</f>
        <v>0.341</v>
      </c>
      <c r="R33" s="86" t="n">
        <f aca="false">H33/G33</f>
        <v>94.4314775115149</v>
      </c>
      <c r="S33" s="64" t="n">
        <f aca="false">Regression!$C$9+Regression!$C$10*N33+Regression!$C$11*O33</f>
        <v>2.69830164503086</v>
      </c>
      <c r="T33" s="64" t="n">
        <f aca="false">M33-S33</f>
        <v>1.44769835496914</v>
      </c>
      <c r="U33" s="64" t="n">
        <f aca="false">SUM(M22:M33)</f>
        <v>-3.963</v>
      </c>
      <c r="V33" s="64" t="n">
        <f aca="false">SUM(M34:M45)</f>
        <v>17.858</v>
      </c>
      <c r="W33" s="65" t="n">
        <f aca="false">D45/D33-1</f>
        <v>0.0765883376849434</v>
      </c>
      <c r="X33" s="65" t="n">
        <f aca="false">J45/J33-1</f>
        <v>0.146209386281589</v>
      </c>
      <c r="Y33" s="90" t="n">
        <v>65.52</v>
      </c>
    </row>
    <row r="34" customFormat="false" ht="15" hidden="false" customHeight="false" outlineLevel="0" collapsed="false">
      <c r="A34" s="88" t="n">
        <v>39965</v>
      </c>
      <c r="B34" s="89" t="n">
        <v>820</v>
      </c>
      <c r="C34" s="89" t="n">
        <v>3831</v>
      </c>
      <c r="D34" s="90" t="n">
        <v>80.13</v>
      </c>
      <c r="E34" s="90" t="n">
        <v>3.523</v>
      </c>
      <c r="F34" s="90" t="n">
        <v>0.18</v>
      </c>
      <c r="G34" s="90" t="n">
        <v>47.801</v>
      </c>
      <c r="H34" s="92" t="n">
        <v>4291.1001</v>
      </c>
      <c r="I34" s="92" t="n">
        <v>1390.0699</v>
      </c>
      <c r="J34" s="90" t="n">
        <v>32.23</v>
      </c>
      <c r="K34" s="92" t="n">
        <v>919.32</v>
      </c>
      <c r="L34" s="36" t="n">
        <f aca="false">YEAR(A34)</f>
        <v>2009</v>
      </c>
      <c r="M34" s="64" t="n">
        <f aca="false">B34/1000</f>
        <v>0.82</v>
      </c>
      <c r="N34" s="65" t="n">
        <f aca="false">J34/J33-1</f>
        <v>-0.0303850782190134</v>
      </c>
      <c r="O34" s="64" t="n">
        <f aca="false">SUM(M22:M33)</f>
        <v>-3.963</v>
      </c>
      <c r="P34" s="65" t="n">
        <f aca="false">D34/D33-1</f>
        <v>-0.00372995151063049</v>
      </c>
      <c r="Q34" s="66" t="n">
        <f aca="false">E34-E33</f>
        <v>0.0580000000000003</v>
      </c>
      <c r="R34" s="86" t="n">
        <f aca="false">H34/G34</f>
        <v>89.770090583879</v>
      </c>
      <c r="S34" s="64" t="n">
        <f aca="false">Regression!$C$9+Regression!$C$10*N34+Regression!$C$11*O34</f>
        <v>-0.639004342955341</v>
      </c>
      <c r="T34" s="64" t="n">
        <f aca="false">M34-S34</f>
        <v>1.45900434295534</v>
      </c>
      <c r="U34" s="64" t="n">
        <f aca="false">SUM(M23:M34)</f>
        <v>-0.785</v>
      </c>
      <c r="V34" s="64" t="n">
        <f aca="false">SUM(M35:M46)</f>
        <v>19.31</v>
      </c>
      <c r="W34" s="65" t="n">
        <f aca="false">D46/D34-1</f>
        <v>0.0735055534756022</v>
      </c>
      <c r="X34" s="65" t="n">
        <f aca="false">J46/J34-1</f>
        <v>0.157927396835247</v>
      </c>
      <c r="Y34" s="90" t="n">
        <v>69.3</v>
      </c>
    </row>
    <row r="35" customFormat="false" ht="15" hidden="false" customHeight="false" outlineLevel="0" collapsed="false">
      <c r="A35" s="88" t="n">
        <v>39995</v>
      </c>
      <c r="B35" s="89" t="n">
        <v>2285</v>
      </c>
      <c r="C35" s="89" t="n">
        <v>11066</v>
      </c>
      <c r="D35" s="90" t="n">
        <v>78.35</v>
      </c>
      <c r="E35" s="90" t="n">
        <v>3.501</v>
      </c>
      <c r="F35" s="90" t="n">
        <v>0.175</v>
      </c>
      <c r="G35" s="90" t="n">
        <v>47.626</v>
      </c>
      <c r="H35" s="92" t="n">
        <v>4636.4502</v>
      </c>
      <c r="I35" s="92" t="n">
        <v>1557.29</v>
      </c>
      <c r="J35" s="90" t="n">
        <v>35.78</v>
      </c>
      <c r="K35" s="92" t="n">
        <v>987.48</v>
      </c>
      <c r="L35" s="36" t="n">
        <f aca="false">YEAR(A35)</f>
        <v>2009</v>
      </c>
      <c r="M35" s="64" t="n">
        <f aca="false">B35/1000</f>
        <v>2.285</v>
      </c>
      <c r="N35" s="65" t="n">
        <f aca="false">J35/J34-1</f>
        <v>0.110145826869376</v>
      </c>
      <c r="O35" s="64" t="n">
        <f aca="false">SUM(M23:M34)</f>
        <v>-0.785</v>
      </c>
      <c r="P35" s="65" t="n">
        <f aca="false">D35/D34-1</f>
        <v>-0.0222139024085861</v>
      </c>
      <c r="Q35" s="66" t="n">
        <f aca="false">E35-E34</f>
        <v>-0.0220000000000002</v>
      </c>
      <c r="R35" s="86" t="n">
        <f aca="false">H35/G35</f>
        <v>97.3512409188259</v>
      </c>
      <c r="S35" s="64" t="n">
        <f aca="false">Regression!$C$9+Regression!$C$10*N35+Regression!$C$11*O35</f>
        <v>2.13800244621351</v>
      </c>
      <c r="T35" s="64" t="n">
        <f aca="false">M35-S35</f>
        <v>0.146997553786487</v>
      </c>
      <c r="U35" s="64" t="n">
        <f aca="false">SUM(M24:M35)</f>
        <v>1.923</v>
      </c>
      <c r="V35" s="64" t="n">
        <f aca="false">SUM(M36:M47)</f>
        <v>20.576</v>
      </c>
      <c r="W35" s="65" t="n">
        <f aca="false">D47/D35-1</f>
        <v>0.0407147415443525</v>
      </c>
      <c r="X35" s="65" t="n">
        <f aca="false">J47/J35-1</f>
        <v>0.157070989379542</v>
      </c>
      <c r="Y35" s="90" t="n">
        <v>71.7</v>
      </c>
    </row>
    <row r="36" customFormat="false" ht="15" hidden="false" customHeight="false" outlineLevel="0" collapsed="false">
      <c r="A36" s="88" t="n">
        <v>40026</v>
      </c>
      <c r="B36" s="89" t="n">
        <v>1008</v>
      </c>
      <c r="C36" s="89" t="n">
        <v>4906</v>
      </c>
      <c r="D36" s="90" t="n">
        <v>78.17</v>
      </c>
      <c r="E36" s="90" t="n">
        <v>3.401</v>
      </c>
      <c r="F36" s="90" t="n">
        <v>0.13</v>
      </c>
      <c r="G36" s="90" t="n">
        <v>48.75</v>
      </c>
      <c r="H36" s="92" t="n">
        <v>4662.1001</v>
      </c>
      <c r="I36" s="92" t="n">
        <v>1591.85</v>
      </c>
      <c r="J36" s="90" t="n">
        <v>35.31</v>
      </c>
      <c r="K36" s="92" t="n">
        <v>1020.62</v>
      </c>
      <c r="L36" s="36" t="n">
        <f aca="false">YEAR(A36)</f>
        <v>2009</v>
      </c>
      <c r="M36" s="64" t="n">
        <f aca="false">B36/1000</f>
        <v>1.008</v>
      </c>
      <c r="N36" s="65" t="n">
        <f aca="false">J36/J35-1</f>
        <v>-0.0131358300726663</v>
      </c>
      <c r="O36" s="64" t="n">
        <f aca="false">SUM(M24:M35)</f>
        <v>1.923</v>
      </c>
      <c r="P36" s="65" t="n">
        <f aca="false">D36/D35-1</f>
        <v>-0.00229738353541786</v>
      </c>
      <c r="Q36" s="66" t="n">
        <f aca="false">E36-E35</f>
        <v>-0.1</v>
      </c>
      <c r="R36" s="86" t="n">
        <f aca="false">H36/G36</f>
        <v>95.6328225641026</v>
      </c>
      <c r="S36" s="64" t="n">
        <f aca="false">Regression!$C$9+Regression!$C$10*N36+Regression!$C$11*O36</f>
        <v>-0.062092448697672</v>
      </c>
      <c r="T36" s="64" t="n">
        <f aca="false">M36-S36</f>
        <v>1.07009244869767</v>
      </c>
      <c r="U36" s="64" t="n">
        <f aca="false">SUM(M25:M36)</f>
        <v>3.199</v>
      </c>
      <c r="V36" s="64" t="n">
        <f aca="false">SUM(M37:M48)</f>
        <v>22.08</v>
      </c>
      <c r="W36" s="65" t="n">
        <f aca="false">D48/D36-1</f>
        <v>0.0643469361647691</v>
      </c>
      <c r="X36" s="65" t="n">
        <f aca="false">J48/J36-1</f>
        <v>0.1345227980742</v>
      </c>
      <c r="Y36" s="90" t="n">
        <v>69.65</v>
      </c>
    </row>
    <row r="37" customFormat="false" ht="15" hidden="false" customHeight="false" outlineLevel="0" collapsed="false">
      <c r="A37" s="88" t="n">
        <v>40057</v>
      </c>
      <c r="B37" s="89" t="n">
        <v>3809</v>
      </c>
      <c r="C37" s="89" t="n">
        <v>18346</v>
      </c>
      <c r="D37" s="90" t="n">
        <v>76.65</v>
      </c>
      <c r="E37" s="90" t="n">
        <v>3.307</v>
      </c>
      <c r="F37" s="90" t="n">
        <v>0.115</v>
      </c>
      <c r="G37" s="90" t="n">
        <v>47.81</v>
      </c>
      <c r="H37" s="92" t="n">
        <v>5083.9502</v>
      </c>
      <c r="I37" s="92" t="n">
        <v>1673.14</v>
      </c>
      <c r="J37" s="90" t="n">
        <v>38.91</v>
      </c>
      <c r="K37" s="92" t="n">
        <v>1057.08</v>
      </c>
      <c r="L37" s="36" t="n">
        <f aca="false">YEAR(A37)</f>
        <v>2009</v>
      </c>
      <c r="M37" s="64" t="n">
        <f aca="false">B37/1000</f>
        <v>3.809</v>
      </c>
      <c r="N37" s="65" t="n">
        <f aca="false">J37/J36-1</f>
        <v>0.101954120645709</v>
      </c>
      <c r="O37" s="64" t="n">
        <f aca="false">SUM(M25:M36)</f>
        <v>3.199</v>
      </c>
      <c r="P37" s="65" t="n">
        <f aca="false">D37/D36-1</f>
        <v>-0.0194447997953179</v>
      </c>
      <c r="Q37" s="66" t="n">
        <f aca="false">E37-E36</f>
        <v>-0.0939999999999999</v>
      </c>
      <c r="R37" s="86" t="n">
        <f aca="false">H37/G37</f>
        <v>106.33654465593</v>
      </c>
      <c r="S37" s="64" t="n">
        <f aca="false">Regression!$C$9+Regression!$C$10*N37+Regression!$C$11*O37</f>
        <v>2.15519885046559</v>
      </c>
      <c r="T37" s="64" t="n">
        <f aca="false">M37-S37</f>
        <v>1.65380114953441</v>
      </c>
      <c r="U37" s="64" t="n">
        <f aca="false">SUM(M26:M37)</f>
        <v>8.815</v>
      </c>
      <c r="V37" s="64" t="n">
        <f aca="false">SUM(M38:M49)</f>
        <v>23.699</v>
      </c>
      <c r="W37" s="65" t="n">
        <f aca="false">D49/D37-1</f>
        <v>0.0270058708414871</v>
      </c>
      <c r="X37" s="65" t="n">
        <f aca="false">J49/J37-1</f>
        <v>0.150603957851452</v>
      </c>
      <c r="Y37" s="90" t="n">
        <v>69.07</v>
      </c>
    </row>
    <row r="38" customFormat="false" ht="15" hidden="false" customHeight="false" outlineLevel="0" collapsed="false">
      <c r="A38" s="88" t="n">
        <v>40087</v>
      </c>
      <c r="B38" s="89" t="n">
        <v>1948</v>
      </c>
      <c r="C38" s="89" t="n">
        <v>9076</v>
      </c>
      <c r="D38" s="90" t="n">
        <v>76.3</v>
      </c>
      <c r="E38" s="90" t="n">
        <v>3.392</v>
      </c>
      <c r="F38" s="90" t="n">
        <v>0.045</v>
      </c>
      <c r="G38" s="90" t="n">
        <v>46.918</v>
      </c>
      <c r="H38" s="92" t="n">
        <v>4711.7002</v>
      </c>
      <c r="I38" s="92" t="n">
        <v>1580.6899</v>
      </c>
      <c r="J38" s="90" t="n">
        <v>37.57</v>
      </c>
      <c r="K38" s="92" t="n">
        <v>1036.1899</v>
      </c>
      <c r="L38" s="36" t="n">
        <f aca="false">YEAR(A38)</f>
        <v>2009</v>
      </c>
      <c r="M38" s="64" t="n">
        <f aca="false">B38/1000</f>
        <v>1.948</v>
      </c>
      <c r="N38" s="65" t="n">
        <f aca="false">J38/J37-1</f>
        <v>-0.03443844769982</v>
      </c>
      <c r="O38" s="64" t="n">
        <f aca="false">SUM(M26:M37)</f>
        <v>8.815</v>
      </c>
      <c r="P38" s="65" t="n">
        <f aca="false">D38/D37-1</f>
        <v>-0.00456621004566227</v>
      </c>
      <c r="Q38" s="66" t="n">
        <f aca="false">E38-E37</f>
        <v>0.085</v>
      </c>
      <c r="R38" s="86" t="n">
        <f aca="false">H38/G38</f>
        <v>100.424148514429</v>
      </c>
      <c r="S38" s="64" t="n">
        <f aca="false">Regression!$C$9+Regression!$C$10*N38+Regression!$C$11*O38</f>
        <v>-0.16634393495472</v>
      </c>
      <c r="T38" s="64" t="n">
        <f aca="false">M38-S38</f>
        <v>2.11434393495472</v>
      </c>
      <c r="U38" s="64" t="n">
        <f aca="false">SUM(M27:M38)</f>
        <v>13.916</v>
      </c>
      <c r="V38" s="64" t="n">
        <f aca="false">SUM(M39:M50)</f>
        <v>28.172</v>
      </c>
      <c r="W38" s="65" t="n">
        <f aca="false">D50/D38-1</f>
        <v>0.0127129750982962</v>
      </c>
      <c r="X38" s="65" t="n">
        <f aca="false">J50/J38-1</f>
        <v>0.227575192973117</v>
      </c>
      <c r="Y38" s="90" t="n">
        <v>75.2</v>
      </c>
    </row>
    <row r="39" customFormat="false" ht="15" hidden="false" customHeight="false" outlineLevel="0" collapsed="false">
      <c r="A39" s="88" t="n">
        <v>40118</v>
      </c>
      <c r="B39" s="89" t="n">
        <v>1182</v>
      </c>
      <c r="C39" s="89" t="n">
        <v>5498</v>
      </c>
      <c r="D39" s="90" t="n">
        <v>74.88</v>
      </c>
      <c r="E39" s="90" t="n">
        <v>3.201</v>
      </c>
      <c r="F39" s="90" t="n">
        <v>0.05</v>
      </c>
      <c r="G39" s="90" t="n">
        <v>46.458</v>
      </c>
      <c r="H39" s="92" t="n">
        <v>5032.7002</v>
      </c>
      <c r="I39" s="92" t="n">
        <v>1555.6</v>
      </c>
      <c r="J39" s="90" t="n">
        <v>40.52</v>
      </c>
      <c r="K39" s="92" t="n">
        <v>1095.63</v>
      </c>
      <c r="L39" s="36" t="n">
        <f aca="false">YEAR(A39)</f>
        <v>2009</v>
      </c>
      <c r="M39" s="64" t="n">
        <f aca="false">B39/1000</f>
        <v>1.182</v>
      </c>
      <c r="N39" s="65" t="n">
        <f aca="false">J39/J38-1</f>
        <v>0.0785200958211341</v>
      </c>
      <c r="O39" s="64" t="n">
        <f aca="false">SUM(M27:M38)</f>
        <v>13.916</v>
      </c>
      <c r="P39" s="65" t="n">
        <f aca="false">D39/D38-1</f>
        <v>-0.0186107470511141</v>
      </c>
      <c r="Q39" s="66" t="n">
        <f aca="false">E39-E38</f>
        <v>-0.191</v>
      </c>
      <c r="R39" s="86" t="n">
        <f aca="false">H39/G39</f>
        <v>108.327956433768</v>
      </c>
      <c r="S39" s="64" t="n">
        <f aca="false">Regression!$C$9+Regression!$C$10*N39+Regression!$C$11*O39</f>
        <v>2.17518483212894</v>
      </c>
      <c r="T39" s="64" t="n">
        <f aca="false">M39-S39</f>
        <v>-0.993184832128943</v>
      </c>
      <c r="U39" s="64" t="n">
        <f aca="false">SUM(M28:M39)</f>
        <v>15.617</v>
      </c>
      <c r="V39" s="64" t="n">
        <f aca="false">SUM(M40:M51)</f>
        <v>31.105</v>
      </c>
      <c r="W39" s="65" t="n">
        <f aca="false">D51/D39-1</f>
        <v>0.0844017094017096</v>
      </c>
      <c r="X39" s="65" t="n">
        <f aca="false">J51/J39-1</f>
        <v>0.105133267522211</v>
      </c>
      <c r="Y39" s="93"/>
    </row>
    <row r="40" customFormat="false" ht="15" hidden="false" customHeight="false" outlineLevel="0" collapsed="false">
      <c r="A40" s="88" t="n">
        <v>40148</v>
      </c>
      <c r="B40" s="89" t="n">
        <v>2200</v>
      </c>
      <c r="C40" s="89" t="n">
        <v>10234</v>
      </c>
      <c r="D40" s="90" t="n">
        <v>77.86</v>
      </c>
      <c r="E40" s="90" t="n">
        <v>3.843</v>
      </c>
      <c r="F40" s="90" t="n">
        <v>0.05</v>
      </c>
      <c r="G40" s="90" t="n">
        <v>46.4</v>
      </c>
      <c r="H40" s="92" t="n">
        <v>5201.0498</v>
      </c>
      <c r="I40" s="92" t="n">
        <v>1682.77</v>
      </c>
      <c r="J40" s="90" t="n">
        <v>41.5</v>
      </c>
      <c r="K40" s="92" t="n">
        <v>1115.1</v>
      </c>
      <c r="L40" s="36" t="n">
        <f aca="false">YEAR(A40)</f>
        <v>2009</v>
      </c>
      <c r="M40" s="64" t="n">
        <f aca="false">B40/1000</f>
        <v>2.2</v>
      </c>
      <c r="N40" s="65" t="n">
        <f aca="false">J40/J39-1</f>
        <v>0.0241855873642645</v>
      </c>
      <c r="O40" s="64" t="n">
        <f aca="false">SUM(M28:M39)</f>
        <v>15.617</v>
      </c>
      <c r="P40" s="65" t="n">
        <f aca="false">D40/D39-1</f>
        <v>0.0397970085470085</v>
      </c>
      <c r="Q40" s="66" t="n">
        <f aca="false">E40-E39</f>
        <v>0.642</v>
      </c>
      <c r="R40" s="86" t="n">
        <f aca="false">H40/G40</f>
        <v>112.091590517241</v>
      </c>
      <c r="S40" s="64" t="n">
        <f aca="false">Regression!$C$9+Regression!$C$10*N40+Regression!$C$11*O40</f>
        <v>1.22732354803455</v>
      </c>
      <c r="T40" s="64" t="n">
        <f aca="false">M40-S40</f>
        <v>0.972676451965446</v>
      </c>
      <c r="U40" s="64" t="n">
        <f aca="false">SUM(M29:M40)</f>
        <v>17.458</v>
      </c>
      <c r="V40" s="64" t="n">
        <f aca="false">SUM(M41:M52)</f>
        <v>29.355</v>
      </c>
      <c r="W40" s="65" t="n">
        <f aca="false">D52/D40-1</f>
        <v>0.0150269714872848</v>
      </c>
      <c r="X40" s="65" t="n">
        <f aca="false">J52/J40-1</f>
        <v>0.147951807228916</v>
      </c>
      <c r="Y40" s="90" t="n">
        <v>77.93</v>
      </c>
    </row>
    <row r="41" customFormat="false" ht="15" hidden="false" customHeight="false" outlineLevel="0" collapsed="false">
      <c r="A41" s="88" t="n">
        <v>40179</v>
      </c>
      <c r="B41" s="89" t="n">
        <v>-94</v>
      </c>
      <c r="C41" s="89" t="n">
        <v>-499</v>
      </c>
      <c r="D41" s="90" t="n">
        <v>79.46</v>
      </c>
      <c r="E41" s="90" t="n">
        <v>3.609</v>
      </c>
      <c r="F41" s="90" t="n">
        <v>0.07</v>
      </c>
      <c r="G41" s="90" t="n">
        <v>46.098</v>
      </c>
      <c r="H41" s="92" t="n">
        <v>4882.0498</v>
      </c>
      <c r="I41" s="92" t="n">
        <v>1602.4301</v>
      </c>
      <c r="J41" s="90" t="n">
        <v>38.28</v>
      </c>
      <c r="K41" s="92" t="n">
        <v>1073.87</v>
      </c>
      <c r="L41" s="36" t="n">
        <f aca="false">YEAR(A41)</f>
        <v>2010</v>
      </c>
      <c r="M41" s="64" t="n">
        <f aca="false">B41/1000</f>
        <v>-0.094</v>
      </c>
      <c r="N41" s="65" t="n">
        <f aca="false">J41/J40-1</f>
        <v>-0.0775903614457831</v>
      </c>
      <c r="O41" s="64" t="n">
        <f aca="false">SUM(M29:M40)</f>
        <v>17.458</v>
      </c>
      <c r="P41" s="65" t="n">
        <f aca="false">D41/D40-1</f>
        <v>0.0205497045979963</v>
      </c>
      <c r="Q41" s="66" t="n">
        <f aca="false">E41-E40</f>
        <v>-0.234</v>
      </c>
      <c r="R41" s="86" t="n">
        <f aca="false">H41/G41</f>
        <v>105.90589179574</v>
      </c>
      <c r="S41" s="64" t="n">
        <f aca="false">Regression!$C$9+Regression!$C$10*N41+Regression!$C$11*O41</f>
        <v>-0.605927197548476</v>
      </c>
      <c r="T41" s="64" t="n">
        <f aca="false">M41-S41</f>
        <v>0.511927197548476</v>
      </c>
      <c r="U41" s="64" t="n">
        <f aca="false">SUM(M30:M41)</f>
        <v>18.233</v>
      </c>
      <c r="V41" s="64" t="n">
        <f aca="false">SUM(M42:M53)</f>
        <v>28.396</v>
      </c>
      <c r="W41" s="65" t="n">
        <f aca="false">D53/D41-1</f>
        <v>-0.0216461112509438</v>
      </c>
      <c r="X41" s="65" t="n">
        <f aca="false">J53/J41-1</f>
        <v>0.196708463949843</v>
      </c>
      <c r="Y41" s="90" t="n">
        <v>71.46</v>
      </c>
    </row>
    <row r="42" customFormat="false" ht="15" hidden="false" customHeight="false" outlineLevel="0" collapsed="false">
      <c r="A42" s="88" t="n">
        <v>40210</v>
      </c>
      <c r="B42" s="89" t="n">
        <v>270</v>
      </c>
      <c r="C42" s="89" t="n">
        <v>1215</v>
      </c>
      <c r="D42" s="90" t="n">
        <v>80.36</v>
      </c>
      <c r="E42" s="90" t="n">
        <v>3.595</v>
      </c>
      <c r="F42" s="90" t="n">
        <v>0.115</v>
      </c>
      <c r="G42" s="90" t="n">
        <v>46.068</v>
      </c>
      <c r="H42" s="92" t="n">
        <v>4922.2998</v>
      </c>
      <c r="I42" s="92" t="n">
        <v>1594.58</v>
      </c>
      <c r="J42" s="90" t="n">
        <v>38.96</v>
      </c>
      <c r="K42" s="92" t="n">
        <v>1104.49</v>
      </c>
      <c r="L42" s="36" t="n">
        <f aca="false">YEAR(A42)</f>
        <v>2010</v>
      </c>
      <c r="M42" s="64" t="n">
        <f aca="false">B42/1000</f>
        <v>0.27</v>
      </c>
      <c r="N42" s="65" t="n">
        <f aca="false">J42/J41-1</f>
        <v>0.0177638453500522</v>
      </c>
      <c r="O42" s="64" t="n">
        <f aca="false">SUM(M30:M41)</f>
        <v>18.233</v>
      </c>
      <c r="P42" s="65" t="n">
        <f aca="false">D42/D41-1</f>
        <v>0.0113264535615405</v>
      </c>
      <c r="Q42" s="66" t="n">
        <f aca="false">E42-E41</f>
        <v>-0.0139999999999998</v>
      </c>
      <c r="R42" s="86" t="n">
        <f aca="false">H42/G42</f>
        <v>106.848567335244</v>
      </c>
      <c r="S42" s="64" t="n">
        <f aca="false">Regression!$C$9+Regression!$C$10*N42+Regression!$C$11*O42</f>
        <v>1.21902048706774</v>
      </c>
      <c r="T42" s="64" t="n">
        <f aca="false">M42-S42</f>
        <v>-0.949020487067744</v>
      </c>
      <c r="U42" s="64" t="n">
        <f aca="false">SUM(M31:M42)</f>
        <v>18.993</v>
      </c>
      <c r="V42" s="64" t="n">
        <f aca="false">SUM(M43:M54)</f>
        <v>27.118</v>
      </c>
      <c r="W42" s="65" t="n">
        <f aca="false">D54/D42-1</f>
        <v>-0.0431806869089099</v>
      </c>
      <c r="X42" s="65" t="n">
        <f aca="false">J54/J42-1</f>
        <v>0.175308008213552</v>
      </c>
      <c r="Y42" s="90" t="n">
        <v>77.59</v>
      </c>
    </row>
    <row r="43" customFormat="false" ht="15" hidden="false" customHeight="false" outlineLevel="0" collapsed="false">
      <c r="A43" s="88" t="n">
        <v>40238</v>
      </c>
      <c r="B43" s="89" t="n">
        <v>4372</v>
      </c>
      <c r="C43" s="89" t="n">
        <v>19927</v>
      </c>
      <c r="D43" s="90" t="n">
        <v>81.07</v>
      </c>
      <c r="E43" s="90" t="n">
        <v>3.833</v>
      </c>
      <c r="F43" s="90" t="n">
        <v>0.15</v>
      </c>
      <c r="G43" s="90" t="n">
        <v>44.8</v>
      </c>
      <c r="H43" s="92" t="n">
        <v>5249.1001</v>
      </c>
      <c r="I43" s="92" t="n">
        <v>1692.85</v>
      </c>
      <c r="J43" s="90" t="n">
        <v>42.12</v>
      </c>
      <c r="K43" s="92" t="n">
        <v>1169.4301</v>
      </c>
      <c r="L43" s="36" t="n">
        <f aca="false">YEAR(A43)</f>
        <v>2010</v>
      </c>
      <c r="M43" s="64" t="n">
        <f aca="false">B43/1000</f>
        <v>4.372</v>
      </c>
      <c r="N43" s="65" t="n">
        <f aca="false">J43/J42-1</f>
        <v>0.0811088295687885</v>
      </c>
      <c r="O43" s="64" t="n">
        <f aca="false">SUM(M31:M42)</f>
        <v>18.993</v>
      </c>
      <c r="P43" s="65" t="n">
        <f aca="false">D43/D42-1</f>
        <v>0.00883524141363856</v>
      </c>
      <c r="Q43" s="66" t="n">
        <f aca="false">E43-E42</f>
        <v>0.238</v>
      </c>
      <c r="R43" s="86" t="n">
        <f aca="false">H43/G43</f>
        <v>117.167412946429</v>
      </c>
      <c r="S43" s="64" t="n">
        <f aca="false">Regression!$C$9+Regression!$C$10*N43+Regression!$C$11*O43</f>
        <v>2.44188555651758</v>
      </c>
      <c r="T43" s="64" t="n">
        <f aca="false">M43-S43</f>
        <v>1.93011444348242</v>
      </c>
      <c r="U43" s="64" t="n">
        <f aca="false">SUM(M32:M43)</f>
        <v>23.248</v>
      </c>
      <c r="V43" s="64" t="n">
        <f aca="false">SUM(M44:M55)</f>
        <v>24.287</v>
      </c>
      <c r="W43" s="65" t="n">
        <f aca="false">D55/D43-1</f>
        <v>-0.0642654496114469</v>
      </c>
      <c r="X43" s="65" t="n">
        <f aca="false">J55/J43-1</f>
        <v>0.155508072174739</v>
      </c>
      <c r="Y43" s="90" t="n">
        <v>82.7</v>
      </c>
    </row>
    <row r="44" customFormat="false" ht="15" hidden="false" customHeight="false" outlineLevel="0" collapsed="false">
      <c r="A44" s="88" t="n">
        <v>40269</v>
      </c>
      <c r="B44" s="89" t="n">
        <v>2099</v>
      </c>
      <c r="C44" s="89" t="n">
        <v>9362</v>
      </c>
      <c r="D44" s="90" t="n">
        <v>81.87</v>
      </c>
      <c r="E44" s="90" t="n">
        <v>3.663</v>
      </c>
      <c r="F44" s="90" t="n">
        <v>0.155</v>
      </c>
      <c r="G44" s="90" t="n">
        <v>44.25</v>
      </c>
      <c r="H44" s="92" t="n">
        <v>5278</v>
      </c>
      <c r="I44" s="92" t="n">
        <v>1741.5601</v>
      </c>
      <c r="J44" s="90" t="n">
        <v>42.05</v>
      </c>
      <c r="K44" s="92" t="n">
        <v>1186.6899</v>
      </c>
      <c r="L44" s="36" t="n">
        <f aca="false">YEAR(A44)</f>
        <v>2010</v>
      </c>
      <c r="M44" s="64" t="n">
        <f aca="false">B44/1000</f>
        <v>2.099</v>
      </c>
      <c r="N44" s="65" t="n">
        <f aca="false">J44/J43-1</f>
        <v>-0.00166191832858498</v>
      </c>
      <c r="O44" s="64" t="n">
        <f aca="false">SUM(M32:M43)</f>
        <v>23.248</v>
      </c>
      <c r="P44" s="65" t="n">
        <f aca="false">D44/D43-1</f>
        <v>0.0098680152954238</v>
      </c>
      <c r="Q44" s="66" t="n">
        <f aca="false">E44-E43</f>
        <v>-0.17</v>
      </c>
      <c r="R44" s="86" t="n">
        <f aca="false">H44/G44</f>
        <v>119.276836158192</v>
      </c>
      <c r="S44" s="64" t="n">
        <f aca="false">Regression!$C$9+Regression!$C$10*N44+Regression!$C$11*O44</f>
        <v>1.06941614577587</v>
      </c>
      <c r="T44" s="64" t="n">
        <f aca="false">M44-S44</f>
        <v>1.02958385422413</v>
      </c>
      <c r="U44" s="64" t="n">
        <f aca="false">SUM(M33:M44)</f>
        <v>24.045</v>
      </c>
      <c r="V44" s="64" t="n">
        <f aca="false">SUM(M45:M56)</f>
        <v>23.807</v>
      </c>
      <c r="W44" s="65" t="n">
        <f aca="false">D56/D44-1</f>
        <v>-0.109197508244778</v>
      </c>
      <c r="X44" s="65" t="n">
        <f aca="false">J56/J44-1</f>
        <v>0.189060642092747</v>
      </c>
      <c r="Y44" s="90" t="n">
        <v>87.44</v>
      </c>
    </row>
    <row r="45" customFormat="false" ht="15" hidden="false" customHeight="false" outlineLevel="0" collapsed="false">
      <c r="A45" s="88" t="n">
        <v>40299</v>
      </c>
      <c r="B45" s="89" t="n">
        <v>-2041</v>
      </c>
      <c r="C45" s="89" t="n">
        <v>-9438</v>
      </c>
      <c r="D45" s="90" t="n">
        <v>86.59</v>
      </c>
      <c r="E45" s="90" t="n">
        <v>3.301</v>
      </c>
      <c r="F45" s="90" t="n">
        <v>0.15</v>
      </c>
      <c r="G45" s="90" t="n">
        <v>46.358</v>
      </c>
      <c r="H45" s="92" t="n">
        <v>5086.2998</v>
      </c>
      <c r="I45" s="92" t="n">
        <v>1641.25</v>
      </c>
      <c r="J45" s="90" t="n">
        <v>38.1</v>
      </c>
      <c r="K45" s="92" t="n">
        <v>1089.41</v>
      </c>
      <c r="L45" s="36" t="n">
        <f aca="false">YEAR(A45)</f>
        <v>2010</v>
      </c>
      <c r="M45" s="64" t="n">
        <f aca="false">B45/1000</f>
        <v>-2.041</v>
      </c>
      <c r="N45" s="65" t="n">
        <f aca="false">J45/J44-1</f>
        <v>-0.0939357907253269</v>
      </c>
      <c r="O45" s="64" t="n">
        <f aca="false">SUM(M33:M44)</f>
        <v>24.045</v>
      </c>
      <c r="P45" s="65" t="n">
        <f aca="false">D45/D44-1</f>
        <v>0.0576523757176011</v>
      </c>
      <c r="Q45" s="66" t="n">
        <f aca="false">E45-E44</f>
        <v>-0.362</v>
      </c>
      <c r="R45" s="86" t="n">
        <f aca="false">H45/G45</f>
        <v>109.717843737866</v>
      </c>
      <c r="S45" s="64" t="n">
        <f aca="false">Regression!$C$9+Regression!$C$10*N45+Regression!$C$11*O45</f>
        <v>-0.630135326292657</v>
      </c>
      <c r="T45" s="64" t="n">
        <f aca="false">M45-S45</f>
        <v>-1.41086467370734</v>
      </c>
      <c r="U45" s="64" t="n">
        <f aca="false">SUM(M34:M45)</f>
        <v>17.858</v>
      </c>
      <c r="V45" s="64" t="n">
        <f aca="false">SUM(M46:M57)</f>
        <v>24.368</v>
      </c>
      <c r="W45" s="65" t="n">
        <f aca="false">D57/D45-1</f>
        <v>-0.138006698233052</v>
      </c>
      <c r="X45" s="65" t="n">
        <f aca="false">J57/J45-1</f>
        <v>0.273753280839895</v>
      </c>
      <c r="Y45" s="90" t="n">
        <v>74.02</v>
      </c>
    </row>
    <row r="46" customFormat="false" ht="15" hidden="false" customHeight="false" outlineLevel="0" collapsed="false">
      <c r="A46" s="88" t="n">
        <v>40330</v>
      </c>
      <c r="B46" s="89" t="n">
        <v>2272</v>
      </c>
      <c r="C46" s="89" t="n">
        <v>10507</v>
      </c>
      <c r="D46" s="90" t="n">
        <v>86.02</v>
      </c>
      <c r="E46" s="90" t="n">
        <v>2.951</v>
      </c>
      <c r="F46" s="90" t="n">
        <v>0.17</v>
      </c>
      <c r="G46" s="90" t="n">
        <v>46.4</v>
      </c>
      <c r="H46" s="92" t="n">
        <v>5312.5</v>
      </c>
      <c r="I46" s="92" t="n">
        <v>1698.29</v>
      </c>
      <c r="J46" s="90" t="n">
        <v>37.32</v>
      </c>
      <c r="K46" s="92" t="n">
        <v>1030.71</v>
      </c>
      <c r="L46" s="36" t="n">
        <f aca="false">YEAR(A46)</f>
        <v>2010</v>
      </c>
      <c r="M46" s="64" t="n">
        <f aca="false">B46/1000</f>
        <v>2.272</v>
      </c>
      <c r="N46" s="65" t="n">
        <f aca="false">J46/J45-1</f>
        <v>-0.0204724409448819</v>
      </c>
      <c r="O46" s="64" t="n">
        <f aca="false">SUM(M34:M45)</f>
        <v>17.858</v>
      </c>
      <c r="P46" s="65" t="n">
        <f aca="false">D46/D45-1</f>
        <v>-0.00658274627555155</v>
      </c>
      <c r="Q46" s="66" t="n">
        <f aca="false">E46-E45</f>
        <v>-0.35</v>
      </c>
      <c r="R46" s="86" t="n">
        <f aca="false">H46/G46</f>
        <v>114.493534482759</v>
      </c>
      <c r="S46" s="64" t="n">
        <f aca="false">Regression!$C$9+Regression!$C$10*N46+Regression!$C$11*O46</f>
        <v>0.484472074467557</v>
      </c>
      <c r="T46" s="64" t="n">
        <f aca="false">M46-S46</f>
        <v>1.78752792553244</v>
      </c>
      <c r="U46" s="64" t="n">
        <f aca="false">SUM(M35:M46)</f>
        <v>19.31</v>
      </c>
      <c r="V46" s="64" t="n">
        <f aca="false">SUM(M47:M58)</f>
        <v>23.111</v>
      </c>
      <c r="W46" s="65" t="n">
        <f aca="false">D58/D46-1</f>
        <v>-0.136247384329226</v>
      </c>
      <c r="X46" s="65" t="n">
        <f aca="false">J58/J46-1</f>
        <v>0.27545551982851</v>
      </c>
      <c r="Y46" s="90" t="n">
        <v>75.01</v>
      </c>
    </row>
    <row r="47" customFormat="false" ht="15" hidden="false" customHeight="false" outlineLevel="0" collapsed="false">
      <c r="A47" s="88" t="n">
        <v>40360</v>
      </c>
      <c r="B47" s="89" t="n">
        <v>3551</v>
      </c>
      <c r="C47" s="89" t="n">
        <v>16618</v>
      </c>
      <c r="D47" s="90" t="n">
        <v>81.54</v>
      </c>
      <c r="E47" s="90" t="n">
        <v>2.907</v>
      </c>
      <c r="F47" s="90" t="n">
        <v>0.14</v>
      </c>
      <c r="G47" s="90" t="n">
        <v>46.36</v>
      </c>
      <c r="H47" s="92" t="n">
        <v>5367.6001</v>
      </c>
      <c r="I47" s="92" t="n">
        <v>1759.33</v>
      </c>
      <c r="J47" s="90" t="n">
        <v>41.4</v>
      </c>
      <c r="K47" s="92" t="n">
        <v>1101.6</v>
      </c>
      <c r="L47" s="36" t="n">
        <f aca="false">YEAR(A47)</f>
        <v>2010</v>
      </c>
      <c r="M47" s="64" t="n">
        <f aca="false">B47/1000</f>
        <v>3.551</v>
      </c>
      <c r="N47" s="65" t="n">
        <f aca="false">J47/J46-1</f>
        <v>0.109324758842444</v>
      </c>
      <c r="O47" s="64" t="n">
        <f aca="false">SUM(M35:M46)</f>
        <v>19.31</v>
      </c>
      <c r="P47" s="65" t="n">
        <f aca="false">D47/D46-1</f>
        <v>-0.0520809114159496</v>
      </c>
      <c r="Q47" s="66" t="n">
        <f aca="false">E47-E46</f>
        <v>-0.044</v>
      </c>
      <c r="R47" s="86" t="n">
        <f aca="false">H47/G47</f>
        <v>115.780847713546</v>
      </c>
      <c r="S47" s="64" t="n">
        <f aca="false">Regression!$C$9+Regression!$C$10*N47+Regression!$C$11*O47</f>
        <v>2.98566500755624</v>
      </c>
      <c r="T47" s="64" t="n">
        <f aca="false">M47-S47</f>
        <v>0.565334992443763</v>
      </c>
      <c r="U47" s="64" t="n">
        <f aca="false">SUM(M36:M47)</f>
        <v>20.576</v>
      </c>
      <c r="V47" s="64" t="n">
        <f aca="false">SUM(M48:M59)</f>
        <v>21.368</v>
      </c>
      <c r="W47" s="65" t="n">
        <f aca="false">D59/D47-1</f>
        <v>-0.0936963453519745</v>
      </c>
      <c r="X47" s="65" t="n">
        <f aca="false">J59/J47-1</f>
        <v>0.13792270531401</v>
      </c>
      <c r="Y47" s="90" t="n">
        <v>78.18</v>
      </c>
    </row>
    <row r="48" customFormat="false" ht="15" hidden="false" customHeight="false" outlineLevel="0" collapsed="false">
      <c r="A48" s="88" t="n">
        <v>40391</v>
      </c>
      <c r="B48" s="89" t="n">
        <v>2512</v>
      </c>
      <c r="C48" s="89" t="n">
        <v>11685</v>
      </c>
      <c r="D48" s="90" t="n">
        <v>83.2</v>
      </c>
      <c r="E48" s="90" t="n">
        <v>2.477</v>
      </c>
      <c r="F48" s="90" t="n">
        <v>0.135</v>
      </c>
      <c r="G48" s="90" t="n">
        <v>46.873</v>
      </c>
      <c r="H48" s="92" t="n">
        <v>5402.3999</v>
      </c>
      <c r="I48" s="92" t="n">
        <v>1742.75</v>
      </c>
      <c r="J48" s="90" t="n">
        <v>40.06</v>
      </c>
      <c r="K48" s="92" t="n">
        <v>1049.33</v>
      </c>
      <c r="L48" s="36" t="n">
        <f aca="false">YEAR(A48)</f>
        <v>2010</v>
      </c>
      <c r="M48" s="64" t="n">
        <f aca="false">B48/1000</f>
        <v>2.512</v>
      </c>
      <c r="N48" s="65" t="n">
        <f aca="false">J48/J47-1</f>
        <v>-0.032367149758454</v>
      </c>
      <c r="O48" s="64" t="n">
        <f aca="false">SUM(M36:M47)</f>
        <v>20.576</v>
      </c>
      <c r="P48" s="65" t="n">
        <f aca="false">D48/D47-1</f>
        <v>0.0203581064508216</v>
      </c>
      <c r="Q48" s="66" t="n">
        <f aca="false">E48-E47</f>
        <v>-0.43</v>
      </c>
      <c r="R48" s="86" t="n">
        <f aca="false">H48/G48</f>
        <v>115.256115460926</v>
      </c>
      <c r="S48" s="64" t="n">
        <f aca="false">Regression!$C$9+Regression!$C$10*N48+Regression!$C$11*O48</f>
        <v>0.377715470559197</v>
      </c>
      <c r="T48" s="64" t="n">
        <f aca="false">M48-S48</f>
        <v>2.1342845294408</v>
      </c>
      <c r="U48" s="64" t="n">
        <f aca="false">SUM(M37:M48)</f>
        <v>22.08</v>
      </c>
      <c r="V48" s="64" t="n">
        <f aca="false">SUM(M49:M60)</f>
        <v>16.461</v>
      </c>
      <c r="W48" s="65" t="n">
        <f aca="false">D60/D48-1</f>
        <v>-0.109014423076923</v>
      </c>
      <c r="X48" s="65" t="n">
        <f aca="false">J60/J48-1</f>
        <v>0.0671492760858712</v>
      </c>
      <c r="Y48" s="93"/>
    </row>
    <row r="49" customFormat="false" ht="15" hidden="false" customHeight="false" outlineLevel="0" collapsed="false">
      <c r="A49" s="88" t="n">
        <v>40422</v>
      </c>
      <c r="B49" s="89" t="n">
        <v>5428</v>
      </c>
      <c r="C49" s="89" t="n">
        <v>24980</v>
      </c>
      <c r="D49" s="90" t="n">
        <v>78.72</v>
      </c>
      <c r="E49" s="90" t="n">
        <v>2.517</v>
      </c>
      <c r="F49" s="90" t="n">
        <v>0.155</v>
      </c>
      <c r="G49" s="90" t="n">
        <v>44.69</v>
      </c>
      <c r="H49" s="92" t="n">
        <v>6029.9502</v>
      </c>
      <c r="I49" s="92" t="n">
        <v>1872.8101</v>
      </c>
      <c r="J49" s="90" t="n">
        <v>44.77</v>
      </c>
      <c r="K49" s="92" t="n">
        <v>1141.2</v>
      </c>
      <c r="L49" s="36" t="n">
        <f aca="false">YEAR(A49)</f>
        <v>2010</v>
      </c>
      <c r="M49" s="64" t="n">
        <f aca="false">B49/1000</f>
        <v>5.428</v>
      </c>
      <c r="N49" s="65" t="n">
        <f aca="false">J49/J48-1</f>
        <v>0.117573639540689</v>
      </c>
      <c r="O49" s="64" t="n">
        <f aca="false">SUM(M37:M48)</f>
        <v>22.08</v>
      </c>
      <c r="P49" s="65" t="n">
        <f aca="false">D49/D48-1</f>
        <v>-0.0538461538461539</v>
      </c>
      <c r="Q49" s="66" t="n">
        <f aca="false">E49-E48</f>
        <v>0.04</v>
      </c>
      <c r="R49" s="86" t="n">
        <f aca="false">H49/G49</f>
        <v>134.928400089506</v>
      </c>
      <c r="S49" s="64" t="n">
        <f aca="false">Regression!$C$9+Regression!$C$10*N49+Regression!$C$11*O49</f>
        <v>3.25963047763972</v>
      </c>
      <c r="T49" s="64" t="n">
        <f aca="false">M49-S49</f>
        <v>2.16836952236028</v>
      </c>
      <c r="U49" s="64" t="n">
        <f aca="false">SUM(M38:M49)</f>
        <v>23.699</v>
      </c>
      <c r="V49" s="64" t="n">
        <f aca="false">SUM(M50:M61)</f>
        <v>11.039</v>
      </c>
      <c r="W49" s="65" t="n">
        <f aca="false">D61/D49-1</f>
        <v>-0.00215955284552849</v>
      </c>
      <c r="X49" s="65" t="n">
        <f aca="false">J61/J49-1</f>
        <v>-0.215992852356489</v>
      </c>
      <c r="Y49" s="90" t="n">
        <v>82.31</v>
      </c>
    </row>
    <row r="50" customFormat="false" ht="15" hidden="false" customHeight="false" outlineLevel="0" collapsed="false">
      <c r="A50" s="88" t="n">
        <v>40452</v>
      </c>
      <c r="B50" s="89" t="n">
        <v>6421</v>
      </c>
      <c r="C50" s="89" t="n">
        <v>28561</v>
      </c>
      <c r="D50" s="90" t="n">
        <v>77.27</v>
      </c>
      <c r="E50" s="90" t="n">
        <v>2.612</v>
      </c>
      <c r="F50" s="90" t="n">
        <v>0.11</v>
      </c>
      <c r="G50" s="90" t="n">
        <v>44.42</v>
      </c>
      <c r="H50" s="92" t="n">
        <v>6017.7002</v>
      </c>
      <c r="I50" s="92" t="n">
        <v>1882.95</v>
      </c>
      <c r="J50" s="90" t="n">
        <v>46.12</v>
      </c>
      <c r="K50" s="92" t="n">
        <v>1183.26</v>
      </c>
      <c r="L50" s="36" t="n">
        <f aca="false">YEAR(A50)</f>
        <v>2010</v>
      </c>
      <c r="M50" s="64" t="n">
        <f aca="false">B50/1000</f>
        <v>6.421</v>
      </c>
      <c r="N50" s="65" t="n">
        <f aca="false">J50/J49-1</f>
        <v>0.0301541210632119</v>
      </c>
      <c r="O50" s="64" t="n">
        <f aca="false">SUM(M38:M49)</f>
        <v>23.699</v>
      </c>
      <c r="P50" s="65" t="n">
        <f aca="false">D50/D49-1</f>
        <v>-0.0184197154471545</v>
      </c>
      <c r="Q50" s="66" t="n">
        <f aca="false">E50-E49</f>
        <v>0.0950000000000002</v>
      </c>
      <c r="R50" s="86" t="n">
        <f aca="false">H50/G50</f>
        <v>135.472764520486</v>
      </c>
      <c r="S50" s="64" t="n">
        <f aca="false">Regression!$C$9+Regression!$C$10*N50+Regression!$C$11*O50</f>
        <v>1.68659535157667</v>
      </c>
      <c r="T50" s="64" t="n">
        <f aca="false">M50-S50</f>
        <v>4.73440464842333</v>
      </c>
      <c r="U50" s="64" t="n">
        <f aca="false">SUM(M39:M50)</f>
        <v>28.172</v>
      </c>
      <c r="V50" s="64" t="n">
        <f aca="false">SUM(M51:M62)</f>
        <v>4.964</v>
      </c>
      <c r="W50" s="65" t="n">
        <f aca="false">D62/D50-1</f>
        <v>-0.0142357965575255</v>
      </c>
      <c r="X50" s="65" t="n">
        <f aca="false">J62/J50-1</f>
        <v>-0.115134431916739</v>
      </c>
      <c r="Y50" s="90" t="n">
        <v>83.15</v>
      </c>
    </row>
    <row r="51" customFormat="false" ht="15" hidden="false" customHeight="false" outlineLevel="0" collapsed="false">
      <c r="A51" s="88" t="n">
        <v>40483</v>
      </c>
      <c r="B51" s="89" t="n">
        <v>4115</v>
      </c>
      <c r="C51" s="89" t="n">
        <v>18294</v>
      </c>
      <c r="D51" s="90" t="n">
        <v>81.2</v>
      </c>
      <c r="E51" s="90" t="n">
        <v>2.797</v>
      </c>
      <c r="F51" s="90" t="n">
        <v>0.16</v>
      </c>
      <c r="G51" s="90" t="n">
        <v>45.8</v>
      </c>
      <c r="H51" s="92" t="n">
        <v>5862.7002</v>
      </c>
      <c r="I51" s="92" t="n">
        <v>1904.63</v>
      </c>
      <c r="J51" s="90" t="n">
        <v>44.78</v>
      </c>
      <c r="K51" s="92" t="n">
        <v>1180.55</v>
      </c>
      <c r="L51" s="36" t="n">
        <f aca="false">YEAR(A51)</f>
        <v>2010</v>
      </c>
      <c r="M51" s="64" t="n">
        <f aca="false">B51/1000</f>
        <v>4.115</v>
      </c>
      <c r="N51" s="65" t="n">
        <f aca="false">J51/J50-1</f>
        <v>-0.0290546400693842</v>
      </c>
      <c r="O51" s="64" t="n">
        <f aca="false">SUM(M39:M50)</f>
        <v>28.172</v>
      </c>
      <c r="P51" s="65" t="n">
        <f aca="false">D51/D50-1</f>
        <v>0.0508606186100686</v>
      </c>
      <c r="Q51" s="66" t="n">
        <f aca="false">E51-E50</f>
        <v>0.185</v>
      </c>
      <c r="R51" s="86" t="n">
        <f aca="false">H51/G51</f>
        <v>128.006554585153</v>
      </c>
      <c r="S51" s="64" t="n">
        <f aca="false">Regression!$C$9+Regression!$C$10*N51+Regression!$C$11*O51</f>
        <v>0.766207885233239</v>
      </c>
      <c r="T51" s="64" t="n">
        <f aca="false">M51-S51</f>
        <v>3.34879211476676</v>
      </c>
      <c r="U51" s="64" t="n">
        <f aca="false">SUM(M40:M51)</f>
        <v>31.105</v>
      </c>
      <c r="V51" s="64" t="n">
        <f aca="false">SUM(M52:M63)</f>
        <v>0.0609999999999999</v>
      </c>
      <c r="W51" s="65" t="n">
        <f aca="false">D63/D51-1</f>
        <v>-0.0346059113300493</v>
      </c>
      <c r="X51" s="65" t="n">
        <f aca="false">J63/J51-1</f>
        <v>-0.106520768200089</v>
      </c>
      <c r="Y51" s="90" t="n">
        <v>85.92</v>
      </c>
    </row>
    <row r="52" customFormat="false" ht="15" hidden="false" customHeight="false" outlineLevel="0" collapsed="false">
      <c r="A52" s="88" t="n">
        <v>40513</v>
      </c>
      <c r="B52" s="89" t="n">
        <v>450</v>
      </c>
      <c r="C52" s="89" t="n">
        <v>2048</v>
      </c>
      <c r="D52" s="90" t="n">
        <v>79.03</v>
      </c>
      <c r="E52" s="90" t="n">
        <v>3.305</v>
      </c>
      <c r="F52" s="90" t="n">
        <v>0.115</v>
      </c>
      <c r="G52" s="90" t="n">
        <v>44.81</v>
      </c>
      <c r="H52" s="92" t="n">
        <v>6134.5</v>
      </c>
      <c r="I52" s="92" t="n">
        <v>2051</v>
      </c>
      <c r="J52" s="90" t="n">
        <v>47.64</v>
      </c>
      <c r="K52" s="92" t="n">
        <v>1257.64</v>
      </c>
      <c r="L52" s="36" t="n">
        <f aca="false">YEAR(A52)</f>
        <v>2010</v>
      </c>
      <c r="M52" s="64" t="n">
        <f aca="false">B52/1000</f>
        <v>0.45</v>
      </c>
      <c r="N52" s="65" t="n">
        <f aca="false">J52/J51-1</f>
        <v>0.0638677981241627</v>
      </c>
      <c r="O52" s="64" t="n">
        <f aca="false">SUM(M40:M51)</f>
        <v>31.105</v>
      </c>
      <c r="P52" s="65" t="n">
        <f aca="false">D52/D51-1</f>
        <v>-0.0267241379310345</v>
      </c>
      <c r="Q52" s="66" t="n">
        <f aca="false">E52-E51</f>
        <v>0.508</v>
      </c>
      <c r="R52" s="86" t="n">
        <f aca="false">H52/G52</f>
        <v>136.900245480919</v>
      </c>
      <c r="S52" s="64" t="n">
        <f aca="false">Regression!$C$9+Regression!$C$10*N52+Regression!$C$11*O52</f>
        <v>2.63815092443339</v>
      </c>
      <c r="T52" s="64" t="n">
        <f aca="false">M52-S52</f>
        <v>-2.18815092443338</v>
      </c>
      <c r="U52" s="64" t="n">
        <f aca="false">SUM(M41:M52)</f>
        <v>29.355</v>
      </c>
      <c r="V52" s="64" t="n">
        <f aca="false">SUM(M53:M64)</f>
        <v>-0.358</v>
      </c>
      <c r="W52" s="65" t="n">
        <f aca="false">D64/D52-1</f>
        <v>0.0144249019359737</v>
      </c>
      <c r="X52" s="65" t="n">
        <f aca="false">J64/J52-1</f>
        <v>-0.203610411418976</v>
      </c>
      <c r="Y52" s="90" t="n">
        <v>94.75</v>
      </c>
    </row>
    <row r="53" customFormat="false" ht="15" hidden="false" customHeight="false" outlineLevel="0" collapsed="false">
      <c r="A53" s="88" t="n">
        <v>40544</v>
      </c>
      <c r="B53" s="89" t="n">
        <v>-1053</v>
      </c>
      <c r="C53" s="89" t="n">
        <v>-4813</v>
      </c>
      <c r="D53" s="90" t="n">
        <v>77.74</v>
      </c>
      <c r="E53" s="90" t="n">
        <v>3.378</v>
      </c>
      <c r="F53" s="90" t="n">
        <v>0.145</v>
      </c>
      <c r="G53" s="90" t="n">
        <v>45.838</v>
      </c>
      <c r="H53" s="92" t="n">
        <v>5505.8999</v>
      </c>
      <c r="I53" s="92" t="n">
        <v>2069.73</v>
      </c>
      <c r="J53" s="90" t="n">
        <v>45.81</v>
      </c>
      <c r="K53" s="92" t="n">
        <v>1286.12</v>
      </c>
      <c r="L53" s="36" t="n">
        <f aca="false">YEAR(A53)</f>
        <v>2011</v>
      </c>
      <c r="M53" s="64" t="n">
        <f aca="false">B53/1000</f>
        <v>-1.053</v>
      </c>
      <c r="N53" s="65" t="n">
        <f aca="false">J53/J52-1</f>
        <v>-0.0384130982367757</v>
      </c>
      <c r="O53" s="64" t="n">
        <f aca="false">SUM(M41:M52)</f>
        <v>29.355</v>
      </c>
      <c r="P53" s="65" t="n">
        <f aca="false">D53/D52-1</f>
        <v>-0.0163229153486019</v>
      </c>
      <c r="Q53" s="66" t="n">
        <f aca="false">E53-E52</f>
        <v>0.073</v>
      </c>
      <c r="R53" s="86" t="n">
        <f aca="false">H53/G53</f>
        <v>120.116495047777</v>
      </c>
      <c r="S53" s="64" t="n">
        <f aca="false">Regression!$C$9+Regression!$C$10*N53+Regression!$C$11*O53</f>
        <v>0.64117724931599</v>
      </c>
      <c r="T53" s="64" t="n">
        <f aca="false">M53-S53</f>
        <v>-1.69417724931599</v>
      </c>
      <c r="U53" s="64" t="n">
        <f aca="false">SUM(M42:M53)</f>
        <v>28.396</v>
      </c>
      <c r="V53" s="64" t="n">
        <f aca="false">SUM(M54:M65)</f>
        <v>2.732</v>
      </c>
      <c r="W53" s="65" t="n">
        <f aca="false">D65/D53-1</f>
        <v>0.0198096218163109</v>
      </c>
      <c r="X53" s="65" t="n">
        <f aca="false">J65/J53-1</f>
        <v>-0.0807683911809649</v>
      </c>
      <c r="Y53" s="90" t="n">
        <v>101.01</v>
      </c>
    </row>
    <row r="54" customFormat="false" ht="15" hidden="false" customHeight="false" outlineLevel="0" collapsed="false">
      <c r="A54" s="88" t="n">
        <v>40575</v>
      </c>
      <c r="B54" s="89" t="n">
        <v>-1008</v>
      </c>
      <c r="C54" s="89" t="n">
        <v>-4585</v>
      </c>
      <c r="D54" s="90" t="n">
        <v>76.89</v>
      </c>
      <c r="E54" s="90" t="n">
        <v>3.414</v>
      </c>
      <c r="F54" s="90" t="n">
        <v>0.135</v>
      </c>
      <c r="G54" s="90" t="n">
        <v>45.25</v>
      </c>
      <c r="H54" s="92" t="n">
        <v>5333.25</v>
      </c>
      <c r="I54" s="92" t="n">
        <v>1939.3</v>
      </c>
      <c r="J54" s="90" t="n">
        <v>45.79</v>
      </c>
      <c r="K54" s="92" t="n">
        <v>1327.22</v>
      </c>
      <c r="L54" s="36" t="n">
        <f aca="false">YEAR(A54)</f>
        <v>2011</v>
      </c>
      <c r="M54" s="64" t="n">
        <f aca="false">B54/1000</f>
        <v>-1.008</v>
      </c>
      <c r="N54" s="65" t="n">
        <f aca="false">J54/J53-1</f>
        <v>-0.000436585898275554</v>
      </c>
      <c r="O54" s="64" t="n">
        <f aca="false">SUM(M42:M53)</f>
        <v>28.396</v>
      </c>
      <c r="P54" s="65" t="n">
        <f aca="false">D54/D53-1</f>
        <v>-0.0109338821713403</v>
      </c>
      <c r="Q54" s="66" t="n">
        <f aca="false">E54-E53</f>
        <v>0.036</v>
      </c>
      <c r="R54" s="86" t="n">
        <f aca="false">H54/G54</f>
        <v>117.861878453039</v>
      </c>
      <c r="S54" s="64" t="n">
        <f aca="false">Regression!$C$9+Regression!$C$10*N54+Regression!$C$11*O54</f>
        <v>1.3135486801395</v>
      </c>
      <c r="T54" s="64" t="n">
        <f aca="false">M54-S54</f>
        <v>-2.3215486801395</v>
      </c>
      <c r="U54" s="64" t="n">
        <f aca="false">SUM(M43:M54)</f>
        <v>27.118</v>
      </c>
      <c r="V54" s="64" t="n">
        <f aca="false">SUM(M55:M66)</f>
        <v>8.868</v>
      </c>
      <c r="W54" s="65" t="n">
        <f aca="false">D66/D54-1</f>
        <v>0.0239302900247107</v>
      </c>
      <c r="X54" s="65" t="n">
        <f aca="false">J66/J54-1</f>
        <v>-0.0318846909805635</v>
      </c>
      <c r="Y54" s="90" t="n">
        <v>111.8</v>
      </c>
    </row>
    <row r="55" customFormat="false" ht="15" hidden="false" customHeight="false" outlineLevel="0" collapsed="false">
      <c r="A55" s="88" t="n">
        <v>40603</v>
      </c>
      <c r="B55" s="89" t="n">
        <v>1541</v>
      </c>
      <c r="C55" s="89" t="n">
        <v>6896</v>
      </c>
      <c r="D55" s="90" t="n">
        <v>75.86</v>
      </c>
      <c r="E55" s="90" t="n">
        <v>3.454</v>
      </c>
      <c r="F55" s="90" t="n">
        <v>0.09</v>
      </c>
      <c r="G55" s="90" t="n">
        <v>44.61</v>
      </c>
      <c r="H55" s="92" t="n">
        <v>5833.75</v>
      </c>
      <c r="I55" s="92" t="n">
        <v>2106.7</v>
      </c>
      <c r="J55" s="90" t="n">
        <v>48.67</v>
      </c>
      <c r="K55" s="92" t="n">
        <v>1325.83</v>
      </c>
      <c r="L55" s="36" t="n">
        <f aca="false">YEAR(A55)</f>
        <v>2011</v>
      </c>
      <c r="M55" s="64" t="n">
        <f aca="false">B55/1000</f>
        <v>1.541</v>
      </c>
      <c r="N55" s="65" t="n">
        <f aca="false">J55/J54-1</f>
        <v>0.0628958287835773</v>
      </c>
      <c r="O55" s="64" t="n">
        <f aca="false">SUM(M43:M54)</f>
        <v>27.118</v>
      </c>
      <c r="P55" s="65" t="n">
        <f aca="false">D55/D54-1</f>
        <v>-0.013395760176876</v>
      </c>
      <c r="Q55" s="66" t="n">
        <f aca="false">E55-E54</f>
        <v>0.04</v>
      </c>
      <c r="R55" s="86" t="n">
        <f aca="false">H55/G55</f>
        <v>130.772248374804</v>
      </c>
      <c r="S55" s="64" t="n">
        <f aca="false">Regression!$C$9+Regression!$C$10*N55+Regression!$C$11*O55</f>
        <v>2.44864448031304</v>
      </c>
      <c r="T55" s="64" t="n">
        <f aca="false">M55-S55</f>
        <v>-0.907644480313041</v>
      </c>
      <c r="U55" s="64" t="n">
        <f aca="false">SUM(M44:M55)</f>
        <v>24.287</v>
      </c>
      <c r="V55" s="64" t="n">
        <f aca="false">SUM(M56:M67)</f>
        <v>9.013</v>
      </c>
      <c r="W55" s="65" t="n">
        <f aca="false">D67/D55-1</f>
        <v>0.040469285525969</v>
      </c>
      <c r="X55" s="65" t="n">
        <f aca="false">J67/J55-1</f>
        <v>-0.117526196835833</v>
      </c>
      <c r="Y55" s="90" t="n">
        <v>117.36</v>
      </c>
    </row>
    <row r="56" customFormat="false" ht="15" hidden="false" customHeight="false" outlineLevel="0" collapsed="false">
      <c r="A56" s="88" t="n">
        <v>40634</v>
      </c>
      <c r="B56" s="89" t="n">
        <v>1619</v>
      </c>
      <c r="C56" s="89" t="n">
        <v>7211</v>
      </c>
      <c r="D56" s="90" t="n">
        <v>72.93</v>
      </c>
      <c r="E56" s="90" t="n">
        <v>3.296</v>
      </c>
      <c r="F56" s="90" t="n">
        <v>0.04</v>
      </c>
      <c r="G56" s="90" t="n">
        <v>44.3</v>
      </c>
      <c r="H56" s="92" t="n">
        <v>5749.5</v>
      </c>
      <c r="I56" s="92" t="n">
        <v>2192.3601</v>
      </c>
      <c r="J56" s="90" t="n">
        <v>50</v>
      </c>
      <c r="K56" s="92" t="n">
        <v>1363.61</v>
      </c>
      <c r="L56" s="36" t="n">
        <f aca="false">YEAR(A56)</f>
        <v>2011</v>
      </c>
      <c r="M56" s="64" t="n">
        <f aca="false">B56/1000</f>
        <v>1.619</v>
      </c>
      <c r="N56" s="65" t="n">
        <f aca="false">J56/J55-1</f>
        <v>0.0273268954181221</v>
      </c>
      <c r="O56" s="64" t="n">
        <f aca="false">SUM(M44:M55)</f>
        <v>24.287</v>
      </c>
      <c r="P56" s="65" t="n">
        <f aca="false">D56/D55-1</f>
        <v>-0.0386237806485631</v>
      </c>
      <c r="Q56" s="66" t="n">
        <f aca="false">E56-E55</f>
        <v>-0.158</v>
      </c>
      <c r="R56" s="86" t="n">
        <f aca="false">H56/G56</f>
        <v>129.785553047404</v>
      </c>
      <c r="S56" s="64" t="n">
        <f aca="false">Regression!$C$9+Regression!$C$10*N56+Regression!$C$11*O56</f>
        <v>1.65872798744393</v>
      </c>
      <c r="T56" s="64" t="n">
        <f aca="false">M56-S56</f>
        <v>-0.0397279874439336</v>
      </c>
      <c r="U56" s="64" t="n">
        <f aca="false">SUM(M45:M56)</f>
        <v>23.807</v>
      </c>
      <c r="V56" s="64" t="n">
        <f aca="false">SUM(M57:M68)</f>
        <v>7.189</v>
      </c>
      <c r="W56" s="65" t="n">
        <f aca="false">D68/D56-1</f>
        <v>0.0803510215274921</v>
      </c>
      <c r="X56" s="65" t="n">
        <f aca="false">J68/J56-1</f>
        <v>-0.1556</v>
      </c>
      <c r="Y56" s="90" t="n">
        <v>125.89</v>
      </c>
    </row>
    <row r="57" customFormat="false" ht="15" hidden="false" customHeight="false" outlineLevel="0" collapsed="false">
      <c r="A57" s="88" t="n">
        <v>40664</v>
      </c>
      <c r="B57" s="89" t="n">
        <v>-1480</v>
      </c>
      <c r="C57" s="89" t="n">
        <v>-6613</v>
      </c>
      <c r="D57" s="90" t="n">
        <v>74.64</v>
      </c>
      <c r="E57" s="90" t="n">
        <v>3.05</v>
      </c>
      <c r="F57" s="90" t="n">
        <v>0.04</v>
      </c>
      <c r="G57" s="90" t="n">
        <v>45.083</v>
      </c>
      <c r="H57" s="92" t="n">
        <v>5473.1001</v>
      </c>
      <c r="I57" s="92" t="n">
        <v>2142.47</v>
      </c>
      <c r="J57" s="90" t="n">
        <v>48.53</v>
      </c>
      <c r="K57" s="92" t="n">
        <v>1345.2</v>
      </c>
      <c r="L57" s="36" t="n">
        <f aca="false">YEAR(A57)</f>
        <v>2011</v>
      </c>
      <c r="M57" s="64" t="n">
        <f aca="false">B57/1000</f>
        <v>-1.48</v>
      </c>
      <c r="N57" s="65" t="n">
        <f aca="false">J57/J56-1</f>
        <v>-0.0294</v>
      </c>
      <c r="O57" s="64" t="n">
        <f aca="false">SUM(M45:M56)</f>
        <v>23.807</v>
      </c>
      <c r="P57" s="65" t="n">
        <f aca="false">D57/D56-1</f>
        <v>0.0234471410941999</v>
      </c>
      <c r="Q57" s="66" t="n">
        <f aca="false">E57-E56</f>
        <v>-0.246</v>
      </c>
      <c r="R57" s="86" t="n">
        <f aca="false">H57/G57</f>
        <v>121.40053013331</v>
      </c>
      <c r="S57" s="64" t="n">
        <f aca="false">Regression!$C$9+Regression!$C$10*N57+Regression!$C$11*O57</f>
        <v>0.572239855294167</v>
      </c>
      <c r="T57" s="64" t="n">
        <f aca="false">M57-S57</f>
        <v>-2.05223985529417</v>
      </c>
      <c r="U57" s="64" t="n">
        <f aca="false">SUM(M46:M57)</f>
        <v>24.368</v>
      </c>
      <c r="V57" s="64" t="n">
        <f aca="false">SUM(M58:M69)</f>
        <v>8.609</v>
      </c>
      <c r="W57" s="65" t="n">
        <f aca="false">D69/D57-1</f>
        <v>0.112540192926045</v>
      </c>
      <c r="X57" s="65" t="n">
        <f aca="false">J69/J57-1</f>
        <v>-0.22316093138265</v>
      </c>
      <c r="Y57" s="93"/>
    </row>
    <row r="58" customFormat="false" ht="15" hidden="false" customHeight="false" outlineLevel="0" collapsed="false">
      <c r="A58" s="88" t="n">
        <v>40695</v>
      </c>
      <c r="B58" s="89" t="n">
        <v>1015</v>
      </c>
      <c r="C58" s="89" t="n">
        <v>4575</v>
      </c>
      <c r="D58" s="90" t="n">
        <v>74.3</v>
      </c>
      <c r="E58" s="90" t="n">
        <v>3.158</v>
      </c>
      <c r="F58" s="90" t="n">
        <v>0.015</v>
      </c>
      <c r="G58" s="90" t="n">
        <v>44.76</v>
      </c>
      <c r="H58" s="92" t="n">
        <v>5647.3999</v>
      </c>
      <c r="I58" s="92" t="n">
        <v>2100.6899</v>
      </c>
      <c r="J58" s="90" t="n">
        <v>47.6</v>
      </c>
      <c r="K58" s="92" t="n">
        <v>1320.64</v>
      </c>
      <c r="L58" s="36" t="n">
        <f aca="false">YEAR(A58)</f>
        <v>2011</v>
      </c>
      <c r="M58" s="64" t="n">
        <f aca="false">B58/1000</f>
        <v>1.015</v>
      </c>
      <c r="N58" s="65" t="n">
        <f aca="false">J58/J57-1</f>
        <v>-0.0191634040799505</v>
      </c>
      <c r="O58" s="64" t="n">
        <f aca="false">SUM(M46:M57)</f>
        <v>24.368</v>
      </c>
      <c r="P58" s="65" t="n">
        <f aca="false">D58/D57-1</f>
        <v>-0.00455519828510187</v>
      </c>
      <c r="Q58" s="66" t="n">
        <f aca="false">E58-E57</f>
        <v>0.108</v>
      </c>
      <c r="R58" s="86" t="n">
        <f aca="false">H58/G58</f>
        <v>126.17068588025</v>
      </c>
      <c r="S58" s="64" t="n">
        <f aca="false">Regression!$C$9+Regression!$C$10*N58+Regression!$C$11*O58</f>
        <v>0.788675940091063</v>
      </c>
      <c r="T58" s="64" t="n">
        <f aca="false">M58-S58</f>
        <v>0.226324059908937</v>
      </c>
      <c r="U58" s="64" t="n">
        <f aca="false">SUM(M47:M58)</f>
        <v>23.111</v>
      </c>
      <c r="V58" s="64" t="n">
        <f aca="false">SUM(M59:M70)</f>
        <v>7.508</v>
      </c>
      <c r="W58" s="65" t="n">
        <f aca="false">D70/D58-1</f>
        <v>0.0989232839838494</v>
      </c>
      <c r="X58" s="65" t="n">
        <f aca="false">J70/J58-1</f>
        <v>-0.177941176470588</v>
      </c>
      <c r="Y58" s="90" t="n">
        <v>112.48</v>
      </c>
    </row>
    <row r="59" customFormat="false" ht="15" hidden="false" customHeight="false" outlineLevel="0" collapsed="false">
      <c r="A59" s="88" t="n">
        <v>40725</v>
      </c>
      <c r="B59" s="89" t="n">
        <v>1808</v>
      </c>
      <c r="C59" s="89" t="n">
        <v>8030</v>
      </c>
      <c r="D59" s="90" t="n">
        <v>73.9</v>
      </c>
      <c r="E59" s="90" t="n">
        <v>2.805</v>
      </c>
      <c r="F59" s="90" t="n">
        <v>0.09</v>
      </c>
      <c r="G59" s="90" t="n">
        <v>44.01</v>
      </c>
      <c r="H59" s="92" t="n">
        <v>5482</v>
      </c>
      <c r="I59" s="92" t="n">
        <v>2133.21</v>
      </c>
      <c r="J59" s="90" t="n">
        <v>47.11</v>
      </c>
      <c r="K59" s="92" t="n">
        <v>1292.28</v>
      </c>
      <c r="L59" s="36" t="n">
        <f aca="false">YEAR(A59)</f>
        <v>2011</v>
      </c>
      <c r="M59" s="64" t="n">
        <f aca="false">B59/1000</f>
        <v>1.808</v>
      </c>
      <c r="N59" s="65" t="n">
        <f aca="false">J59/J58-1</f>
        <v>-0.0102941176470589</v>
      </c>
      <c r="O59" s="64" t="n">
        <f aca="false">SUM(M47:M58)</f>
        <v>23.111</v>
      </c>
      <c r="P59" s="65" t="n">
        <f aca="false">D59/D58-1</f>
        <v>-0.00538358008075357</v>
      </c>
      <c r="Q59" s="66" t="n">
        <f aca="false">E59-E58</f>
        <v>-0.353</v>
      </c>
      <c r="R59" s="86" t="n">
        <f aca="false">H59/G59</f>
        <v>124.562599409225</v>
      </c>
      <c r="S59" s="64" t="n">
        <f aca="false">Regression!$C$9+Regression!$C$10*N59+Regression!$C$11*O59</f>
        <v>0.901336931271626</v>
      </c>
      <c r="T59" s="64" t="n">
        <f aca="false">M59-S59</f>
        <v>0.906663068728374</v>
      </c>
      <c r="U59" s="64" t="n">
        <f aca="false">SUM(M48:M59)</f>
        <v>21.368</v>
      </c>
      <c r="V59" s="64" t="n">
        <f aca="false">SUM(M60:M71)</f>
        <v>7.553</v>
      </c>
      <c r="W59" s="65" t="n">
        <f aca="false">D71/D59-1</f>
        <v>0.118267929634641</v>
      </c>
      <c r="X59" s="65" t="n">
        <f aca="false">J71/J59-1</f>
        <v>-0.169603056675865</v>
      </c>
      <c r="Y59" s="90" t="n">
        <v>116.74</v>
      </c>
    </row>
    <row r="60" customFormat="false" ht="15" hidden="false" customHeight="false" outlineLevel="0" collapsed="false">
      <c r="A60" s="88" t="n">
        <v>40756</v>
      </c>
      <c r="B60" s="89" t="n">
        <v>-2395</v>
      </c>
      <c r="C60" s="89" t="n">
        <v>-10836</v>
      </c>
      <c r="D60" s="90" t="n">
        <v>74.13</v>
      </c>
      <c r="E60" s="90" t="n">
        <v>2.218</v>
      </c>
      <c r="F60" s="90" t="n">
        <v>0.015</v>
      </c>
      <c r="G60" s="90" t="n">
        <v>45.94</v>
      </c>
      <c r="H60" s="92" t="n">
        <v>5001</v>
      </c>
      <c r="I60" s="92" t="n">
        <v>1880.11</v>
      </c>
      <c r="J60" s="90" t="n">
        <v>42.75</v>
      </c>
      <c r="K60" s="92" t="n">
        <v>1218.89</v>
      </c>
      <c r="L60" s="36" t="n">
        <f aca="false">YEAR(A60)</f>
        <v>2011</v>
      </c>
      <c r="M60" s="64" t="n">
        <f aca="false">B60/1000</f>
        <v>-2.395</v>
      </c>
      <c r="N60" s="65" t="n">
        <f aca="false">J60/J59-1</f>
        <v>-0.0925493525790703</v>
      </c>
      <c r="O60" s="64" t="n">
        <f aca="false">SUM(M48:M59)</f>
        <v>21.368</v>
      </c>
      <c r="P60" s="65" t="n">
        <f aca="false">D60/D59-1</f>
        <v>0.00311231393775357</v>
      </c>
      <c r="Q60" s="66" t="n">
        <f aca="false">E60-E59</f>
        <v>-0.587</v>
      </c>
      <c r="R60" s="86" t="n">
        <f aca="false">H60/G60</f>
        <v>108.859381802351</v>
      </c>
      <c r="S60" s="64" t="n">
        <f aca="false">Regression!$C$9+Regression!$C$10*N60+Regression!$C$11*O60</f>
        <v>-0.719063255448262</v>
      </c>
      <c r="T60" s="64" t="n">
        <f aca="false">M60-S60</f>
        <v>-1.67593674455174</v>
      </c>
      <c r="U60" s="64" t="n">
        <f aca="false">SUM(M49:M60)</f>
        <v>16.461</v>
      </c>
      <c r="V60" s="64" t="n">
        <f aca="false">SUM(M61:M72)</f>
        <v>11.892</v>
      </c>
      <c r="W60" s="65" t="n">
        <f aca="false">D72/D60-1</f>
        <v>0.0960474841494672</v>
      </c>
      <c r="X60" s="65" t="n">
        <f aca="false">J72/J60-1</f>
        <v>-0.0811695906432748</v>
      </c>
      <c r="Y60" s="90" t="n">
        <v>114.85</v>
      </c>
    </row>
    <row r="61" customFormat="false" ht="15" hidden="false" customHeight="false" outlineLevel="0" collapsed="false">
      <c r="A61" s="88" t="n">
        <v>40787</v>
      </c>
      <c r="B61" s="89" t="n">
        <v>6</v>
      </c>
      <c r="C61" s="89" t="n">
        <v>-159</v>
      </c>
      <c r="D61" s="90" t="n">
        <v>78.55</v>
      </c>
      <c r="E61" s="90" t="n">
        <v>1.924</v>
      </c>
      <c r="F61" s="90" t="n">
        <v>0.01</v>
      </c>
      <c r="G61" s="90" t="n">
        <v>48.86</v>
      </c>
      <c r="H61" s="92" t="n">
        <v>4943.25</v>
      </c>
      <c r="I61" s="92" t="n">
        <v>1769.65</v>
      </c>
      <c r="J61" s="90" t="n">
        <v>35.1</v>
      </c>
      <c r="K61" s="92" t="n">
        <v>1131.42</v>
      </c>
      <c r="L61" s="36" t="n">
        <f aca="false">YEAR(A61)</f>
        <v>2011</v>
      </c>
      <c r="M61" s="64" t="n">
        <f aca="false">B61/1000</f>
        <v>0.006</v>
      </c>
      <c r="N61" s="65" t="n">
        <f aca="false">J61/J60-1</f>
        <v>-0.178947368421053</v>
      </c>
      <c r="O61" s="64" t="n">
        <f aca="false">SUM(M49:M60)</f>
        <v>16.461</v>
      </c>
      <c r="P61" s="65" t="n">
        <f aca="false">D61/D60-1</f>
        <v>0.0596249831377311</v>
      </c>
      <c r="Q61" s="66" t="n">
        <f aca="false">E61-E60</f>
        <v>-0.294</v>
      </c>
      <c r="R61" s="86" t="n">
        <f aca="false">H61/G61</f>
        <v>101.17171510438</v>
      </c>
      <c r="S61" s="64" t="n">
        <f aca="false">Regression!$C$9+Regression!$C$10*N61+Regression!$C$11*O61</f>
        <v>-2.55319970506917</v>
      </c>
      <c r="T61" s="64" t="n">
        <f aca="false">M61-S61</f>
        <v>2.55919970506917</v>
      </c>
      <c r="U61" s="64" t="n">
        <f aca="false">SUM(M50:M61)</f>
        <v>11.039</v>
      </c>
      <c r="V61" s="64" t="n">
        <f aca="false">SUM(M62:M73)</f>
        <v>15.447</v>
      </c>
      <c r="W61" s="65" t="n">
        <f aca="false">D73/D61-1</f>
        <v>0.0176957352005092</v>
      </c>
      <c r="X61" s="65" t="n">
        <f aca="false">J73/J61-1</f>
        <v>0.177492877492877</v>
      </c>
      <c r="Y61" s="90" t="n">
        <v>102.76</v>
      </c>
    </row>
    <row r="62" customFormat="false" ht="15" hidden="false" customHeight="false" outlineLevel="0" collapsed="false">
      <c r="A62" s="88" t="n">
        <v>40817</v>
      </c>
      <c r="B62" s="89" t="n">
        <v>346</v>
      </c>
      <c r="C62" s="89" t="n">
        <v>1678</v>
      </c>
      <c r="D62" s="90" t="n">
        <v>76.17</v>
      </c>
      <c r="E62" s="90" t="n">
        <v>2.175</v>
      </c>
      <c r="F62" s="90" t="n">
        <v>0.005</v>
      </c>
      <c r="G62" s="90" t="n">
        <v>48.628</v>
      </c>
      <c r="H62" s="92" t="n">
        <v>5326.6001</v>
      </c>
      <c r="I62" s="92" t="n">
        <v>1909.03</v>
      </c>
      <c r="J62" s="90" t="n">
        <v>40.81</v>
      </c>
      <c r="K62" s="92" t="n">
        <v>1253.3</v>
      </c>
      <c r="L62" s="36" t="n">
        <f aca="false">YEAR(A62)</f>
        <v>2011</v>
      </c>
      <c r="M62" s="64" t="n">
        <f aca="false">B62/1000</f>
        <v>0.346</v>
      </c>
      <c r="N62" s="65" t="n">
        <f aca="false">J62/J61-1</f>
        <v>0.162678062678063</v>
      </c>
      <c r="O62" s="64" t="n">
        <f aca="false">SUM(M50:M61)</f>
        <v>11.039</v>
      </c>
      <c r="P62" s="65" t="n">
        <f aca="false">D62/D61-1</f>
        <v>-0.0302991725015913</v>
      </c>
      <c r="Q62" s="66" t="n">
        <f aca="false">E62-E61</f>
        <v>0.251</v>
      </c>
      <c r="R62" s="86" t="n">
        <f aca="false">H62/G62</f>
        <v>109.537716953196</v>
      </c>
      <c r="S62" s="64" t="n">
        <f aca="false">Regression!$C$9+Regression!$C$10*N62+Regression!$C$11*O62</f>
        <v>3.63290521168044</v>
      </c>
      <c r="T62" s="64" t="n">
        <f aca="false">M62-S62</f>
        <v>-3.28690521168044</v>
      </c>
      <c r="U62" s="64" t="n">
        <f aca="false">SUM(M51:M62)</f>
        <v>4.964</v>
      </c>
      <c r="V62" s="64" t="n">
        <f aca="false">SUM(M63:M74)</f>
        <v>17.274</v>
      </c>
      <c r="W62" s="65" t="n">
        <f aca="false">D74/D62-1</f>
        <v>0.0492319810949193</v>
      </c>
      <c r="X62" s="65" t="n">
        <f aca="false">J74/J62-1</f>
        <v>0.0083312913501592</v>
      </c>
      <c r="Y62" s="90" t="n">
        <v>109.56</v>
      </c>
    </row>
    <row r="63" customFormat="false" ht="15" hidden="false" customHeight="false" outlineLevel="0" collapsed="false">
      <c r="A63" s="88" t="n">
        <v>40848</v>
      </c>
      <c r="B63" s="89" t="n">
        <v>-788</v>
      </c>
      <c r="C63" s="89" t="n">
        <v>-4198</v>
      </c>
      <c r="D63" s="90" t="n">
        <v>78.39</v>
      </c>
      <c r="E63" s="90" t="n">
        <v>2.068</v>
      </c>
      <c r="F63" s="90" t="n">
        <v>0.015</v>
      </c>
      <c r="G63" s="90" t="n">
        <v>51.903</v>
      </c>
      <c r="H63" s="92" t="n">
        <v>4832.0498</v>
      </c>
      <c r="I63" s="92" t="n">
        <v>1847.51</v>
      </c>
      <c r="J63" s="90" t="n">
        <v>40.01</v>
      </c>
      <c r="K63" s="92" t="n">
        <v>1246.96</v>
      </c>
      <c r="L63" s="36" t="n">
        <f aca="false">YEAR(A63)</f>
        <v>2011</v>
      </c>
      <c r="M63" s="64" t="n">
        <f aca="false">B63/1000</f>
        <v>-0.788</v>
      </c>
      <c r="N63" s="65" t="n">
        <f aca="false">J63/J62-1</f>
        <v>-0.0196030384709631</v>
      </c>
      <c r="O63" s="64" t="n">
        <f aca="false">SUM(M51:M62)</f>
        <v>4.964</v>
      </c>
      <c r="P63" s="65" t="n">
        <f aca="false">D63/D62-1</f>
        <v>0.0291453328081921</v>
      </c>
      <c r="Q63" s="66" t="n">
        <f aca="false">E63-E62</f>
        <v>-0.107</v>
      </c>
      <c r="R63" s="86" t="n">
        <f aca="false">H63/G63</f>
        <v>93.0976976282681</v>
      </c>
      <c r="S63" s="64" t="n">
        <f aca="false">Regression!$C$9+Regression!$C$10*N63+Regression!$C$11*O63</f>
        <v>-0.0529958446172234</v>
      </c>
      <c r="T63" s="64" t="n">
        <f aca="false">M63-S63</f>
        <v>-0.735004155382777</v>
      </c>
      <c r="U63" s="64" t="n">
        <f aca="false">SUM(M52:M63)</f>
        <v>0.0609999999999999</v>
      </c>
      <c r="V63" s="64" t="n">
        <f aca="false">SUM(M64:M75)</f>
        <v>19.808</v>
      </c>
      <c r="W63" s="65" t="n">
        <f aca="false">D75/D63-1</f>
        <v>0.0224518433473657</v>
      </c>
      <c r="X63" s="65" t="n">
        <f aca="false">J75/J63-1</f>
        <v>0.044488877780555</v>
      </c>
      <c r="Y63" s="90" t="n">
        <v>110.82</v>
      </c>
    </row>
    <row r="64" customFormat="false" ht="15" hidden="false" customHeight="false" outlineLevel="0" collapsed="false">
      <c r="A64" s="88" t="n">
        <v>40878</v>
      </c>
      <c r="B64" s="89" t="n">
        <v>31</v>
      </c>
      <c r="C64" s="89" t="n">
        <v>100</v>
      </c>
      <c r="D64" s="90" t="n">
        <v>80.17</v>
      </c>
      <c r="E64" s="90" t="n">
        <v>1.871</v>
      </c>
      <c r="F64" s="90" t="n">
        <v>0.005</v>
      </c>
      <c r="G64" s="90" t="n">
        <v>53</v>
      </c>
      <c r="H64" s="92" t="n">
        <v>4624.2998</v>
      </c>
      <c r="I64" s="92" t="n">
        <v>1825.74</v>
      </c>
      <c r="J64" s="90" t="n">
        <v>37.94</v>
      </c>
      <c r="K64" s="92" t="n">
        <v>1257.6</v>
      </c>
      <c r="L64" s="36" t="n">
        <f aca="false">YEAR(A64)</f>
        <v>2011</v>
      </c>
      <c r="M64" s="64" t="n">
        <f aca="false">B64/1000</f>
        <v>0.031</v>
      </c>
      <c r="N64" s="65" t="n">
        <f aca="false">J64/J63-1</f>
        <v>-0.0517370657335666</v>
      </c>
      <c r="O64" s="64" t="n">
        <f aca="false">SUM(M52:M63)</f>
        <v>0.0609999999999999</v>
      </c>
      <c r="P64" s="65" t="n">
        <f aca="false">D64/D63-1</f>
        <v>0.0227069779308586</v>
      </c>
      <c r="Q64" s="66" t="n">
        <f aca="false">E64-E63</f>
        <v>-0.197</v>
      </c>
      <c r="R64" s="86" t="n">
        <f aca="false">H64/G64</f>
        <v>87.2509396226415</v>
      </c>
      <c r="S64" s="64" t="n">
        <f aca="false">Regression!$C$9+Regression!$C$10*N64+Regression!$C$11*O64</f>
        <v>-0.867365464537365</v>
      </c>
      <c r="T64" s="64" t="n">
        <f aca="false">M64-S64</f>
        <v>0.898365464537365</v>
      </c>
      <c r="U64" s="64" t="n">
        <f aca="false">SUM(M53:M64)</f>
        <v>-0.358</v>
      </c>
      <c r="V64" s="64" t="n">
        <f aca="false">SUM(M65:M76)</f>
        <v>24.368</v>
      </c>
      <c r="W64" s="65" t="n">
        <f aca="false">D76/D64-1</f>
        <v>-0.0049893975302483</v>
      </c>
      <c r="X64" s="65" t="n">
        <f aca="false">J76/J64-1</f>
        <v>0.168950975224038</v>
      </c>
      <c r="Y64" s="90" t="n">
        <v>107.38</v>
      </c>
    </row>
    <row r="65" customFormat="false" ht="15" hidden="false" customHeight="false" outlineLevel="0" collapsed="false">
      <c r="A65" s="88" t="n">
        <v>40909</v>
      </c>
      <c r="B65" s="89" t="n">
        <v>2037</v>
      </c>
      <c r="C65" s="89" t="n">
        <v>10355</v>
      </c>
      <c r="D65" s="90" t="n">
        <v>79.28</v>
      </c>
      <c r="E65" s="90" t="n">
        <v>1.799</v>
      </c>
      <c r="F65" s="90" t="n">
        <v>0.055</v>
      </c>
      <c r="G65" s="90" t="n">
        <v>52.493</v>
      </c>
      <c r="H65" s="92" t="n">
        <v>5199.25</v>
      </c>
      <c r="I65" s="92" t="n">
        <v>1955.79</v>
      </c>
      <c r="J65" s="90" t="n">
        <v>42.11</v>
      </c>
      <c r="K65" s="92" t="n">
        <v>1312.41</v>
      </c>
      <c r="L65" s="36" t="n">
        <f aca="false">YEAR(A65)</f>
        <v>2012</v>
      </c>
      <c r="M65" s="64" t="n">
        <f aca="false">B65/1000</f>
        <v>2.037</v>
      </c>
      <c r="N65" s="65" t="n">
        <f aca="false">J65/J64-1</f>
        <v>0.109910384818134</v>
      </c>
      <c r="O65" s="64" t="n">
        <f aca="false">SUM(M53:M64)</f>
        <v>-0.358</v>
      </c>
      <c r="P65" s="65" t="n">
        <f aca="false">D65/D64-1</f>
        <v>-0.0111014095048023</v>
      </c>
      <c r="Q65" s="66" t="n">
        <f aca="false">E65-E64</f>
        <v>-0.0720000000000001</v>
      </c>
      <c r="R65" s="86" t="n">
        <f aca="false">H65/G65</f>
        <v>99.0465395386052</v>
      </c>
      <c r="S65" s="64" t="n">
        <f aca="false">Regression!$C$9+Regression!$C$10*N65+Regression!$C$11*O65</f>
        <v>2.15191845808581</v>
      </c>
      <c r="T65" s="64" t="n">
        <f aca="false">M65-S65</f>
        <v>-0.114918458085811</v>
      </c>
      <c r="U65" s="64" t="n">
        <f aca="false">SUM(M54:M65)</f>
        <v>2.732</v>
      </c>
      <c r="V65" s="64" t="n">
        <f aca="false">SUM(M66:M77)</f>
        <v>26.391</v>
      </c>
      <c r="W65" s="65" t="n">
        <f aca="false">D77/D65-1</f>
        <v>-0.00088294651866816</v>
      </c>
      <c r="X65" s="65" t="n">
        <f aca="false">J77/J65-1</f>
        <v>0.0501068629779149</v>
      </c>
      <c r="Y65" s="93"/>
    </row>
    <row r="66" customFormat="false" ht="15" hidden="false" customHeight="false" outlineLevel="0" collapsed="false">
      <c r="A66" s="88" t="n">
        <v>40940</v>
      </c>
      <c r="B66" s="89" t="n">
        <v>5128</v>
      </c>
      <c r="C66" s="89" t="n">
        <v>25212</v>
      </c>
      <c r="D66" s="90" t="n">
        <v>78.73</v>
      </c>
      <c r="E66" s="90" t="n">
        <v>1.977</v>
      </c>
      <c r="F66" s="90" t="n">
        <v>0.075</v>
      </c>
      <c r="G66" s="90" t="n">
        <v>49.068</v>
      </c>
      <c r="H66" s="92" t="n">
        <v>5385.2002</v>
      </c>
      <c r="I66" s="92" t="n">
        <v>2030.25</v>
      </c>
      <c r="J66" s="90" t="n">
        <v>44.33</v>
      </c>
      <c r="K66" s="92" t="n">
        <v>1365.6801</v>
      </c>
      <c r="L66" s="36" t="n">
        <f aca="false">YEAR(A66)</f>
        <v>2012</v>
      </c>
      <c r="M66" s="64" t="n">
        <f aca="false">B66/1000</f>
        <v>5.128</v>
      </c>
      <c r="N66" s="65" t="n">
        <f aca="false">J66/J65-1</f>
        <v>0.0527190691047257</v>
      </c>
      <c r="O66" s="64" t="n">
        <f aca="false">SUM(M54:M65)</f>
        <v>2.732</v>
      </c>
      <c r="P66" s="65" t="n">
        <f aca="false">D66/D65-1</f>
        <v>-0.00693743693239146</v>
      </c>
      <c r="Q66" s="66" t="n">
        <f aca="false">E66-E65</f>
        <v>0.178</v>
      </c>
      <c r="R66" s="86" t="n">
        <f aca="false">H66/G66</f>
        <v>109.749739137523</v>
      </c>
      <c r="S66" s="64" t="n">
        <f aca="false">Regression!$C$9+Regression!$C$10*N66+Regression!$C$11*O66</f>
        <v>1.21003732567577</v>
      </c>
      <c r="T66" s="64" t="n">
        <f aca="false">M66-S66</f>
        <v>3.91796267432423</v>
      </c>
      <c r="U66" s="64" t="n">
        <f aca="false">SUM(M55:M66)</f>
        <v>8.868</v>
      </c>
      <c r="V66" s="64" t="n">
        <f aca="false">SUM(M67:M78)</f>
        <v>25.839</v>
      </c>
      <c r="W66" s="65" t="n">
        <f aca="false">D78/D66-1</f>
        <v>0.0412803251619458</v>
      </c>
      <c r="X66" s="65" t="n">
        <f aca="false">J78/J66-1</f>
        <v>-0.025265057523122</v>
      </c>
      <c r="Y66" s="90" t="n">
        <v>122.66</v>
      </c>
    </row>
    <row r="67" customFormat="false" ht="15" hidden="false" customHeight="false" outlineLevel="0" collapsed="false">
      <c r="A67" s="88" t="n">
        <v>40969</v>
      </c>
      <c r="B67" s="89" t="n">
        <v>1686</v>
      </c>
      <c r="C67" s="89" t="n">
        <v>8382</v>
      </c>
      <c r="D67" s="90" t="n">
        <v>78.93</v>
      </c>
      <c r="E67" s="90" t="n">
        <v>2.216</v>
      </c>
      <c r="F67" s="90" t="n">
        <v>0.065</v>
      </c>
      <c r="G67" s="90" t="n">
        <v>50.868</v>
      </c>
      <c r="H67" s="92" t="n">
        <v>5295.5498</v>
      </c>
      <c r="I67" s="92" t="n">
        <v>2014.04</v>
      </c>
      <c r="J67" s="90" t="n">
        <v>42.95</v>
      </c>
      <c r="K67" s="92" t="n">
        <v>1408.47</v>
      </c>
      <c r="L67" s="36" t="n">
        <f aca="false">YEAR(A67)</f>
        <v>2012</v>
      </c>
      <c r="M67" s="64" t="n">
        <f aca="false">B67/1000</f>
        <v>1.686</v>
      </c>
      <c r="N67" s="65" t="n">
        <f aca="false">J67/J66-1</f>
        <v>-0.0311301601624181</v>
      </c>
      <c r="O67" s="64" t="n">
        <f aca="false">SUM(M55:M66)</f>
        <v>8.868</v>
      </c>
      <c r="P67" s="65" t="n">
        <f aca="false">D67/D66-1</f>
        <v>0.00254032770227353</v>
      </c>
      <c r="Q67" s="66" t="n">
        <f aca="false">E67-E66</f>
        <v>0.239</v>
      </c>
      <c r="R67" s="86" t="n">
        <f aca="false">H67/G67</f>
        <v>104.103754816388</v>
      </c>
      <c r="S67" s="64" t="n">
        <f aca="false">Regression!$C$9+Regression!$C$10*N67+Regression!$C$11*O67</f>
        <v>-0.101906379818809</v>
      </c>
      <c r="T67" s="64" t="n">
        <f aca="false">M67-S67</f>
        <v>1.78790637981881</v>
      </c>
      <c r="U67" s="64" t="n">
        <f aca="false">SUM(M56:M67)</f>
        <v>9.013</v>
      </c>
      <c r="V67" s="64" t="n">
        <f aca="false">SUM(M68:M79)</f>
        <v>25.829</v>
      </c>
      <c r="W67" s="65" t="n">
        <f aca="false">D79/D67-1</f>
        <v>0.0514379830229315</v>
      </c>
      <c r="X67" s="65" t="n">
        <f aca="false">J79/J67-1</f>
        <v>-0.00419091967403962</v>
      </c>
      <c r="Y67" s="90" t="n">
        <v>122.88</v>
      </c>
    </row>
    <row r="68" customFormat="false" ht="15" hidden="false" customHeight="false" outlineLevel="0" collapsed="false">
      <c r="A68" s="88" t="n">
        <v>41000</v>
      </c>
      <c r="B68" s="89" t="n">
        <v>-205</v>
      </c>
      <c r="C68" s="89" t="n">
        <v>-1109</v>
      </c>
      <c r="D68" s="90" t="n">
        <v>78.79</v>
      </c>
      <c r="E68" s="90" t="n">
        <v>1.915</v>
      </c>
      <c r="F68" s="90" t="n">
        <v>0.09</v>
      </c>
      <c r="G68" s="90" t="n">
        <v>52.538</v>
      </c>
      <c r="H68" s="92" t="n">
        <v>5248.1499</v>
      </c>
      <c r="I68" s="92" t="n">
        <v>1981.99</v>
      </c>
      <c r="J68" s="90" t="n">
        <v>42.22</v>
      </c>
      <c r="K68" s="92" t="n">
        <v>1397.91</v>
      </c>
      <c r="L68" s="36" t="n">
        <f aca="false">YEAR(A68)</f>
        <v>2012</v>
      </c>
      <c r="M68" s="64" t="n">
        <f aca="false">B68/1000</f>
        <v>-0.205</v>
      </c>
      <c r="N68" s="65" t="n">
        <f aca="false">J68/J67-1</f>
        <v>-0.0169965075669384</v>
      </c>
      <c r="O68" s="64" t="n">
        <f aca="false">SUM(M56:M67)</f>
        <v>9.013</v>
      </c>
      <c r="P68" s="65" t="n">
        <f aca="false">D68/D67-1</f>
        <v>-0.00177372355251493</v>
      </c>
      <c r="Q68" s="66" t="n">
        <f aca="false">E68-E67</f>
        <v>-0.301</v>
      </c>
      <c r="R68" s="86" t="n">
        <f aca="false">H68/G68</f>
        <v>99.8924568883475</v>
      </c>
      <c r="S68" s="64" t="n">
        <f aca="false">Regression!$C$9+Regression!$C$10*N68+Regression!$C$11*O68</f>
        <v>0.169886178877134</v>
      </c>
      <c r="T68" s="64" t="n">
        <f aca="false">M68-S68</f>
        <v>-0.374886178877134</v>
      </c>
      <c r="U68" s="64" t="n">
        <f aca="false">SUM(M57:M68)</f>
        <v>7.189</v>
      </c>
      <c r="V68" s="64" t="n">
        <f aca="false">SUM(M69:M80)</f>
        <v>27.036</v>
      </c>
      <c r="W68" s="65" t="n">
        <f aca="false">D80/D68-1</f>
        <v>0.0373143799974616</v>
      </c>
      <c r="X68" s="65" t="n">
        <f aca="false">J80/J68-1</f>
        <v>0.0253434391283751</v>
      </c>
      <c r="Y68" s="93"/>
    </row>
    <row r="69" customFormat="false" ht="15" hidden="false" customHeight="false" outlineLevel="0" collapsed="false">
      <c r="A69" s="88" t="n">
        <v>41030</v>
      </c>
      <c r="B69" s="89" t="n">
        <v>-60</v>
      </c>
      <c r="C69" s="89" t="n">
        <v>-348</v>
      </c>
      <c r="D69" s="90" t="n">
        <v>83.04</v>
      </c>
      <c r="E69" s="90" t="n">
        <v>1.581</v>
      </c>
      <c r="F69" s="90" t="n">
        <v>0.06</v>
      </c>
      <c r="G69" s="90" t="n">
        <v>56.228</v>
      </c>
      <c r="H69" s="92" t="n">
        <v>4924.25</v>
      </c>
      <c r="I69" s="92" t="n">
        <v>1843.47</v>
      </c>
      <c r="J69" s="90" t="n">
        <v>37.7</v>
      </c>
      <c r="K69" s="92" t="n">
        <v>1310.33</v>
      </c>
      <c r="L69" s="36" t="n">
        <f aca="false">YEAR(A69)</f>
        <v>2012</v>
      </c>
      <c r="M69" s="64" t="n">
        <f aca="false">B69/1000</f>
        <v>-0.06</v>
      </c>
      <c r="N69" s="65" t="n">
        <f aca="false">J69/J68-1</f>
        <v>-0.107058266224538</v>
      </c>
      <c r="O69" s="64" t="n">
        <f aca="false">SUM(M57:M68)</f>
        <v>7.189</v>
      </c>
      <c r="P69" s="65" t="n">
        <f aca="false">D69/D68-1</f>
        <v>0.0539408554385075</v>
      </c>
      <c r="Q69" s="66" t="n">
        <f aca="false">E69-E68</f>
        <v>-0.334</v>
      </c>
      <c r="R69" s="86" t="n">
        <f aca="false">H69/G69</f>
        <v>87.5764743544142</v>
      </c>
      <c r="S69" s="64" t="n">
        <f aca="false">Regression!$C$9+Regression!$C$10*N69+Regression!$C$11*O69</f>
        <v>-1.60067393588719</v>
      </c>
      <c r="T69" s="64" t="n">
        <f aca="false">M69-S69</f>
        <v>1.54067393588719</v>
      </c>
      <c r="U69" s="64" t="n">
        <f aca="false">SUM(M58:M69)</f>
        <v>8.609</v>
      </c>
      <c r="V69" s="64" t="n">
        <f aca="false">SUM(M70:M81)</f>
        <v>31.14</v>
      </c>
      <c r="W69" s="65" t="n">
        <f aca="false">D81/D69-1</f>
        <v>0.00409441233140639</v>
      </c>
      <c r="X69" s="65" t="n">
        <f aca="false">J81/J69-1</f>
        <v>0.0928381962864722</v>
      </c>
      <c r="Y69" s="90" t="n">
        <v>101.87</v>
      </c>
    </row>
    <row r="70" customFormat="false" ht="15" hidden="false" customHeight="false" outlineLevel="0" collapsed="false">
      <c r="A70" s="88" t="n">
        <v>41061</v>
      </c>
      <c r="B70" s="89" t="n">
        <v>-86</v>
      </c>
      <c r="C70" s="89" t="n">
        <v>-503</v>
      </c>
      <c r="D70" s="90" t="n">
        <v>81.65</v>
      </c>
      <c r="E70" s="90" t="n">
        <v>1.659</v>
      </c>
      <c r="F70" s="90" t="n">
        <v>0.08</v>
      </c>
      <c r="G70" s="90" t="n">
        <v>55.503</v>
      </c>
      <c r="H70" s="92" t="n">
        <v>5278.8999</v>
      </c>
      <c r="I70" s="92" t="n">
        <v>1854.01</v>
      </c>
      <c r="J70" s="90" t="n">
        <v>39.13</v>
      </c>
      <c r="K70" s="92" t="n">
        <v>1362.16</v>
      </c>
      <c r="L70" s="36" t="n">
        <f aca="false">YEAR(A70)</f>
        <v>2012</v>
      </c>
      <c r="M70" s="64" t="n">
        <f aca="false">B70/1000</f>
        <v>-0.086</v>
      </c>
      <c r="N70" s="65" t="n">
        <f aca="false">J70/J69-1</f>
        <v>0.0379310344827586</v>
      </c>
      <c r="O70" s="64" t="n">
        <f aca="false">SUM(M58:M69)</f>
        <v>8.609</v>
      </c>
      <c r="P70" s="65" t="n">
        <f aca="false">D70/D69-1</f>
        <v>-0.0167389210019268</v>
      </c>
      <c r="Q70" s="66" t="n">
        <f aca="false">E70-E69</f>
        <v>0.0780000000000001</v>
      </c>
      <c r="R70" s="86" t="n">
        <f aca="false">H70/G70</f>
        <v>95.1101724231123</v>
      </c>
      <c r="S70" s="64" t="n">
        <f aca="false">Regression!$C$9+Regression!$C$10*N70+Regression!$C$11*O70</f>
        <v>1.18459706979107</v>
      </c>
      <c r="T70" s="64" t="n">
        <f aca="false">M70-S70</f>
        <v>-1.27059706979107</v>
      </c>
      <c r="U70" s="64" t="n">
        <f aca="false">SUM(M59:M70)</f>
        <v>7.508</v>
      </c>
      <c r="V70" s="64" t="n">
        <f aca="false">SUM(M71:M82)</f>
        <v>29.373</v>
      </c>
      <c r="W70" s="65" t="n">
        <f aca="false">D82/D70-1</f>
        <v>0.0186160440906307</v>
      </c>
      <c r="X70" s="65" t="n">
        <f aca="false">J82/J70-1</f>
        <v>-0.0161001788908767</v>
      </c>
      <c r="Y70" s="90" t="n">
        <v>97.8</v>
      </c>
    </row>
    <row r="71" customFormat="false" ht="15" hidden="false" customHeight="false" outlineLevel="0" collapsed="false">
      <c r="A71" s="88" t="n">
        <v>41091</v>
      </c>
      <c r="B71" s="89" t="n">
        <v>1853</v>
      </c>
      <c r="C71" s="89" t="n">
        <v>10276</v>
      </c>
      <c r="D71" s="90" t="n">
        <v>82.64</v>
      </c>
      <c r="E71" s="90" t="n">
        <v>1.492</v>
      </c>
      <c r="F71" s="90" t="n">
        <v>0.1</v>
      </c>
      <c r="G71" s="90" t="n">
        <v>55.423</v>
      </c>
      <c r="H71" s="92" t="n">
        <v>5229</v>
      </c>
      <c r="I71" s="92" t="n">
        <v>1881.99</v>
      </c>
      <c r="J71" s="90" t="n">
        <v>39.12</v>
      </c>
      <c r="K71" s="92" t="n">
        <v>1379.3199</v>
      </c>
      <c r="L71" s="36" t="n">
        <f aca="false">YEAR(A71)</f>
        <v>2012</v>
      </c>
      <c r="M71" s="64" t="n">
        <f aca="false">B71/1000</f>
        <v>1.853</v>
      </c>
      <c r="N71" s="65" t="n">
        <f aca="false">J71/J70-1</f>
        <v>-0.000255558395093392</v>
      </c>
      <c r="O71" s="64" t="n">
        <f aca="false">SUM(M59:M70)</f>
        <v>7.508</v>
      </c>
      <c r="P71" s="65" t="n">
        <f aca="false">D71/D70-1</f>
        <v>0.0121249234537659</v>
      </c>
      <c r="Q71" s="66" t="n">
        <f aca="false">E71-E70</f>
        <v>-0.167</v>
      </c>
      <c r="R71" s="86" t="n">
        <f aca="false">H71/G71</f>
        <v>94.3471122097324</v>
      </c>
      <c r="S71" s="64" t="n">
        <f aca="false">Regression!$C$9+Regression!$C$10*N71+Regression!$C$11*O71</f>
        <v>0.419800319381341</v>
      </c>
      <c r="T71" s="64" t="n">
        <f aca="false">M71-S71</f>
        <v>1.43319968061866</v>
      </c>
      <c r="U71" s="64" t="n">
        <f aca="false">SUM(M60:M71)</f>
        <v>7.553</v>
      </c>
      <c r="V71" s="64" t="n">
        <f aca="false">SUM(M72:M83)</f>
        <v>26.507</v>
      </c>
      <c r="W71" s="65" t="n">
        <f aca="false">D83/D71-1</f>
        <v>-0.0143998063891577</v>
      </c>
      <c r="X71" s="65" t="n">
        <f aca="false">J83/J71-1</f>
        <v>-0.0028118609406953</v>
      </c>
      <c r="Y71" s="93"/>
    </row>
    <row r="72" customFormat="false" ht="15" hidden="false" customHeight="false" outlineLevel="0" collapsed="false">
      <c r="A72" s="88" t="n">
        <v>41122</v>
      </c>
      <c r="B72" s="89" t="n">
        <v>1944</v>
      </c>
      <c r="C72" s="89" t="n">
        <v>10804</v>
      </c>
      <c r="D72" s="90" t="n">
        <v>81.25</v>
      </c>
      <c r="E72" s="90" t="n">
        <v>1.562</v>
      </c>
      <c r="F72" s="90" t="n">
        <v>0.085</v>
      </c>
      <c r="G72" s="90" t="n">
        <v>55.628</v>
      </c>
      <c r="H72" s="92" t="n">
        <v>5258.5</v>
      </c>
      <c r="I72" s="92" t="n">
        <v>1905.12</v>
      </c>
      <c r="J72" s="90" t="n">
        <v>39.28</v>
      </c>
      <c r="K72" s="92" t="n">
        <v>1406.58</v>
      </c>
      <c r="L72" s="36" t="n">
        <f aca="false">YEAR(A72)</f>
        <v>2012</v>
      </c>
      <c r="M72" s="64" t="n">
        <f aca="false">B72/1000</f>
        <v>1.944</v>
      </c>
      <c r="N72" s="65" t="n">
        <f aca="false">J72/J71-1</f>
        <v>0.00408997955010237</v>
      </c>
      <c r="O72" s="64" t="n">
        <f aca="false">SUM(M60:M71)</f>
        <v>7.553</v>
      </c>
      <c r="P72" s="65" t="n">
        <f aca="false">D72/D71-1</f>
        <v>-0.0168199419167473</v>
      </c>
      <c r="Q72" s="66" t="n">
        <f aca="false">E72-E71</f>
        <v>0.0700000000000001</v>
      </c>
      <c r="R72" s="86" t="n">
        <f aca="false">H72/G72</f>
        <v>94.5297332278709</v>
      </c>
      <c r="S72" s="64" t="n">
        <f aca="false">Regression!$C$9+Regression!$C$10*N72+Regression!$C$11*O72</f>
        <v>0.503383721835314</v>
      </c>
      <c r="T72" s="64" t="n">
        <f aca="false">M72-S72</f>
        <v>1.44061627816469</v>
      </c>
      <c r="U72" s="64" t="n">
        <f aca="false">SUM(M61:M72)</f>
        <v>11.892</v>
      </c>
      <c r="V72" s="64" t="n">
        <f aca="false">SUM(M73:M84)</f>
        <v>23.66</v>
      </c>
      <c r="W72" s="65" t="n">
        <f aca="false">D84/D72-1</f>
        <v>0.0103384615384616</v>
      </c>
      <c r="X72" s="65" t="n">
        <f aca="false">J84/J72-1</f>
        <v>-0.0320773930753564</v>
      </c>
      <c r="Y72" s="90" t="n">
        <v>114.57</v>
      </c>
    </row>
    <row r="73" customFormat="false" ht="15" hidden="false" customHeight="false" outlineLevel="0" collapsed="false">
      <c r="A73" s="88" t="n">
        <v>41153</v>
      </c>
      <c r="B73" s="89" t="n">
        <v>3561</v>
      </c>
      <c r="C73" s="89" t="n">
        <v>19262</v>
      </c>
      <c r="D73" s="90" t="n">
        <v>79.94</v>
      </c>
      <c r="E73" s="90" t="n">
        <v>1.637</v>
      </c>
      <c r="F73" s="90" t="n">
        <v>0.09</v>
      </c>
      <c r="G73" s="90" t="n">
        <v>52.848</v>
      </c>
      <c r="H73" s="92" t="n">
        <v>5703.2998</v>
      </c>
      <c r="I73" s="92" t="n">
        <v>1996.21</v>
      </c>
      <c r="J73" s="90" t="n">
        <v>41.33</v>
      </c>
      <c r="K73" s="92" t="n">
        <v>1440.67</v>
      </c>
      <c r="L73" s="36" t="n">
        <f aca="false">YEAR(A73)</f>
        <v>2012</v>
      </c>
      <c r="M73" s="64" t="n">
        <f aca="false">B73/1000</f>
        <v>3.561</v>
      </c>
      <c r="N73" s="65" t="n">
        <f aca="false">J73/J72-1</f>
        <v>0.0521894093686353</v>
      </c>
      <c r="O73" s="64" t="n">
        <f aca="false">SUM(M61:M72)</f>
        <v>11.892</v>
      </c>
      <c r="P73" s="65" t="n">
        <f aca="false">D73/D72-1</f>
        <v>-0.0161230769230769</v>
      </c>
      <c r="Q73" s="66" t="n">
        <f aca="false">E73-E72</f>
        <v>0.075</v>
      </c>
      <c r="R73" s="86" t="n">
        <f aca="false">H73/G73</f>
        <v>107.918933545262</v>
      </c>
      <c r="S73" s="64" t="n">
        <f aca="false">Regression!$C$9+Regression!$C$10*N73+Regression!$C$11*O73</f>
        <v>1.5935117319349</v>
      </c>
      <c r="T73" s="64" t="n">
        <f aca="false">M73-S73</f>
        <v>1.96748826806511</v>
      </c>
      <c r="U73" s="64" t="n">
        <f aca="false">SUM(M62:M73)</f>
        <v>15.447</v>
      </c>
      <c r="V73" s="64" t="n">
        <f aca="false">SUM(M74:M85)</f>
        <v>22.159</v>
      </c>
      <c r="W73" s="65" t="n">
        <f aca="false">D85/D73-1</f>
        <v>0.00350262697022763</v>
      </c>
      <c r="X73" s="65" t="n">
        <f aca="false">J85/J73-1</f>
        <v>-0.0137914347931285</v>
      </c>
      <c r="Y73" s="90" t="n">
        <v>112.39</v>
      </c>
    </row>
    <row r="74" customFormat="false" ht="15" hidden="false" customHeight="false" outlineLevel="0" collapsed="false">
      <c r="A74" s="88" t="n">
        <v>41183</v>
      </c>
      <c r="B74" s="89" t="n">
        <v>2173</v>
      </c>
      <c r="C74" s="89" t="n">
        <v>11365</v>
      </c>
      <c r="D74" s="90" t="n">
        <v>79.92</v>
      </c>
      <c r="E74" s="90" t="n">
        <v>1.686</v>
      </c>
      <c r="F74" s="90" t="n">
        <v>0.105</v>
      </c>
      <c r="G74" s="90" t="n">
        <v>53.958</v>
      </c>
      <c r="H74" s="92" t="n">
        <v>5619.7002</v>
      </c>
      <c r="I74" s="92" t="n">
        <v>1912.0601</v>
      </c>
      <c r="J74" s="90" t="n">
        <v>41.15</v>
      </c>
      <c r="K74" s="92" t="n">
        <v>1412.16</v>
      </c>
      <c r="L74" s="36" t="n">
        <f aca="false">YEAR(A74)</f>
        <v>2012</v>
      </c>
      <c r="M74" s="64" t="n">
        <f aca="false">B74/1000</f>
        <v>2.173</v>
      </c>
      <c r="N74" s="65" t="n">
        <f aca="false">J74/J73-1</f>
        <v>-0.0043551899346721</v>
      </c>
      <c r="O74" s="64" t="n">
        <f aca="false">SUM(M62:M73)</f>
        <v>15.447</v>
      </c>
      <c r="P74" s="65" t="n">
        <f aca="false">D74/D73-1</f>
        <v>-0.000250187640730482</v>
      </c>
      <c r="Q74" s="66" t="n">
        <f aca="false">E74-E73</f>
        <v>0.0489999999999999</v>
      </c>
      <c r="R74" s="86" t="n">
        <f aca="false">H74/G74</f>
        <v>104.149527410208</v>
      </c>
      <c r="S74" s="64" t="n">
        <f aca="false">Regression!$C$9+Regression!$C$10*N74+Regression!$C$11*O74</f>
        <v>0.683754075827227</v>
      </c>
      <c r="T74" s="64" t="n">
        <f aca="false">M74-S74</f>
        <v>1.48924592417277</v>
      </c>
      <c r="U74" s="64" t="n">
        <f aca="false">SUM(M63:M74)</f>
        <v>17.274</v>
      </c>
      <c r="V74" s="64" t="n">
        <f aca="false">SUM(M75:M86)</f>
        <v>22.537</v>
      </c>
      <c r="W74" s="65" t="n">
        <f aca="false">D86/D74-1</f>
        <v>0.00350350350350359</v>
      </c>
      <c r="X74" s="65" t="n">
        <f aca="false">J86/J74-1</f>
        <v>0.0318347509113002</v>
      </c>
      <c r="Y74" s="90" t="n">
        <v>108.7</v>
      </c>
    </row>
    <row r="75" customFormat="false" ht="15" hidden="false" customHeight="false" outlineLevel="0" collapsed="false">
      <c r="A75" s="88" t="n">
        <v>41214</v>
      </c>
      <c r="B75" s="89" t="n">
        <v>1746</v>
      </c>
      <c r="C75" s="89" t="n">
        <v>9579</v>
      </c>
      <c r="D75" s="90" t="n">
        <v>80.15</v>
      </c>
      <c r="E75" s="90" t="n">
        <v>1.606</v>
      </c>
      <c r="F75" s="90" t="n">
        <v>0.075</v>
      </c>
      <c r="G75" s="90" t="n">
        <v>54.838</v>
      </c>
      <c r="H75" s="92" t="n">
        <v>5879.8501</v>
      </c>
      <c r="I75" s="92" t="n">
        <v>1932.9</v>
      </c>
      <c r="J75" s="90" t="n">
        <v>41.79</v>
      </c>
      <c r="K75" s="92" t="n">
        <v>1416.1801</v>
      </c>
      <c r="L75" s="36" t="n">
        <f aca="false">YEAR(A75)</f>
        <v>2012</v>
      </c>
      <c r="M75" s="64" t="n">
        <f aca="false">B75/1000</f>
        <v>1.746</v>
      </c>
      <c r="N75" s="65" t="n">
        <f aca="false">J75/J74-1</f>
        <v>0.0155528554070474</v>
      </c>
      <c r="O75" s="64" t="n">
        <f aca="false">SUM(M63:M74)</f>
        <v>17.274</v>
      </c>
      <c r="P75" s="65" t="n">
        <f aca="false">D75/D74-1</f>
        <v>0.00287787787787797</v>
      </c>
      <c r="Q75" s="66" t="n">
        <f aca="false">E75-E74</f>
        <v>-0.0799999999999999</v>
      </c>
      <c r="R75" s="86" t="n">
        <f aca="false">H75/G75</f>
        <v>107.222183522375</v>
      </c>
      <c r="S75" s="64" t="n">
        <f aca="false">Regression!$C$9+Regression!$C$10*N75+Regression!$C$11*O75</f>
        <v>1.13628750008746</v>
      </c>
      <c r="T75" s="64" t="n">
        <f aca="false">M75-S75</f>
        <v>0.609712499912542</v>
      </c>
      <c r="U75" s="64" t="n">
        <f aca="false">SUM(M64:M75)</f>
        <v>19.808</v>
      </c>
      <c r="V75" s="64" t="n">
        <f aca="false">SUM(M76:M87)</f>
        <v>22.091</v>
      </c>
      <c r="W75" s="65" t="n">
        <f aca="false">D87/D75-1</f>
        <v>0.00661260137242681</v>
      </c>
      <c r="X75" s="65" t="n">
        <f aca="false">J87/J75-1</f>
        <v>0.0134003350083753</v>
      </c>
      <c r="Y75" s="90" t="n">
        <v>111.23</v>
      </c>
    </row>
    <row r="76" customFormat="false" ht="15" hidden="false" customHeight="false" outlineLevel="0" collapsed="false">
      <c r="A76" s="88" t="n">
        <v>41244</v>
      </c>
      <c r="B76" s="89" t="n">
        <v>4591</v>
      </c>
      <c r="C76" s="89" t="n">
        <v>25086</v>
      </c>
      <c r="D76" s="90" t="n">
        <v>79.77</v>
      </c>
      <c r="E76" s="90" t="n">
        <v>1.756</v>
      </c>
      <c r="F76" s="90" t="n">
        <v>0.035</v>
      </c>
      <c r="G76" s="90" t="n">
        <v>54.753</v>
      </c>
      <c r="H76" s="92" t="n">
        <v>5905.1001</v>
      </c>
      <c r="I76" s="92" t="n">
        <v>1997.05</v>
      </c>
      <c r="J76" s="90" t="n">
        <v>44.35</v>
      </c>
      <c r="K76" s="92" t="n">
        <v>1426.1899</v>
      </c>
      <c r="L76" s="36" t="n">
        <f aca="false">YEAR(A76)</f>
        <v>2012</v>
      </c>
      <c r="M76" s="64" t="n">
        <f aca="false">B76/1000</f>
        <v>4.591</v>
      </c>
      <c r="N76" s="65" t="n">
        <f aca="false">J76/J75-1</f>
        <v>0.0612586743240011</v>
      </c>
      <c r="O76" s="64" t="n">
        <f aca="false">SUM(M64:M75)</f>
        <v>19.808</v>
      </c>
      <c r="P76" s="65" t="n">
        <f aca="false">D76/D75-1</f>
        <v>-0.00474111041796643</v>
      </c>
      <c r="Q76" s="66" t="n">
        <f aca="false">E76-E75</f>
        <v>0.15</v>
      </c>
      <c r="R76" s="86" t="n">
        <f aca="false">H76/G76</f>
        <v>107.849800010958</v>
      </c>
      <c r="S76" s="64" t="n">
        <f aca="false">Regression!$C$9+Regression!$C$10*N76+Regression!$C$11*O76</f>
        <v>2.10391504816724</v>
      </c>
      <c r="T76" s="64" t="n">
        <f aca="false">M76-S76</f>
        <v>2.48708495183276</v>
      </c>
      <c r="U76" s="64" t="n">
        <f aca="false">SUM(M65:M76)</f>
        <v>24.368</v>
      </c>
      <c r="V76" s="64" t="n">
        <f aca="false">SUM(M77:M88)</f>
        <v>20.104</v>
      </c>
      <c r="W76" s="65" t="n">
        <f aca="false">D88/D76-1</f>
        <v>0.00338473110191817</v>
      </c>
      <c r="X76" s="65" t="n">
        <f aca="false">J88/J76-1</f>
        <v>-0.0574971815107104</v>
      </c>
      <c r="Y76" s="90" t="n">
        <v>111.11</v>
      </c>
    </row>
    <row r="77" customFormat="false" ht="15" hidden="false" customHeight="false" outlineLevel="0" collapsed="false">
      <c r="A77" s="88" t="n">
        <v>41275</v>
      </c>
      <c r="B77" s="89" t="n">
        <v>4060</v>
      </c>
      <c r="C77" s="89" t="n">
        <v>22059</v>
      </c>
      <c r="D77" s="90" t="n">
        <v>79.21</v>
      </c>
      <c r="E77" s="90" t="n">
        <v>1.985</v>
      </c>
      <c r="F77" s="90" t="n">
        <v>0.065</v>
      </c>
      <c r="G77" s="90" t="n">
        <v>53.303</v>
      </c>
      <c r="H77" s="92" t="n">
        <v>6034.75</v>
      </c>
      <c r="I77" s="92" t="n">
        <v>1961.9399</v>
      </c>
      <c r="J77" s="90" t="n">
        <v>44.22</v>
      </c>
      <c r="K77" s="92" t="n">
        <v>1498.11</v>
      </c>
      <c r="L77" s="36" t="n">
        <f aca="false">YEAR(A77)</f>
        <v>2013</v>
      </c>
      <c r="M77" s="64" t="n">
        <f aca="false">B77/1000</f>
        <v>4.06</v>
      </c>
      <c r="N77" s="65" t="n">
        <f aca="false">J77/J76-1</f>
        <v>-0.00293122886133035</v>
      </c>
      <c r="O77" s="64" t="n">
        <f aca="false">SUM(M65:M76)</f>
        <v>24.368</v>
      </c>
      <c r="P77" s="65" t="n">
        <f aca="false">D77/D76-1</f>
        <v>-0.00702018302620033</v>
      </c>
      <c r="Q77" s="66" t="n">
        <f aca="false">E77-E76</f>
        <v>0.229</v>
      </c>
      <c r="R77" s="86" t="n">
        <f aca="false">H77/G77</f>
        <v>113.21595407388</v>
      </c>
      <c r="S77" s="64" t="n">
        <f aca="false">Regression!$C$9+Regression!$C$10*N77+Regression!$C$11*O77</f>
        <v>1.0936709390907</v>
      </c>
      <c r="T77" s="64" t="n">
        <f aca="false">M77-S77</f>
        <v>2.9663290609093</v>
      </c>
      <c r="U77" s="64" t="n">
        <f aca="false">SUM(M66:M77)</f>
        <v>26.391</v>
      </c>
      <c r="V77" s="64" t="n">
        <f aca="false">SUM(M78:M89)</f>
        <v>16.169</v>
      </c>
      <c r="W77" s="65" t="n">
        <f aca="false">D89/D77-1</f>
        <v>0.0260068173210453</v>
      </c>
      <c r="X77" s="65" t="n">
        <f aca="false">J89/J77-1</f>
        <v>-0.136363636363636</v>
      </c>
      <c r="Y77" s="90" t="n">
        <v>115.55</v>
      </c>
    </row>
    <row r="78" customFormat="false" ht="15" hidden="false" customHeight="false" outlineLevel="0" collapsed="false">
      <c r="A78" s="88" t="n">
        <v>41306</v>
      </c>
      <c r="B78" s="89" t="n">
        <v>4576</v>
      </c>
      <c r="C78" s="89" t="n">
        <v>24440</v>
      </c>
      <c r="D78" s="90" t="n">
        <v>81.98</v>
      </c>
      <c r="E78" s="90" t="n">
        <v>1.888</v>
      </c>
      <c r="F78" s="90" t="n">
        <v>0.1</v>
      </c>
      <c r="G78" s="90" t="n">
        <v>53.858</v>
      </c>
      <c r="H78" s="92" t="n">
        <v>5693.0498</v>
      </c>
      <c r="I78" s="92" t="n">
        <v>2026.49</v>
      </c>
      <c r="J78" s="90" t="n">
        <v>43.21</v>
      </c>
      <c r="K78" s="92" t="n">
        <v>1514.6801</v>
      </c>
      <c r="L78" s="36" t="n">
        <f aca="false">YEAR(A78)</f>
        <v>2013</v>
      </c>
      <c r="M78" s="64" t="n">
        <f aca="false">B78/1000</f>
        <v>4.576</v>
      </c>
      <c r="N78" s="65" t="n">
        <f aca="false">J78/J77-1</f>
        <v>-0.0228403437358661</v>
      </c>
      <c r="O78" s="64" t="n">
        <f aca="false">SUM(M66:M77)</f>
        <v>26.391</v>
      </c>
      <c r="P78" s="65" t="n">
        <f aca="false">D78/D77-1</f>
        <v>0.0349703320287844</v>
      </c>
      <c r="Q78" s="66" t="n">
        <f aca="false">E78-E77</f>
        <v>-0.0970000000000002</v>
      </c>
      <c r="R78" s="86" t="n">
        <f aca="false">H78/G78</f>
        <v>105.704812655502</v>
      </c>
      <c r="S78" s="64" t="n">
        <f aca="false">Regression!$C$9+Regression!$C$10*N78+Regression!$C$11*O78</f>
        <v>0.806476795716387</v>
      </c>
      <c r="T78" s="64" t="n">
        <f aca="false">M78-S78</f>
        <v>3.76952320428361</v>
      </c>
      <c r="U78" s="64" t="n">
        <f aca="false">SUM(M67:M78)</f>
        <v>25.839</v>
      </c>
      <c r="V78" s="64" t="n">
        <f aca="false">SUM(M79:M90)</f>
        <v>11.82</v>
      </c>
      <c r="W78" s="65" t="n">
        <f aca="false">D90/D78-1</f>
        <v>-0.0268358136130764</v>
      </c>
      <c r="X78" s="65" t="n">
        <f aca="false">J90/J78-1</f>
        <v>-0.0863226105068272</v>
      </c>
      <c r="Y78" s="90" t="n">
        <v>111.38</v>
      </c>
    </row>
    <row r="79" customFormat="false" ht="15" hidden="false" customHeight="false" outlineLevel="0" collapsed="false">
      <c r="A79" s="88" t="n">
        <v>41334</v>
      </c>
      <c r="B79" s="89" t="n">
        <v>1676</v>
      </c>
      <c r="C79" s="89" t="n">
        <v>9125</v>
      </c>
      <c r="D79" s="90" t="n">
        <v>82.99</v>
      </c>
      <c r="E79" s="90" t="n">
        <v>1.852</v>
      </c>
      <c r="F79" s="90" t="n">
        <v>0.065</v>
      </c>
      <c r="G79" s="90" t="n">
        <v>54.278</v>
      </c>
      <c r="H79" s="92" t="n">
        <v>5682.5498</v>
      </c>
      <c r="I79" s="92" t="n">
        <v>2004.89</v>
      </c>
      <c r="J79" s="90" t="n">
        <v>42.77</v>
      </c>
      <c r="K79" s="92" t="n">
        <v>1569.1899</v>
      </c>
      <c r="L79" s="36" t="n">
        <f aca="false">YEAR(A79)</f>
        <v>2013</v>
      </c>
      <c r="M79" s="64" t="n">
        <f aca="false">B79/1000</f>
        <v>1.676</v>
      </c>
      <c r="N79" s="65" t="n">
        <f aca="false">J79/J78-1</f>
        <v>-0.0101828280490627</v>
      </c>
      <c r="O79" s="64" t="n">
        <f aca="false">SUM(M67:M78)</f>
        <v>25.839</v>
      </c>
      <c r="P79" s="65" t="n">
        <f aca="false">D79/D78-1</f>
        <v>0.0123200780678212</v>
      </c>
      <c r="Q79" s="66" t="n">
        <f aca="false">E79-E78</f>
        <v>-0.0359999999999998</v>
      </c>
      <c r="R79" s="86" t="n">
        <f aca="false">H79/G79</f>
        <v>104.693426434283</v>
      </c>
      <c r="S79" s="64" t="n">
        <f aca="false">Regression!$C$9+Regression!$C$10*N79+Regression!$C$11*O79</f>
        <v>1.02059694081795</v>
      </c>
      <c r="T79" s="64" t="n">
        <f aca="false">M79-S79</f>
        <v>0.655403059182051</v>
      </c>
      <c r="U79" s="64" t="n">
        <f aca="false">SUM(M68:M79)</f>
        <v>25.829</v>
      </c>
      <c r="V79" s="64" t="n">
        <f aca="false">SUM(M80:M91)</f>
        <v>13.44</v>
      </c>
      <c r="W79" s="65" t="n">
        <f aca="false">D91/D79-1</f>
        <v>-0.0348234727075552</v>
      </c>
      <c r="X79" s="65" t="n">
        <f aca="false">J91/J79-1</f>
        <v>-0.0411503390226796</v>
      </c>
      <c r="Y79" s="90" t="n">
        <v>110.02</v>
      </c>
    </row>
    <row r="80" customFormat="false" ht="15" hidden="false" customHeight="false" outlineLevel="0" collapsed="false">
      <c r="A80" s="88" t="n">
        <v>41365</v>
      </c>
      <c r="B80" s="89" t="n">
        <v>1002</v>
      </c>
      <c r="C80" s="89" t="n">
        <v>5413</v>
      </c>
      <c r="D80" s="90" t="n">
        <v>81.73</v>
      </c>
      <c r="E80" s="90" t="n">
        <v>1.675</v>
      </c>
      <c r="F80" s="90" t="n">
        <v>0.045</v>
      </c>
      <c r="G80" s="90" t="n">
        <v>54.228</v>
      </c>
      <c r="H80" s="92" t="n">
        <v>5930.2002</v>
      </c>
      <c r="I80" s="92" t="n">
        <v>1963.95</v>
      </c>
      <c r="J80" s="90" t="n">
        <v>43.29</v>
      </c>
      <c r="K80" s="92" t="n">
        <v>1597.5699</v>
      </c>
      <c r="L80" s="36" t="n">
        <f aca="false">YEAR(A80)</f>
        <v>2013</v>
      </c>
      <c r="M80" s="64" t="n">
        <f aca="false">B80/1000</f>
        <v>1.002</v>
      </c>
      <c r="N80" s="65" t="n">
        <f aca="false">J80/J79-1</f>
        <v>0.0121580547112461</v>
      </c>
      <c r="O80" s="64" t="n">
        <f aca="false">SUM(M68:M79)</f>
        <v>25.829</v>
      </c>
      <c r="P80" s="65" t="n">
        <f aca="false">D80/D79-1</f>
        <v>-0.0151825521147125</v>
      </c>
      <c r="Q80" s="66" t="n">
        <f aca="false">E80-E79</f>
        <v>-0.177</v>
      </c>
      <c r="R80" s="86" t="n">
        <f aca="false">H80/G80</f>
        <v>109.356793538393</v>
      </c>
      <c r="S80" s="64" t="n">
        <f aca="false">Regression!$C$9+Regression!$C$10*N80+Regression!$C$11*O80</f>
        <v>1.43994219954417</v>
      </c>
      <c r="T80" s="64" t="n">
        <f aca="false">M80-S80</f>
        <v>-0.437942199544169</v>
      </c>
      <c r="U80" s="64" t="n">
        <f aca="false">SUM(M69:M80)</f>
        <v>27.036</v>
      </c>
      <c r="V80" s="64" t="n">
        <f aca="false">SUM(M81:M92)</f>
        <v>14.033</v>
      </c>
      <c r="W80" s="65" t="n">
        <f aca="false">D92/D80-1</f>
        <v>-0.0274073167747462</v>
      </c>
      <c r="X80" s="65" t="n">
        <f aca="false">J92/J80-1</f>
        <v>-0.0452760452760453</v>
      </c>
      <c r="Y80" s="90" t="n">
        <v>102.37</v>
      </c>
    </row>
    <row r="81" customFormat="false" ht="15" hidden="false" customHeight="false" outlineLevel="0" collapsed="false">
      <c r="A81" s="88" t="n">
        <v>41395</v>
      </c>
      <c r="B81" s="89" t="n">
        <v>4044</v>
      </c>
      <c r="C81" s="89" t="n">
        <v>22168</v>
      </c>
      <c r="D81" s="90" t="n">
        <v>83.38</v>
      </c>
      <c r="E81" s="90" t="n">
        <v>2.164</v>
      </c>
      <c r="F81" s="90" t="n">
        <v>0.03</v>
      </c>
      <c r="G81" s="90" t="n">
        <v>56.378</v>
      </c>
      <c r="H81" s="92" t="n">
        <v>5985.9502</v>
      </c>
      <c r="I81" s="92" t="n">
        <v>2001.05</v>
      </c>
      <c r="J81" s="90" t="n">
        <v>41.2</v>
      </c>
      <c r="K81" s="92" t="n">
        <v>1630.74</v>
      </c>
      <c r="L81" s="36" t="n">
        <f aca="false">YEAR(A81)</f>
        <v>2013</v>
      </c>
      <c r="M81" s="64" t="n">
        <f aca="false">B81/1000</f>
        <v>4.044</v>
      </c>
      <c r="N81" s="65" t="n">
        <f aca="false">J81/J80-1</f>
        <v>-0.0482790482790482</v>
      </c>
      <c r="O81" s="64" t="n">
        <f aca="false">SUM(M69:M80)</f>
        <v>27.036</v>
      </c>
      <c r="P81" s="65" t="n">
        <f aca="false">D81/D80-1</f>
        <v>0.0201884253028264</v>
      </c>
      <c r="Q81" s="66" t="n">
        <f aca="false">E81-E80</f>
        <v>0.489</v>
      </c>
      <c r="R81" s="86" t="n">
        <f aca="false">H81/G81</f>
        <v>106.175284685516</v>
      </c>
      <c r="S81" s="64" t="n">
        <f aca="false">Regression!$C$9+Regression!$C$10*N81+Regression!$C$11*O81</f>
        <v>0.356198470591969</v>
      </c>
      <c r="T81" s="64" t="n">
        <f aca="false">M81-S81</f>
        <v>3.68780152940803</v>
      </c>
      <c r="U81" s="64" t="n">
        <f aca="false">SUM(M70:M81)</f>
        <v>31.14</v>
      </c>
      <c r="V81" s="64" t="n">
        <f aca="false">SUM(M82:M93)</f>
        <v>12.344</v>
      </c>
      <c r="W81" s="65" t="n">
        <f aca="false">D93/D81-1</f>
        <v>-0.0360997841208922</v>
      </c>
      <c r="X81" s="65" t="n">
        <f aca="false">J93/J81-1</f>
        <v>0.032766990291262</v>
      </c>
      <c r="Y81" s="90" t="n">
        <v>100.39</v>
      </c>
    </row>
    <row r="82" customFormat="false" ht="15" hidden="false" customHeight="false" outlineLevel="0" collapsed="false">
      <c r="A82" s="88" t="n">
        <v>41426</v>
      </c>
      <c r="B82" s="89" t="n">
        <v>-1853</v>
      </c>
      <c r="C82" s="89" t="n">
        <v>-11027</v>
      </c>
      <c r="D82" s="90" t="n">
        <v>83.17</v>
      </c>
      <c r="E82" s="90" t="n">
        <v>2.478</v>
      </c>
      <c r="F82" s="90" t="n">
        <v>0.03</v>
      </c>
      <c r="G82" s="90" t="n">
        <v>59.526</v>
      </c>
      <c r="H82" s="92" t="n">
        <v>5842.2002</v>
      </c>
      <c r="I82" s="92" t="n">
        <v>1863.3199</v>
      </c>
      <c r="J82" s="90" t="n">
        <v>38.5</v>
      </c>
      <c r="K82" s="92" t="n">
        <v>1606.28</v>
      </c>
      <c r="L82" s="36" t="n">
        <f aca="false">YEAR(A82)</f>
        <v>2013</v>
      </c>
      <c r="M82" s="64" t="n">
        <f aca="false">B82/1000</f>
        <v>-1.853</v>
      </c>
      <c r="N82" s="65" t="n">
        <f aca="false">J82/J81-1</f>
        <v>-0.0655339805825244</v>
      </c>
      <c r="O82" s="64" t="n">
        <f aca="false">SUM(M70:M81)</f>
        <v>31.14</v>
      </c>
      <c r="P82" s="65" t="n">
        <f aca="false">D82/D81-1</f>
        <v>-0.00251858958982965</v>
      </c>
      <c r="Q82" s="66" t="n">
        <f aca="false">E82-E81</f>
        <v>0.314</v>
      </c>
      <c r="R82" s="86" t="n">
        <f aca="false">H82/G82</f>
        <v>98.1453516110607</v>
      </c>
      <c r="S82" s="64" t="n">
        <f aca="false">Regression!$C$9+Regression!$C$10*N82+Regression!$C$11*O82</f>
        <v>0.20825514388588</v>
      </c>
      <c r="T82" s="64" t="n">
        <f aca="false">M82-S82</f>
        <v>-2.06125514388588</v>
      </c>
      <c r="U82" s="64" t="n">
        <f aca="false">SUM(M71:M82)</f>
        <v>29.373</v>
      </c>
      <c r="V82" s="64" t="n">
        <f aca="false">SUM(M83:M94)</f>
        <v>16.557</v>
      </c>
      <c r="W82" s="65" t="n">
        <f aca="false">D94/D82-1</f>
        <v>-0.0407598893831911</v>
      </c>
      <c r="X82" s="65" t="n">
        <f aca="false">J94/J82-1</f>
        <v>0.122857142857143</v>
      </c>
      <c r="Y82" s="90" t="n">
        <v>102.16</v>
      </c>
    </row>
    <row r="83" customFormat="false" ht="15" hidden="false" customHeight="false" outlineLevel="0" collapsed="false">
      <c r="A83" s="88" t="n">
        <v>41456</v>
      </c>
      <c r="B83" s="89" t="n">
        <v>-1013</v>
      </c>
      <c r="C83" s="89" t="n">
        <v>-6087</v>
      </c>
      <c r="D83" s="90" t="n">
        <v>81.45</v>
      </c>
      <c r="E83" s="90" t="n">
        <v>2.593</v>
      </c>
      <c r="F83" s="90" t="n">
        <v>0.03</v>
      </c>
      <c r="G83" s="90" t="n">
        <v>60.808</v>
      </c>
      <c r="H83" s="92" t="n">
        <v>5742</v>
      </c>
      <c r="I83" s="92" t="n">
        <v>1914.03</v>
      </c>
      <c r="J83" s="90" t="n">
        <v>39.01</v>
      </c>
      <c r="K83" s="92" t="n">
        <v>1685.73</v>
      </c>
      <c r="L83" s="36" t="n">
        <f aca="false">YEAR(A83)</f>
        <v>2013</v>
      </c>
      <c r="M83" s="64" t="n">
        <f aca="false">B83/1000</f>
        <v>-1.013</v>
      </c>
      <c r="N83" s="65" t="n">
        <f aca="false">J83/J82-1</f>
        <v>0.0132467532467533</v>
      </c>
      <c r="O83" s="64" t="n">
        <f aca="false">SUM(M71:M82)</f>
        <v>29.373</v>
      </c>
      <c r="P83" s="65" t="n">
        <f aca="false">D83/D82-1</f>
        <v>-0.0206805338463388</v>
      </c>
      <c r="Q83" s="66" t="n">
        <f aca="false">E83-E82</f>
        <v>0.115</v>
      </c>
      <c r="R83" s="86" t="n">
        <f aca="false">H83/G83</f>
        <v>94.4283646888567</v>
      </c>
      <c r="S83" s="64" t="n">
        <f aca="false">Regression!$C$9+Regression!$C$10*N83+Regression!$C$11*O83</f>
        <v>1.61261486480903</v>
      </c>
      <c r="T83" s="64" t="n">
        <f aca="false">M83-S83</f>
        <v>-2.62561486480903</v>
      </c>
      <c r="U83" s="64" t="n">
        <f aca="false">SUM(M72:M83)</f>
        <v>26.507</v>
      </c>
      <c r="V83" s="64" t="n">
        <f aca="false">SUM(M84:M95)</f>
        <v>19.756</v>
      </c>
      <c r="W83" s="65" t="n">
        <f aca="false">D95/D83-1</f>
        <v>0.000122774708410045</v>
      </c>
      <c r="X83" s="65" t="n">
        <f aca="false">J95/J83-1</f>
        <v>0.123301717508331</v>
      </c>
      <c r="Y83" s="90" t="n">
        <v>107.7</v>
      </c>
    </row>
    <row r="84" customFormat="false" ht="15" hidden="false" customHeight="false" outlineLevel="0" collapsed="false">
      <c r="A84" s="88" t="n">
        <v>41487</v>
      </c>
      <c r="B84" s="89" t="n">
        <v>-903</v>
      </c>
      <c r="C84" s="89" t="n">
        <v>-5923</v>
      </c>
      <c r="D84" s="90" t="n">
        <v>82.09</v>
      </c>
      <c r="E84" s="90" t="n">
        <v>2.749</v>
      </c>
      <c r="F84" s="90" t="n">
        <v>0.02</v>
      </c>
      <c r="G84" s="90" t="n">
        <v>65.698</v>
      </c>
      <c r="H84" s="92" t="n">
        <v>5471.7998</v>
      </c>
      <c r="I84" s="92" t="n">
        <v>1926.36</v>
      </c>
      <c r="J84" s="90" t="n">
        <v>38.02</v>
      </c>
      <c r="K84" s="92" t="n">
        <v>1632.97</v>
      </c>
      <c r="L84" s="36" t="n">
        <f aca="false">YEAR(A84)</f>
        <v>2013</v>
      </c>
      <c r="M84" s="64" t="n">
        <f aca="false">B84/1000</f>
        <v>-0.903</v>
      </c>
      <c r="N84" s="65" t="n">
        <f aca="false">J84/J83-1</f>
        <v>-0.0253781081773903</v>
      </c>
      <c r="O84" s="64" t="n">
        <f aca="false">SUM(M72:M83)</f>
        <v>26.507</v>
      </c>
      <c r="P84" s="65" t="n">
        <f aca="false">D84/D83-1</f>
        <v>0.00785758133824444</v>
      </c>
      <c r="Q84" s="66" t="n">
        <f aca="false">E84-E83</f>
        <v>0.156</v>
      </c>
      <c r="R84" s="86" t="n">
        <f aca="false">H84/G84</f>
        <v>83.2871594264666</v>
      </c>
      <c r="S84" s="64" t="n">
        <f aca="false">Regression!$C$9+Regression!$C$10*N84+Regression!$C$11*O84</f>
        <v>0.763775642442194</v>
      </c>
      <c r="T84" s="64" t="n">
        <f aca="false">M84-S84</f>
        <v>-1.66677564244219</v>
      </c>
      <c r="U84" s="64" t="n">
        <f aca="false">SUM(M73:M84)</f>
        <v>23.66</v>
      </c>
      <c r="V84" s="64" t="n">
        <f aca="false">SUM(M85:M96)</f>
        <v>21.547</v>
      </c>
      <c r="W84" s="65" t="n">
        <f aca="false">D96/D84-1</f>
        <v>0.00803995614569364</v>
      </c>
      <c r="X84" s="65" t="n">
        <f aca="false">J96/J84-1</f>
        <v>0.185165702261967</v>
      </c>
      <c r="Y84" s="90" t="n">
        <v>114.01</v>
      </c>
    </row>
    <row r="85" customFormat="false" ht="15" hidden="false" customHeight="false" outlineLevel="0" collapsed="false">
      <c r="A85" s="88" t="n">
        <v>41518</v>
      </c>
      <c r="B85" s="89" t="n">
        <v>2060</v>
      </c>
      <c r="C85" s="89" t="n">
        <v>13057</v>
      </c>
      <c r="D85" s="90" t="n">
        <v>80.22</v>
      </c>
      <c r="E85" s="90" t="n">
        <v>2.615</v>
      </c>
      <c r="F85" s="90" t="n">
        <v>0.005</v>
      </c>
      <c r="G85" s="90" t="n">
        <v>62.91</v>
      </c>
      <c r="H85" s="92" t="n">
        <v>5735.2998</v>
      </c>
      <c r="I85" s="92" t="n">
        <v>1996.96</v>
      </c>
      <c r="J85" s="90" t="n">
        <v>40.76</v>
      </c>
      <c r="K85" s="92" t="n">
        <v>1681.55</v>
      </c>
      <c r="L85" s="36" t="n">
        <f aca="false">YEAR(A85)</f>
        <v>2013</v>
      </c>
      <c r="M85" s="64" t="n">
        <f aca="false">B85/1000</f>
        <v>2.06</v>
      </c>
      <c r="N85" s="65" t="n">
        <f aca="false">J85/J84-1</f>
        <v>0.0720673329826407</v>
      </c>
      <c r="O85" s="64" t="n">
        <f aca="false">SUM(M73:M84)</f>
        <v>23.66</v>
      </c>
      <c r="P85" s="65" t="n">
        <f aca="false">D85/D84-1</f>
        <v>-0.0227798757461324</v>
      </c>
      <c r="Q85" s="66" t="n">
        <f aca="false">E85-E84</f>
        <v>-0.134</v>
      </c>
      <c r="R85" s="86" t="n">
        <f aca="false">H85/G85</f>
        <v>91.1667429661421</v>
      </c>
      <c r="S85" s="64" t="n">
        <f aca="false">Regression!$C$9+Regression!$C$10*N85+Regression!$C$11*O85</f>
        <v>2.47244997930919</v>
      </c>
      <c r="T85" s="64" t="n">
        <f aca="false">M85-S85</f>
        <v>-0.412449979309192</v>
      </c>
      <c r="U85" s="64" t="n">
        <f aca="false">SUM(M74:M85)</f>
        <v>22.159</v>
      </c>
      <c r="V85" s="64" t="n">
        <f aca="false">SUM(M86:M97)</f>
        <v>20.333</v>
      </c>
      <c r="W85" s="65" t="n">
        <f aca="false">D97/D85-1</f>
        <v>0.0713039142358514</v>
      </c>
      <c r="X85" s="65" t="n">
        <f aca="false">J97/J85-1</f>
        <v>0.0196270853778215</v>
      </c>
      <c r="Y85" s="93"/>
    </row>
    <row r="86" customFormat="false" ht="15" hidden="false" customHeight="false" outlineLevel="0" collapsed="false">
      <c r="A86" s="88" t="n">
        <v>41548</v>
      </c>
      <c r="B86" s="89" t="n">
        <v>2551</v>
      </c>
      <c r="C86" s="89" t="n">
        <v>15706</v>
      </c>
      <c r="D86" s="90" t="n">
        <v>80.2</v>
      </c>
      <c r="E86" s="90" t="n">
        <v>2.542</v>
      </c>
      <c r="F86" s="90" t="n">
        <v>0.033</v>
      </c>
      <c r="G86" s="90" t="n">
        <v>61.32</v>
      </c>
      <c r="H86" s="92" t="n">
        <v>6299.1499</v>
      </c>
      <c r="I86" s="92" t="n">
        <v>2030.09</v>
      </c>
      <c r="J86" s="90" t="n">
        <v>42.46</v>
      </c>
      <c r="K86" s="92" t="n">
        <v>1756.54</v>
      </c>
      <c r="L86" s="36" t="n">
        <f aca="false">YEAR(A86)</f>
        <v>2013</v>
      </c>
      <c r="M86" s="64" t="n">
        <f aca="false">B86/1000</f>
        <v>2.551</v>
      </c>
      <c r="N86" s="65" t="n">
        <f aca="false">J86/J85-1</f>
        <v>0.0417075564278706</v>
      </c>
      <c r="O86" s="64" t="n">
        <f aca="false">SUM(M74:M85)</f>
        <v>22.159</v>
      </c>
      <c r="P86" s="65" t="n">
        <f aca="false">D86/D85-1</f>
        <v>-0.000249314385439958</v>
      </c>
      <c r="Q86" s="66" t="n">
        <f aca="false">E86-E85</f>
        <v>-0.0730000000000004</v>
      </c>
      <c r="R86" s="86" t="n">
        <f aca="false">H86/G86</f>
        <v>102.725862687541</v>
      </c>
      <c r="S86" s="64" t="n">
        <f aca="false">Regression!$C$9+Regression!$C$10*N86+Regression!$C$11*O86</f>
        <v>1.83753526089131</v>
      </c>
      <c r="T86" s="64" t="n">
        <f aca="false">M86-S86</f>
        <v>0.71346473910869</v>
      </c>
      <c r="U86" s="64" t="n">
        <f aca="false">SUM(M75:M86)</f>
        <v>22.537</v>
      </c>
      <c r="V86" s="64" t="n">
        <f aca="false">SUM(M87:M98)</f>
        <v>17.59</v>
      </c>
      <c r="W86" s="65" t="n">
        <f aca="false">D98/D86-1</f>
        <v>0.0832917705735661</v>
      </c>
      <c r="X86" s="65" t="n">
        <f aca="false">J98/J86-1</f>
        <v>-0.0073009891662742</v>
      </c>
      <c r="Y86" s="90" t="n">
        <v>108.84</v>
      </c>
    </row>
    <row r="87" customFormat="false" ht="15" hidden="false" customHeight="false" outlineLevel="0" collapsed="false">
      <c r="A87" s="88" t="n">
        <v>41579</v>
      </c>
      <c r="B87" s="89" t="n">
        <v>1300</v>
      </c>
      <c r="C87" s="89" t="n">
        <v>8116</v>
      </c>
      <c r="D87" s="90" t="n">
        <v>80.68</v>
      </c>
      <c r="E87" s="90" t="n">
        <v>2.741</v>
      </c>
      <c r="F87" s="90" t="n">
        <v>0.055</v>
      </c>
      <c r="G87" s="90" t="n">
        <v>62.392</v>
      </c>
      <c r="H87" s="92" t="n">
        <v>6176.1001</v>
      </c>
      <c r="I87" s="92" t="n">
        <v>2044.87</v>
      </c>
      <c r="J87" s="90" t="n">
        <v>42.35</v>
      </c>
      <c r="K87" s="92" t="n">
        <v>1805.8101</v>
      </c>
      <c r="L87" s="36" t="n">
        <f aca="false">YEAR(A87)</f>
        <v>2013</v>
      </c>
      <c r="M87" s="64" t="n">
        <f aca="false">B87/1000</f>
        <v>1.3</v>
      </c>
      <c r="N87" s="65" t="n">
        <f aca="false">J87/J86-1</f>
        <v>-0.00259067357512954</v>
      </c>
      <c r="O87" s="64" t="n">
        <f aca="false">SUM(M75:M86)</f>
        <v>22.537</v>
      </c>
      <c r="P87" s="65" t="n">
        <f aca="false">D87/D86-1</f>
        <v>0.00598503740648382</v>
      </c>
      <c r="Q87" s="66" t="n">
        <f aca="false">E87-E86</f>
        <v>0.199</v>
      </c>
      <c r="R87" s="86" t="n">
        <f aca="false">H87/G87</f>
        <v>98.9886539941018</v>
      </c>
      <c r="S87" s="64" t="n">
        <f aca="false">Regression!$C$9+Regression!$C$10*N87+Regression!$C$11*O87</f>
        <v>1.02142747139892</v>
      </c>
      <c r="T87" s="64" t="n">
        <f aca="false">M87-S87</f>
        <v>0.278572528601077</v>
      </c>
      <c r="U87" s="64" t="n">
        <f aca="false">SUM(M76:M87)</f>
        <v>22.091</v>
      </c>
      <c r="V87" s="64" t="n">
        <f aca="false">SUM(M88:M99)</f>
        <v>18.525</v>
      </c>
      <c r="W87" s="65" t="n">
        <f aca="false">D99/D87-1</f>
        <v>0.0951908775409023</v>
      </c>
      <c r="X87" s="65" t="n">
        <f aca="false">J99/J87-1</f>
        <v>-0.0200708382526564</v>
      </c>
      <c r="Y87" s="90" t="n">
        <v>109.69</v>
      </c>
    </row>
    <row r="88" customFormat="false" ht="15" hidden="false" customHeight="false" outlineLevel="0" collapsed="false">
      <c r="A88" s="88" t="n">
        <v>41609</v>
      </c>
      <c r="B88" s="89" t="n">
        <v>2604</v>
      </c>
      <c r="C88" s="89" t="n">
        <v>16087</v>
      </c>
      <c r="D88" s="90" t="n">
        <v>80.04</v>
      </c>
      <c r="E88" s="90" t="n">
        <v>3.026</v>
      </c>
      <c r="F88" s="90" t="n">
        <v>0.063</v>
      </c>
      <c r="G88" s="90" t="n">
        <v>61.78</v>
      </c>
      <c r="H88" s="92" t="n">
        <v>6304</v>
      </c>
      <c r="I88" s="92" t="n">
        <v>2011.34</v>
      </c>
      <c r="J88" s="90" t="n">
        <v>41.8</v>
      </c>
      <c r="K88" s="92" t="n">
        <v>1848.36</v>
      </c>
      <c r="L88" s="36" t="n">
        <f aca="false">YEAR(A88)</f>
        <v>2013</v>
      </c>
      <c r="M88" s="64" t="n">
        <f aca="false">B88/1000</f>
        <v>2.604</v>
      </c>
      <c r="N88" s="65" t="n">
        <f aca="false">J88/J87-1</f>
        <v>-0.0129870129870131</v>
      </c>
      <c r="O88" s="64" t="n">
        <f aca="false">SUM(M76:M87)</f>
        <v>22.091</v>
      </c>
      <c r="P88" s="65" t="n">
        <f aca="false">D88/D87-1</f>
        <v>-0.00793257312840856</v>
      </c>
      <c r="Q88" s="66" t="n">
        <f aca="false">E88-E87</f>
        <v>0.285</v>
      </c>
      <c r="R88" s="86" t="n">
        <f aca="false">H88/G88</f>
        <v>102.039494982195</v>
      </c>
      <c r="S88" s="64" t="n">
        <f aca="false">Regression!$C$9+Regression!$C$10*N88+Regression!$C$11*O88</f>
        <v>0.806929186984623</v>
      </c>
      <c r="T88" s="64" t="n">
        <f aca="false">M88-S88</f>
        <v>1.79707081301538</v>
      </c>
      <c r="U88" s="64" t="n">
        <f aca="false">SUM(M77:M88)</f>
        <v>20.104</v>
      </c>
      <c r="V88" s="64" t="n">
        <f aca="false">SUM(M89:M100)</f>
        <v>16.111</v>
      </c>
      <c r="W88" s="65" t="n">
        <f aca="false">D100/D88-1</f>
        <v>0.127811094452774</v>
      </c>
      <c r="X88" s="65" t="n">
        <f aca="false">J100/J88-1</f>
        <v>-0.0600478468899521</v>
      </c>
      <c r="Y88" s="93"/>
    </row>
    <row r="89" customFormat="false" ht="15" hidden="false" customHeight="false" outlineLevel="0" collapsed="false">
      <c r="A89" s="88" t="n">
        <v>41640</v>
      </c>
      <c r="B89" s="89" t="n">
        <v>125</v>
      </c>
      <c r="C89" s="89" t="n">
        <v>714</v>
      </c>
      <c r="D89" s="90" t="n">
        <v>81.27</v>
      </c>
      <c r="E89" s="90" t="n">
        <v>2.668</v>
      </c>
      <c r="F89" s="90" t="n">
        <v>0.01</v>
      </c>
      <c r="G89" s="90" t="n">
        <v>62.31</v>
      </c>
      <c r="H89" s="92" t="n">
        <v>6089.5</v>
      </c>
      <c r="I89" s="92" t="n">
        <v>1941.15</v>
      </c>
      <c r="J89" s="90" t="n">
        <v>38.19</v>
      </c>
      <c r="K89" s="92" t="n">
        <v>1782.59</v>
      </c>
      <c r="L89" s="36" t="n">
        <f aca="false">YEAR(A89)</f>
        <v>2014</v>
      </c>
      <c r="M89" s="64" t="n">
        <f aca="false">B89/1000</f>
        <v>0.125</v>
      </c>
      <c r="N89" s="65" t="n">
        <f aca="false">J89/J88-1</f>
        <v>-0.0863636363636363</v>
      </c>
      <c r="O89" s="64" t="n">
        <f aca="false">SUM(M77:M88)</f>
        <v>20.104</v>
      </c>
      <c r="P89" s="65" t="n">
        <f aca="false">D89/D88-1</f>
        <v>0.0153673163418289</v>
      </c>
      <c r="Q89" s="66" t="n">
        <f aca="false">E89-E88</f>
        <v>-0.358</v>
      </c>
      <c r="R89" s="86" t="n">
        <f aca="false">H89/G89</f>
        <v>97.7290964532178</v>
      </c>
      <c r="S89" s="64" t="n">
        <f aca="false">Regression!$C$9+Regression!$C$10*N89+Regression!$C$11*O89</f>
        <v>-0.657125950007442</v>
      </c>
      <c r="T89" s="64" t="n">
        <f aca="false">M89-S89</f>
        <v>0.782125950007442</v>
      </c>
      <c r="U89" s="64" t="n">
        <f aca="false">SUM(M78:M89)</f>
        <v>16.169</v>
      </c>
      <c r="V89" s="64" t="n">
        <f aca="false">SUM(M90:M101)</f>
        <v>18.09</v>
      </c>
      <c r="W89" s="65" t="n">
        <f aca="false">D101/D89-1</f>
        <v>0.166482096714655</v>
      </c>
      <c r="X89" s="65" t="n">
        <f aca="false">J101/J89-1</f>
        <v>0.021733438072794</v>
      </c>
      <c r="Y89" s="90" t="n">
        <v>106.4</v>
      </c>
    </row>
    <row r="90" customFormat="false" ht="15" hidden="false" customHeight="false" outlineLevel="0" collapsed="false">
      <c r="A90" s="88" t="n">
        <v>41671</v>
      </c>
      <c r="B90" s="89" t="n">
        <v>227</v>
      </c>
      <c r="C90" s="89" t="n">
        <v>1405</v>
      </c>
      <c r="D90" s="90" t="n">
        <v>79.78</v>
      </c>
      <c r="E90" s="90" t="n">
        <v>2.658</v>
      </c>
      <c r="F90" s="90" t="n">
        <v>0.043</v>
      </c>
      <c r="G90" s="90" t="n">
        <v>62.02</v>
      </c>
      <c r="H90" s="92" t="n">
        <v>6276.9502</v>
      </c>
      <c r="I90" s="92" t="n">
        <v>1979.99</v>
      </c>
      <c r="J90" s="90" t="n">
        <v>39.48</v>
      </c>
      <c r="K90" s="92" t="n">
        <v>1859.45</v>
      </c>
      <c r="L90" s="36" t="n">
        <f aca="false">YEAR(A90)</f>
        <v>2014</v>
      </c>
      <c r="M90" s="64" t="n">
        <f aca="false">B90/1000</f>
        <v>0.227</v>
      </c>
      <c r="N90" s="65" t="n">
        <f aca="false">J90/J89-1</f>
        <v>0.0337784760408484</v>
      </c>
      <c r="O90" s="64" t="n">
        <f aca="false">SUM(M78:M89)</f>
        <v>16.169</v>
      </c>
      <c r="P90" s="65" t="n">
        <f aca="false">D90/D89-1</f>
        <v>-0.0183339485665066</v>
      </c>
      <c r="Q90" s="66" t="n">
        <f aca="false">E90-E89</f>
        <v>-0.0100000000000002</v>
      </c>
      <c r="R90" s="86" t="n">
        <f aca="false">H90/G90</f>
        <v>101.208484359884</v>
      </c>
      <c r="S90" s="64" t="n">
        <f aca="false">Regression!$C$9+Regression!$C$10*N90+Regression!$C$11*O90</f>
        <v>1.43127811967016</v>
      </c>
      <c r="T90" s="64" t="n">
        <f aca="false">M90-S90</f>
        <v>-1.20427811967016</v>
      </c>
      <c r="U90" s="64" t="n">
        <f aca="false">SUM(M79:M90)</f>
        <v>11.82</v>
      </c>
      <c r="V90" s="64" t="n">
        <f aca="false">SUM(M91:M102)</f>
        <v>19.716</v>
      </c>
      <c r="W90" s="65" t="n">
        <f aca="false">D102/D90-1</f>
        <v>0.193908247681123</v>
      </c>
      <c r="X90" s="65" t="n">
        <f aca="false">J102/J90-1</f>
        <v>0.0319148936170215</v>
      </c>
      <c r="Y90" s="90" t="n">
        <v>109.07</v>
      </c>
    </row>
    <row r="91" customFormat="false" ht="15" hidden="false" customHeight="false" outlineLevel="0" collapsed="false">
      <c r="A91" s="88" t="n">
        <v>41699</v>
      </c>
      <c r="B91" s="89" t="n">
        <v>3296</v>
      </c>
      <c r="C91" s="89" t="n">
        <v>20078</v>
      </c>
      <c r="D91" s="90" t="n">
        <v>80.1</v>
      </c>
      <c r="E91" s="90" t="n">
        <v>2.723</v>
      </c>
      <c r="F91" s="90" t="n">
        <v>0.028</v>
      </c>
      <c r="G91" s="90" t="n">
        <v>59.84</v>
      </c>
      <c r="H91" s="92" t="n">
        <v>6704.2002</v>
      </c>
      <c r="I91" s="92" t="n">
        <v>1985.61</v>
      </c>
      <c r="J91" s="90" t="n">
        <v>41.01</v>
      </c>
      <c r="K91" s="92" t="n">
        <v>1872.34</v>
      </c>
      <c r="L91" s="36" t="n">
        <f aca="false">YEAR(A91)</f>
        <v>2014</v>
      </c>
      <c r="M91" s="64" t="n">
        <f aca="false">B91/1000</f>
        <v>3.296</v>
      </c>
      <c r="N91" s="65" t="n">
        <f aca="false">J91/J90-1</f>
        <v>0.0387537993920972</v>
      </c>
      <c r="O91" s="64" t="n">
        <f aca="false">SUM(M79:M90)</f>
        <v>11.82</v>
      </c>
      <c r="P91" s="65" t="n">
        <f aca="false">D91/D90-1</f>
        <v>0.00401103033341688</v>
      </c>
      <c r="Q91" s="66" t="n">
        <f aca="false">E91-E90</f>
        <v>0.065</v>
      </c>
      <c r="R91" s="86" t="n">
        <f aca="false">H91/G91</f>
        <v>112.035431149733</v>
      </c>
      <c r="S91" s="64" t="n">
        <f aca="false">Regression!$C$9+Regression!$C$10*N91+Regression!$C$11*O91</f>
        <v>1.33797045395503</v>
      </c>
      <c r="T91" s="64" t="n">
        <f aca="false">M91-S91</f>
        <v>1.95802954604497</v>
      </c>
      <c r="U91" s="64" t="n">
        <f aca="false">SUM(M80:M91)</f>
        <v>13.44</v>
      </c>
      <c r="V91" s="64" t="n">
        <f aca="false">SUM(M92:M103)</f>
        <v>18.367</v>
      </c>
      <c r="W91" s="65" t="n">
        <f aca="false">D103/D91-1</f>
        <v>0.227965043695381</v>
      </c>
      <c r="X91" s="65" t="n">
        <f aca="false">J103/J91-1</f>
        <v>-0.02145818093148</v>
      </c>
      <c r="Y91" s="90" t="n">
        <v>107.76</v>
      </c>
    </row>
    <row r="92" customFormat="false" ht="15" hidden="false" customHeight="false" outlineLevel="0" collapsed="false">
      <c r="A92" s="88" t="n">
        <v>41730</v>
      </c>
      <c r="B92" s="89" t="n">
        <v>1595</v>
      </c>
      <c r="C92" s="89" t="n">
        <v>9600</v>
      </c>
      <c r="D92" s="90" t="n">
        <v>79.49</v>
      </c>
      <c r="E92" s="90" t="n">
        <v>2.648</v>
      </c>
      <c r="F92" s="90" t="n">
        <v>0.02</v>
      </c>
      <c r="G92" s="90" t="n">
        <v>60.418</v>
      </c>
      <c r="H92" s="92" t="n">
        <v>6696.3999</v>
      </c>
      <c r="I92" s="92" t="n">
        <v>1961.79</v>
      </c>
      <c r="J92" s="90" t="n">
        <v>41.33</v>
      </c>
      <c r="K92" s="92" t="n">
        <v>1883.95</v>
      </c>
      <c r="L92" s="36" t="n">
        <f aca="false">YEAR(A92)</f>
        <v>2014</v>
      </c>
      <c r="M92" s="64" t="n">
        <f aca="false">B92/1000</f>
        <v>1.595</v>
      </c>
      <c r="N92" s="65" t="n">
        <f aca="false">J92/J91-1</f>
        <v>0.00780297488417459</v>
      </c>
      <c r="O92" s="64" t="n">
        <f aca="false">SUM(M80:M91)</f>
        <v>13.44</v>
      </c>
      <c r="P92" s="65" t="n">
        <f aca="false">D92/D91-1</f>
        <v>-0.00761548064918849</v>
      </c>
      <c r="Q92" s="66" t="n">
        <f aca="false">E92-E91</f>
        <v>-0.0749999999999997</v>
      </c>
      <c r="R92" s="86" t="n">
        <f aca="false">H92/G92</f>
        <v>110.834517858916</v>
      </c>
      <c r="S92" s="64" t="n">
        <f aca="false">Regression!$C$9+Regression!$C$10*N92+Regression!$C$11*O92</f>
        <v>0.825998691774144</v>
      </c>
      <c r="T92" s="64" t="n">
        <f aca="false">M92-S92</f>
        <v>0.769001308225856</v>
      </c>
      <c r="U92" s="64" t="n">
        <f aca="false">SUM(M81:M92)</f>
        <v>14.033</v>
      </c>
      <c r="V92" s="64" t="n">
        <f aca="false">SUM(M93:M104)</f>
        <v>18.641</v>
      </c>
      <c r="W92" s="65" t="n">
        <f aca="false">D104/D92-1</f>
        <v>0.190086803371493</v>
      </c>
      <c r="X92" s="65" t="n">
        <f aca="false">J104/J92-1</f>
        <v>0.0375030244374548</v>
      </c>
      <c r="Y92" s="90" t="n">
        <v>108.07</v>
      </c>
    </row>
    <row r="93" customFormat="false" ht="15" hidden="false" customHeight="false" outlineLevel="0" collapsed="false">
      <c r="A93" s="88" t="n">
        <v>41760</v>
      </c>
      <c r="B93" s="89" t="n">
        <v>2355</v>
      </c>
      <c r="C93" s="89" t="n">
        <v>14007</v>
      </c>
      <c r="D93" s="90" t="n">
        <v>80.37</v>
      </c>
      <c r="E93" s="90" t="n">
        <v>2.457</v>
      </c>
      <c r="F93" s="90" t="n">
        <v>0.03</v>
      </c>
      <c r="G93" s="90" t="n">
        <v>58.9</v>
      </c>
      <c r="H93" s="92" t="n">
        <v>7229.9502</v>
      </c>
      <c r="I93" s="92" t="n">
        <v>1994.96</v>
      </c>
      <c r="J93" s="90" t="n">
        <v>42.55</v>
      </c>
      <c r="K93" s="92" t="n">
        <v>1923.5699</v>
      </c>
      <c r="L93" s="36" t="n">
        <f aca="false">YEAR(A93)</f>
        <v>2014</v>
      </c>
      <c r="M93" s="64" t="n">
        <f aca="false">B93/1000</f>
        <v>2.355</v>
      </c>
      <c r="N93" s="65" t="n">
        <f aca="false">J93/J92-1</f>
        <v>0.0295185095572224</v>
      </c>
      <c r="O93" s="64" t="n">
        <f aca="false">SUM(M81:M92)</f>
        <v>14.033</v>
      </c>
      <c r="P93" s="65" t="n">
        <f aca="false">D93/D92-1</f>
        <v>0.0110705749150837</v>
      </c>
      <c r="Q93" s="66" t="n">
        <f aca="false">E93-E92</f>
        <v>-0.191</v>
      </c>
      <c r="R93" s="86" t="n">
        <f aca="false">H93/G93</f>
        <v>122.749578947368</v>
      </c>
      <c r="S93" s="64" t="n">
        <f aca="false">Regression!$C$9+Regression!$C$10*N93+Regression!$C$11*O93</f>
        <v>1.25949309567376</v>
      </c>
      <c r="T93" s="64" t="n">
        <f aca="false">M93-S93</f>
        <v>1.09550690432624</v>
      </c>
      <c r="U93" s="64" t="n">
        <f aca="false">SUM(M82:M93)</f>
        <v>12.344</v>
      </c>
      <c r="V93" s="64" t="n">
        <f aca="false">SUM(M94:M105)</f>
        <v>15.382</v>
      </c>
      <c r="W93" s="65" t="n">
        <f aca="false">D105/D93-1</f>
        <v>0.205798183401767</v>
      </c>
      <c r="X93" s="65" t="n">
        <f aca="false">J105/J93-1</f>
        <v>-0.0336075205640423</v>
      </c>
      <c r="Y93" s="90" t="n">
        <v>109.41</v>
      </c>
    </row>
    <row r="94" customFormat="false" ht="15" hidden="false" customHeight="false" outlineLevel="0" collapsed="false">
      <c r="A94" s="88" t="n">
        <v>41791</v>
      </c>
      <c r="B94" s="89" t="n">
        <v>2360</v>
      </c>
      <c r="C94" s="89" t="n">
        <v>13990</v>
      </c>
      <c r="D94" s="90" t="n">
        <v>79.78</v>
      </c>
      <c r="E94" s="90" t="n">
        <v>2.516</v>
      </c>
      <c r="F94" s="90" t="n">
        <v>0.02</v>
      </c>
      <c r="G94" s="90" t="n">
        <v>60.038</v>
      </c>
      <c r="H94" s="92" t="n">
        <v>7611.3501</v>
      </c>
      <c r="I94" s="92" t="n">
        <v>2002.21</v>
      </c>
      <c r="J94" s="90" t="n">
        <v>43.23</v>
      </c>
      <c r="K94" s="92" t="n">
        <v>1960.23</v>
      </c>
      <c r="L94" s="36" t="n">
        <f aca="false">YEAR(A94)</f>
        <v>2014</v>
      </c>
      <c r="M94" s="64" t="n">
        <f aca="false">B94/1000</f>
        <v>2.36</v>
      </c>
      <c r="N94" s="65" t="n">
        <f aca="false">J94/J93-1</f>
        <v>0.0159811985898943</v>
      </c>
      <c r="O94" s="64" t="n">
        <f aca="false">SUM(M82:M93)</f>
        <v>12.344</v>
      </c>
      <c r="P94" s="65" t="n">
        <f aca="false">D94/D93-1</f>
        <v>-0.00734104765459753</v>
      </c>
      <c r="Q94" s="66" t="n">
        <f aca="false">E94-E93</f>
        <v>0.0590000000000002</v>
      </c>
      <c r="R94" s="86" t="n">
        <f aca="false">H94/G94</f>
        <v>126.775543822246</v>
      </c>
      <c r="S94" s="64" t="n">
        <f aca="false">Regression!$C$9+Regression!$C$10*N94+Regression!$C$11*O94</f>
        <v>0.93258996522545</v>
      </c>
      <c r="T94" s="64" t="n">
        <f aca="false">M94-S94</f>
        <v>1.42741003477455</v>
      </c>
      <c r="U94" s="64" t="n">
        <f aca="false">SUM(M83:M94)</f>
        <v>16.557</v>
      </c>
      <c r="V94" s="64" t="n">
        <f aca="false">SUM(M95:M106)</f>
        <v>12.501</v>
      </c>
      <c r="W94" s="65" t="n">
        <f aca="false">D106/D94-1</f>
        <v>0.196916520431186</v>
      </c>
      <c r="X94" s="65" t="n">
        <f aca="false">J106/J94-1</f>
        <v>-0.0835068239648392</v>
      </c>
      <c r="Y94" s="93"/>
    </row>
    <row r="95" customFormat="false" ht="15" hidden="false" customHeight="false" outlineLevel="0" collapsed="false">
      <c r="A95" s="88" t="n">
        <v>41821</v>
      </c>
      <c r="B95" s="89" t="n">
        <v>2186</v>
      </c>
      <c r="C95" s="89" t="n">
        <v>13110</v>
      </c>
      <c r="D95" s="90" t="n">
        <v>81.46</v>
      </c>
      <c r="E95" s="90" t="n">
        <v>2.556</v>
      </c>
      <c r="F95" s="90" t="n">
        <v>0.018</v>
      </c>
      <c r="G95" s="90" t="n">
        <v>60.25</v>
      </c>
      <c r="H95" s="92" t="n">
        <v>7721.2998</v>
      </c>
      <c r="I95" s="92" t="n">
        <v>2076.1201</v>
      </c>
      <c r="J95" s="90" t="n">
        <v>43.82</v>
      </c>
      <c r="K95" s="92" t="n">
        <v>1930.67</v>
      </c>
      <c r="L95" s="36" t="n">
        <f aca="false">YEAR(A95)</f>
        <v>2014</v>
      </c>
      <c r="M95" s="64" t="n">
        <f aca="false">B95/1000</f>
        <v>2.186</v>
      </c>
      <c r="N95" s="65" t="n">
        <f aca="false">J95/J94-1</f>
        <v>0.0136479296784642</v>
      </c>
      <c r="O95" s="64" t="n">
        <f aca="false">SUM(M83:M94)</f>
        <v>16.557</v>
      </c>
      <c r="P95" s="65" t="n">
        <f aca="false">D95/D94-1</f>
        <v>0.0210579092504386</v>
      </c>
      <c r="Q95" s="66" t="n">
        <f aca="false">E95-E94</f>
        <v>0.04</v>
      </c>
      <c r="R95" s="86" t="n">
        <f aca="false">H95/G95</f>
        <v>128.154353526971</v>
      </c>
      <c r="S95" s="64" t="n">
        <f aca="false">Regression!$C$9+Regression!$C$10*N95+Regression!$C$11*O95</f>
        <v>1.06969933487453</v>
      </c>
      <c r="T95" s="64" t="n">
        <f aca="false">M95-S95</f>
        <v>1.11630066512547</v>
      </c>
      <c r="U95" s="64" t="n">
        <f aca="false">SUM(M84:M95)</f>
        <v>19.756</v>
      </c>
      <c r="V95" s="64" t="n">
        <f aca="false">SUM(M96:M107)</f>
        <v>11.155</v>
      </c>
      <c r="W95" s="65" t="n">
        <f aca="false">D107/D95-1</f>
        <v>0.195310581880678</v>
      </c>
      <c r="X95" s="65" t="n">
        <f aca="false">J107/J95-1</f>
        <v>-0.152898219990872</v>
      </c>
      <c r="Y95" s="90" t="n">
        <v>106.02</v>
      </c>
    </row>
    <row r="96" customFormat="false" ht="15" hidden="false" customHeight="false" outlineLevel="0" collapsed="false">
      <c r="A96" s="88" t="n">
        <v>41852</v>
      </c>
      <c r="B96" s="89" t="n">
        <v>888</v>
      </c>
      <c r="C96" s="89" t="n">
        <v>5431</v>
      </c>
      <c r="D96" s="90" t="n">
        <v>82.75</v>
      </c>
      <c r="E96" s="90" t="n">
        <v>2.343</v>
      </c>
      <c r="F96" s="90" t="n">
        <v>0.018</v>
      </c>
      <c r="G96" s="90" t="n">
        <v>60.513</v>
      </c>
      <c r="H96" s="92" t="n">
        <v>7954.3501</v>
      </c>
      <c r="I96" s="92" t="n">
        <v>2068.54</v>
      </c>
      <c r="J96" s="90" t="n">
        <v>45.06</v>
      </c>
      <c r="K96" s="92" t="n">
        <v>2003.37</v>
      </c>
      <c r="L96" s="36" t="n">
        <f aca="false">YEAR(A96)</f>
        <v>2014</v>
      </c>
      <c r="M96" s="64" t="n">
        <f aca="false">B96/1000</f>
        <v>0.888</v>
      </c>
      <c r="N96" s="65" t="n">
        <f aca="false">J96/J95-1</f>
        <v>0.028297581013236</v>
      </c>
      <c r="O96" s="64" t="n">
        <f aca="false">SUM(M84:M95)</f>
        <v>19.756</v>
      </c>
      <c r="P96" s="65" t="n">
        <f aca="false">D96/D95-1</f>
        <v>0.0158359931254604</v>
      </c>
      <c r="Q96" s="66" t="n">
        <f aca="false">E96-E95</f>
        <v>-0.213</v>
      </c>
      <c r="R96" s="86" t="n">
        <f aca="false">H96/G96</f>
        <v>131.448615999868</v>
      </c>
      <c r="S96" s="64" t="n">
        <f aca="false">Regression!$C$9+Regression!$C$10*N96+Regression!$C$11*O96</f>
        <v>1.48235805798663</v>
      </c>
      <c r="T96" s="64" t="n">
        <f aca="false">M96-S96</f>
        <v>-0.594358057986631</v>
      </c>
      <c r="U96" s="64" t="n">
        <f aca="false">SUM(M85:M96)</f>
        <v>21.547</v>
      </c>
      <c r="V96" s="64" t="n">
        <f aca="false">SUM(M97:M108)</f>
        <v>7.719</v>
      </c>
      <c r="W96" s="65" t="n">
        <f aca="false">D108/D96-1</f>
        <v>0.159516616314199</v>
      </c>
      <c r="X96" s="65" t="n">
        <f aca="false">J108/J96-1</f>
        <v>-0.249001331557923</v>
      </c>
      <c r="Y96" s="90" t="n">
        <v>103.19</v>
      </c>
    </row>
    <row r="97" customFormat="false" ht="15" hidden="false" customHeight="false" outlineLevel="0" collapsed="false">
      <c r="A97" s="88" t="n">
        <v>41883</v>
      </c>
      <c r="B97" s="89" t="n">
        <v>846</v>
      </c>
      <c r="C97" s="89" t="n">
        <v>5104</v>
      </c>
      <c r="D97" s="90" t="n">
        <v>85.94</v>
      </c>
      <c r="E97" s="90" t="n">
        <v>2.508</v>
      </c>
      <c r="F97" s="90" t="n">
        <v>0.013</v>
      </c>
      <c r="G97" s="90" t="n">
        <v>61.553</v>
      </c>
      <c r="H97" s="92" t="n">
        <v>7964.7998</v>
      </c>
      <c r="I97" s="92" t="n">
        <v>2020.09</v>
      </c>
      <c r="J97" s="90" t="n">
        <v>41.56</v>
      </c>
      <c r="K97" s="92" t="n">
        <v>1972.29</v>
      </c>
      <c r="L97" s="36" t="n">
        <f aca="false">YEAR(A97)</f>
        <v>2014</v>
      </c>
      <c r="M97" s="64" t="n">
        <f aca="false">B97/1000</f>
        <v>0.846</v>
      </c>
      <c r="N97" s="65" t="n">
        <f aca="false">J97/J96-1</f>
        <v>-0.0776742121615623</v>
      </c>
      <c r="O97" s="64" t="n">
        <f aca="false">SUM(M85:M96)</f>
        <v>21.547</v>
      </c>
      <c r="P97" s="65" t="n">
        <f aca="false">D97/D96-1</f>
        <v>0.0385498489425982</v>
      </c>
      <c r="Q97" s="66" t="n">
        <f aca="false">E97-E96</f>
        <v>0.165</v>
      </c>
      <c r="R97" s="86" t="n">
        <f aca="false">H97/G97</f>
        <v>129.397426607964</v>
      </c>
      <c r="S97" s="64" t="n">
        <f aca="false">Regression!$C$9+Regression!$C$10*N97+Regression!$C$11*O97</f>
        <v>-0.431878169953078</v>
      </c>
      <c r="T97" s="64" t="n">
        <f aca="false">M97-S97</f>
        <v>1.27787816995308</v>
      </c>
      <c r="U97" s="64" t="n">
        <f aca="false">SUM(M86:M97)</f>
        <v>20.333</v>
      </c>
      <c r="V97" s="64" t="n">
        <f aca="false">SUM(M98:M109)</f>
        <v>5.895</v>
      </c>
      <c r="W97" s="65" t="n">
        <f aca="false">D109/D97-1</f>
        <v>0.121131021643007</v>
      </c>
      <c r="X97" s="65" t="n">
        <f aca="false">J109/J97-1</f>
        <v>-0.211260827718961</v>
      </c>
      <c r="Y97" s="90" t="n">
        <v>94.67</v>
      </c>
    </row>
    <row r="98" customFormat="false" ht="15" hidden="false" customHeight="false" outlineLevel="0" collapsed="false">
      <c r="A98" s="88" t="n">
        <v>41913</v>
      </c>
      <c r="B98" s="89" t="n">
        <v>-192</v>
      </c>
      <c r="C98" s="89" t="n">
        <v>-1172</v>
      </c>
      <c r="D98" s="90" t="n">
        <v>86.88</v>
      </c>
      <c r="E98" s="90" t="n">
        <v>2.335</v>
      </c>
      <c r="F98" s="90" t="n">
        <v>0.003</v>
      </c>
      <c r="G98" s="90" t="n">
        <v>61.433</v>
      </c>
      <c r="H98" s="92" t="n">
        <v>8322.2002</v>
      </c>
      <c r="I98" s="92" t="n">
        <v>1964.4301</v>
      </c>
      <c r="J98" s="90" t="n">
        <v>42.15</v>
      </c>
      <c r="K98" s="92" t="n">
        <v>2018.05</v>
      </c>
      <c r="L98" s="36" t="n">
        <f aca="false">YEAR(A98)</f>
        <v>2014</v>
      </c>
      <c r="M98" s="64" t="n">
        <f aca="false">B98/1000</f>
        <v>-0.192</v>
      </c>
      <c r="N98" s="65" t="n">
        <f aca="false">J98/J97-1</f>
        <v>0.014196342637151</v>
      </c>
      <c r="O98" s="64" t="n">
        <f aca="false">SUM(M86:M97)</f>
        <v>20.333</v>
      </c>
      <c r="P98" s="65" t="n">
        <f aca="false">D98/D97-1</f>
        <v>0.0109378636257853</v>
      </c>
      <c r="Q98" s="66" t="n">
        <f aca="false">E98-E97</f>
        <v>-0.173</v>
      </c>
      <c r="R98" s="86" t="n">
        <f aca="false">H98/G98</f>
        <v>135.467911383133</v>
      </c>
      <c r="S98" s="64" t="n">
        <f aca="false">Regression!$C$9+Regression!$C$10*N98+Regression!$C$11*O98</f>
        <v>1.24218479933108</v>
      </c>
      <c r="T98" s="64" t="n">
        <f aca="false">M98-S98</f>
        <v>-1.43418479933108</v>
      </c>
      <c r="U98" s="64" t="n">
        <f aca="false">SUM(M87:M98)</f>
        <v>17.59</v>
      </c>
      <c r="V98" s="64" t="n">
        <f aca="false">SUM(M99:M110)</f>
        <v>7.111</v>
      </c>
      <c r="W98" s="65" t="n">
        <f aca="false">D110/D98-1</f>
        <v>0.11590699815838</v>
      </c>
      <c r="X98" s="65" t="n">
        <f aca="false">J110/J98-1</f>
        <v>-0.172716488730724</v>
      </c>
      <c r="Y98" s="90" t="n">
        <v>85.86</v>
      </c>
    </row>
    <row r="99" customFormat="false" ht="15" hidden="false" customHeight="false" outlineLevel="0" collapsed="false">
      <c r="A99" s="88" t="n">
        <v>41944</v>
      </c>
      <c r="B99" s="89" t="n">
        <v>2235</v>
      </c>
      <c r="C99" s="89" t="n">
        <v>13756</v>
      </c>
      <c r="D99" s="90" t="n">
        <v>88.36</v>
      </c>
      <c r="E99" s="90" t="n">
        <v>2.194</v>
      </c>
      <c r="F99" s="90" t="n">
        <v>0.005</v>
      </c>
      <c r="G99" s="90" t="n">
        <v>61.853</v>
      </c>
      <c r="H99" s="92" t="n">
        <v>8588.25</v>
      </c>
      <c r="I99" s="92" t="n">
        <v>1980.78</v>
      </c>
      <c r="J99" s="90" t="n">
        <v>41.5</v>
      </c>
      <c r="K99" s="92" t="n">
        <v>2067.5601</v>
      </c>
      <c r="L99" s="36" t="n">
        <f aca="false">YEAR(A99)</f>
        <v>2014</v>
      </c>
      <c r="M99" s="64" t="n">
        <f aca="false">B99/1000</f>
        <v>2.235</v>
      </c>
      <c r="N99" s="65" t="n">
        <f aca="false">J99/J98-1</f>
        <v>-0.0154211150652431</v>
      </c>
      <c r="O99" s="64" t="n">
        <f aca="false">SUM(M87:M98)</f>
        <v>17.59</v>
      </c>
      <c r="P99" s="65" t="n">
        <f aca="false">D99/D98-1</f>
        <v>0.017034990791897</v>
      </c>
      <c r="Q99" s="66" t="n">
        <f aca="false">E99-E98</f>
        <v>-0.141</v>
      </c>
      <c r="R99" s="86" t="n">
        <f aca="false">H99/G99</f>
        <v>138.849368664414</v>
      </c>
      <c r="S99" s="64" t="n">
        <f aca="false">Regression!$C$9+Regression!$C$10*N99+Regression!$C$11*O99</f>
        <v>0.567873400323827</v>
      </c>
      <c r="T99" s="64" t="n">
        <f aca="false">M99-S99</f>
        <v>1.66712659967617</v>
      </c>
      <c r="U99" s="64" t="n">
        <f aca="false">SUM(M88:M99)</f>
        <v>18.525</v>
      </c>
      <c r="V99" s="64" t="n">
        <f aca="false">SUM(M100:M111)</f>
        <v>3.804</v>
      </c>
      <c r="W99" s="65" t="n">
        <f aca="false">D111/D99-1</f>
        <v>0.133657763693979</v>
      </c>
      <c r="X99" s="65" t="n">
        <f aca="false">J111/J99-1</f>
        <v>-0.180963855421687</v>
      </c>
      <c r="Y99" s="90" t="n">
        <v>70.15</v>
      </c>
    </row>
    <row r="100" customFormat="false" ht="15" hidden="false" customHeight="false" outlineLevel="0" collapsed="false">
      <c r="A100" s="88" t="n">
        <v>41974</v>
      </c>
      <c r="B100" s="89" t="n">
        <v>190</v>
      </c>
      <c r="C100" s="89" t="n">
        <v>1036</v>
      </c>
      <c r="D100" s="90" t="n">
        <v>90.27</v>
      </c>
      <c r="E100" s="90" t="n">
        <v>2.17</v>
      </c>
      <c r="F100" s="90" t="n">
        <v>0.037</v>
      </c>
      <c r="G100" s="90" t="n">
        <v>63.378</v>
      </c>
      <c r="H100" s="92" t="n">
        <v>8282.7002</v>
      </c>
      <c r="I100" s="92" t="n">
        <v>1915.59</v>
      </c>
      <c r="J100" s="90" t="n">
        <v>39.29</v>
      </c>
      <c r="K100" s="92" t="n">
        <v>2058.8999</v>
      </c>
      <c r="L100" s="36" t="n">
        <f aca="false">YEAR(A100)</f>
        <v>2014</v>
      </c>
      <c r="M100" s="64" t="n">
        <f aca="false">B100/1000</f>
        <v>0.19</v>
      </c>
      <c r="N100" s="65" t="n">
        <f aca="false">J100/J99-1</f>
        <v>-0.0532530120481928</v>
      </c>
      <c r="O100" s="64" t="n">
        <f aca="false">SUM(M88:M99)</f>
        <v>18.525</v>
      </c>
      <c r="P100" s="65" t="n">
        <f aca="false">D100/D99-1</f>
        <v>0.0216161158895427</v>
      </c>
      <c r="Q100" s="66" t="n">
        <f aca="false">E100-E99</f>
        <v>-0.024</v>
      </c>
      <c r="R100" s="86" t="n">
        <f aca="false">H100/G100</f>
        <v>130.68730789864</v>
      </c>
      <c r="S100" s="64" t="n">
        <f aca="false">Regression!$C$9+Regression!$C$10*N100+Regression!$C$11*O100</f>
        <v>-0.102811587141499</v>
      </c>
      <c r="T100" s="64" t="n">
        <f aca="false">M100-S100</f>
        <v>0.292811587141499</v>
      </c>
      <c r="U100" s="64" t="n">
        <f aca="false">SUM(M89:M100)</f>
        <v>16.111</v>
      </c>
      <c r="V100" s="64" t="n">
        <f aca="false">SUM(M101:M112)</f>
        <v>3.194</v>
      </c>
      <c r="W100" s="65" t="n">
        <f aca="false">D112/D100-1</f>
        <v>0.0926110557217237</v>
      </c>
      <c r="X100" s="65" t="n">
        <f aca="false">J112/J100-1</f>
        <v>-0.180707559175363</v>
      </c>
      <c r="Y100" s="90" t="n">
        <v>57.33</v>
      </c>
    </row>
    <row r="101" customFormat="false" ht="15" hidden="false" customHeight="false" outlineLevel="0" collapsed="false">
      <c r="A101" s="88" t="n">
        <v>42005</v>
      </c>
      <c r="B101" s="89" t="n">
        <v>2104</v>
      </c>
      <c r="C101" s="89" t="n">
        <v>12919</v>
      </c>
      <c r="D101" s="90" t="n">
        <v>94.8</v>
      </c>
      <c r="E101" s="90" t="n">
        <v>1.675</v>
      </c>
      <c r="F101" s="90" t="n">
        <v>0.005</v>
      </c>
      <c r="G101" s="90" t="n">
        <v>62.013</v>
      </c>
      <c r="H101" s="92" t="n">
        <v>8808.9004</v>
      </c>
      <c r="I101" s="92" t="n">
        <v>1949.26</v>
      </c>
      <c r="J101" s="90" t="n">
        <v>39.02</v>
      </c>
      <c r="K101" s="92" t="n">
        <v>1994.99</v>
      </c>
      <c r="L101" s="36" t="n">
        <f aca="false">YEAR(A101)</f>
        <v>2015</v>
      </c>
      <c r="M101" s="64" t="n">
        <f aca="false">B101/1000</f>
        <v>2.104</v>
      </c>
      <c r="N101" s="65" t="n">
        <f aca="false">J101/J100-1</f>
        <v>-0.00687197760244329</v>
      </c>
      <c r="O101" s="64" t="n">
        <f aca="false">SUM(M89:M100)</f>
        <v>16.111</v>
      </c>
      <c r="P101" s="65" t="n">
        <f aca="false">D101/D100-1</f>
        <v>0.0501827849783982</v>
      </c>
      <c r="Q101" s="66" t="n">
        <f aca="false">E101-E100</f>
        <v>-0.495</v>
      </c>
      <c r="R101" s="86" t="n">
        <f aca="false">H101/G101</f>
        <v>142.049254188638</v>
      </c>
      <c r="S101" s="64" t="n">
        <f aca="false">Regression!$C$9+Regression!$C$10*N101+Regression!$C$11*O101</f>
        <v>0.664983933499606</v>
      </c>
      <c r="T101" s="64" t="n">
        <f aca="false">M101-S101</f>
        <v>1.43901606650039</v>
      </c>
      <c r="U101" s="64" t="n">
        <f aca="false">SUM(M90:M101)</f>
        <v>18.09</v>
      </c>
      <c r="V101" s="64" t="n">
        <f aca="false">SUM(M102:M113)</f>
        <v>-0.558</v>
      </c>
      <c r="W101" s="65" t="n">
        <f aca="false">D113/D101-1</f>
        <v>0.0507383966244726</v>
      </c>
      <c r="X101" s="65" t="n">
        <f aca="false">J113/J101-1</f>
        <v>-0.216555612506407</v>
      </c>
      <c r="Y101" s="90" t="n">
        <v>52.99</v>
      </c>
    </row>
    <row r="102" customFormat="false" ht="15" hidden="false" customHeight="false" outlineLevel="0" collapsed="false">
      <c r="A102" s="88" t="n">
        <v>42036</v>
      </c>
      <c r="B102" s="89" t="n">
        <v>1853</v>
      </c>
      <c r="C102" s="89" t="n">
        <v>11475</v>
      </c>
      <c r="D102" s="90" t="n">
        <v>95.25</v>
      </c>
      <c r="E102" s="90" t="n">
        <v>2.002</v>
      </c>
      <c r="F102" s="90" t="n">
        <v>0.008</v>
      </c>
      <c r="G102" s="90" t="n">
        <v>61.754</v>
      </c>
      <c r="H102" s="92" t="n">
        <v>8844.5996</v>
      </c>
      <c r="I102" s="92" t="n">
        <v>1985.8</v>
      </c>
      <c r="J102" s="90" t="n">
        <v>40.74</v>
      </c>
      <c r="K102" s="92" t="n">
        <v>2104.5</v>
      </c>
      <c r="L102" s="36" t="n">
        <f aca="false">YEAR(A102)</f>
        <v>2015</v>
      </c>
      <c r="M102" s="64" t="n">
        <f aca="false">B102/1000</f>
        <v>1.853</v>
      </c>
      <c r="N102" s="65" t="n">
        <f aca="false">J102/J101-1</f>
        <v>0.0440799589953869</v>
      </c>
      <c r="O102" s="64" t="n">
        <f aca="false">SUM(M90:M101)</f>
        <v>18.09</v>
      </c>
      <c r="P102" s="65" t="n">
        <f aca="false">D102/D101-1</f>
        <v>0.004746835443038</v>
      </c>
      <c r="Q102" s="66" t="n">
        <f aca="false">E102-E101</f>
        <v>0.327</v>
      </c>
      <c r="R102" s="86" t="n">
        <f aca="false">H102/G102</f>
        <v>143.223104576222</v>
      </c>
      <c r="S102" s="64" t="n">
        <f aca="false">Regression!$C$9+Regression!$C$10*N102+Regression!$C$11*O102</f>
        <v>1.70734606458296</v>
      </c>
      <c r="T102" s="64" t="n">
        <f aca="false">M102-S102</f>
        <v>0.145653935417039</v>
      </c>
      <c r="U102" s="64" t="n">
        <f aca="false">SUM(M91:M102)</f>
        <v>19.716</v>
      </c>
      <c r="V102" s="64" t="n">
        <f aca="false">SUM(M103:M114)</f>
        <v>-3.219</v>
      </c>
      <c r="W102" s="65" t="n">
        <f aca="false">D114/D102-1</f>
        <v>0.0310761154855643</v>
      </c>
      <c r="X102" s="65" t="n">
        <f aca="false">J114/J102-1</f>
        <v>-0.255768286696122</v>
      </c>
      <c r="Y102" s="93"/>
    </row>
    <row r="103" customFormat="false" ht="15" hidden="false" customHeight="false" outlineLevel="0" collapsed="false">
      <c r="A103" s="88" t="n">
        <v>42064</v>
      </c>
      <c r="B103" s="89" t="n">
        <v>1947</v>
      </c>
      <c r="C103" s="89" t="n">
        <v>12076</v>
      </c>
      <c r="D103" s="90" t="n">
        <v>98.36</v>
      </c>
      <c r="E103" s="90" t="n">
        <v>1.934</v>
      </c>
      <c r="F103" s="90" t="n">
        <v>0.025</v>
      </c>
      <c r="G103" s="90" t="n">
        <v>62.509</v>
      </c>
      <c r="H103" s="92" t="n">
        <v>8491</v>
      </c>
      <c r="I103" s="92" t="n">
        <v>2041.03</v>
      </c>
      <c r="J103" s="90" t="n">
        <v>40.13</v>
      </c>
      <c r="K103" s="92" t="n">
        <v>2067.8899</v>
      </c>
      <c r="L103" s="36" t="n">
        <f aca="false">YEAR(A103)</f>
        <v>2015</v>
      </c>
      <c r="M103" s="64" t="n">
        <f aca="false">B103/1000</f>
        <v>1.947</v>
      </c>
      <c r="N103" s="65" t="n">
        <f aca="false">J103/J102-1</f>
        <v>-0.0149729995090819</v>
      </c>
      <c r="O103" s="64" t="n">
        <f aca="false">SUM(M91:M102)</f>
        <v>19.716</v>
      </c>
      <c r="P103" s="65" t="n">
        <f aca="false">D103/D102-1</f>
        <v>0.0326509186351707</v>
      </c>
      <c r="Q103" s="66" t="n">
        <f aca="false">E103-E102</f>
        <v>-0.0679999999999998</v>
      </c>
      <c r="R103" s="86" t="n">
        <f aca="false">H103/G103</f>
        <v>135.836439552704</v>
      </c>
      <c r="S103" s="64" t="n">
        <f aca="false">Regression!$C$9+Regression!$C$10*N103+Regression!$C$11*O103</f>
        <v>0.66760601899276</v>
      </c>
      <c r="T103" s="64" t="n">
        <f aca="false">M103-S103</f>
        <v>1.27939398100724</v>
      </c>
      <c r="U103" s="64" t="n">
        <f aca="false">SUM(M92:M103)</f>
        <v>18.367</v>
      </c>
      <c r="V103" s="64" t="n">
        <f aca="false">SUM(M104:M115)</f>
        <v>-2.01</v>
      </c>
      <c r="W103" s="65" t="n">
        <f aca="false">D115/D103-1</f>
        <v>-0.038328588857259</v>
      </c>
      <c r="X103" s="65" t="n">
        <f aca="false">J115/J103-1</f>
        <v>-0.146523797657613</v>
      </c>
      <c r="Y103" s="93"/>
    </row>
    <row r="104" customFormat="false" ht="15" hidden="false" customHeight="false" outlineLevel="0" collapsed="false">
      <c r="A104" s="88" t="n">
        <v>42095</v>
      </c>
      <c r="B104" s="89" t="n">
        <v>1869</v>
      </c>
      <c r="C104" s="89" t="n">
        <v>11721</v>
      </c>
      <c r="D104" s="90" t="n">
        <v>94.6</v>
      </c>
      <c r="E104" s="90" t="n">
        <v>2.046</v>
      </c>
      <c r="F104" s="90" t="n">
        <v>0.005</v>
      </c>
      <c r="G104" s="90" t="n">
        <v>63.442</v>
      </c>
      <c r="H104" s="92" t="n">
        <v>8181.5</v>
      </c>
      <c r="I104" s="92" t="n">
        <v>2127.1699</v>
      </c>
      <c r="J104" s="90" t="n">
        <v>42.88</v>
      </c>
      <c r="K104" s="92" t="n">
        <v>2085.51</v>
      </c>
      <c r="L104" s="36" t="n">
        <f aca="false">YEAR(A104)</f>
        <v>2015</v>
      </c>
      <c r="M104" s="64" t="n">
        <f aca="false">B104/1000</f>
        <v>1.869</v>
      </c>
      <c r="N104" s="65" t="n">
        <f aca="false">J104/J103-1</f>
        <v>0.0685272863194617</v>
      </c>
      <c r="O104" s="64" t="n">
        <f aca="false">SUM(M92:M103)</f>
        <v>18.367</v>
      </c>
      <c r="P104" s="65" t="n">
        <f aca="false">D104/D103-1</f>
        <v>-0.0382269215128102</v>
      </c>
      <c r="Q104" s="66" t="n">
        <f aca="false">E104-E103</f>
        <v>0.112</v>
      </c>
      <c r="R104" s="86" t="n">
        <f aca="false">H104/G104</f>
        <v>128.960310204596</v>
      </c>
      <c r="S104" s="64" t="n">
        <f aca="false">Regression!$C$9+Regression!$C$10*N104+Regression!$C$11*O104</f>
        <v>2.17859722378489</v>
      </c>
      <c r="T104" s="64" t="n">
        <f aca="false">M104-S104</f>
        <v>-0.309597223784893</v>
      </c>
      <c r="U104" s="64" t="n">
        <f aca="false">SUM(M93:M104)</f>
        <v>18.641</v>
      </c>
      <c r="V104" s="64" t="n">
        <f aca="false">SUM(M105:M116)</f>
        <v>-2.612</v>
      </c>
      <c r="W104" s="65" t="n">
        <f aca="false">D116/D104-1</f>
        <v>-0.0160676532769556</v>
      </c>
      <c r="X104" s="65" t="n">
        <f aca="false">J116/J104-1</f>
        <v>-0.197994402985075</v>
      </c>
      <c r="Y104" s="90" t="n">
        <v>66.78</v>
      </c>
    </row>
    <row r="105" customFormat="false" ht="15" hidden="false" customHeight="false" outlineLevel="0" collapsed="false">
      <c r="A105" s="88" t="n">
        <v>42125</v>
      </c>
      <c r="B105" s="89" t="n">
        <v>-904</v>
      </c>
      <c r="C105" s="89" t="n">
        <v>-5769</v>
      </c>
      <c r="D105" s="90" t="n">
        <v>96.91</v>
      </c>
      <c r="E105" s="90" t="n">
        <v>2.095</v>
      </c>
      <c r="F105" s="90" t="n">
        <v>0.003</v>
      </c>
      <c r="G105" s="90" t="n">
        <v>63.825</v>
      </c>
      <c r="H105" s="92" t="n">
        <v>8433.6504</v>
      </c>
      <c r="I105" s="92" t="n">
        <v>2114.8</v>
      </c>
      <c r="J105" s="90" t="n">
        <v>41.12</v>
      </c>
      <c r="K105" s="92" t="n">
        <v>2107.3899</v>
      </c>
      <c r="L105" s="36" t="n">
        <f aca="false">YEAR(A105)</f>
        <v>2015</v>
      </c>
      <c r="M105" s="64" t="n">
        <f aca="false">B105/1000</f>
        <v>-0.904</v>
      </c>
      <c r="N105" s="65" t="n">
        <f aca="false">J105/J104-1</f>
        <v>-0.0410447761194031</v>
      </c>
      <c r="O105" s="64" t="n">
        <f aca="false">SUM(M93:M104)</f>
        <v>18.641</v>
      </c>
      <c r="P105" s="65" t="n">
        <f aca="false">D105/D104-1</f>
        <v>0.0244186046511627</v>
      </c>
      <c r="Q105" s="66" t="n">
        <f aca="false">E105-E104</f>
        <v>0.0490000000000004</v>
      </c>
      <c r="R105" s="86" t="n">
        <f aca="false">H105/G105</f>
        <v>132.137099882491</v>
      </c>
      <c r="S105" s="64" t="n">
        <f aca="false">Regression!$C$9+Regression!$C$10*N105+Regression!$C$11*O105</f>
        <v>0.131557726580831</v>
      </c>
      <c r="T105" s="64" t="n">
        <f aca="false">M105-S105</f>
        <v>-1.03555772658083</v>
      </c>
      <c r="U105" s="64" t="n">
        <f aca="false">SUM(M94:M105)</f>
        <v>15.382</v>
      </c>
      <c r="V105" s="64" t="n">
        <f aca="false">SUM(M106:M117)</f>
        <v>-1.327</v>
      </c>
      <c r="W105" s="65" t="n">
        <f aca="false">D117/D105-1</f>
        <v>-0.010525229594469</v>
      </c>
      <c r="X105" s="65" t="n">
        <f aca="false">J117/J105-1</f>
        <v>-0.194552529182879</v>
      </c>
      <c r="Y105" s="90" t="n">
        <v>65.56</v>
      </c>
    </row>
    <row r="106" customFormat="false" ht="15" hidden="false" customHeight="false" outlineLevel="0" collapsed="false">
      <c r="A106" s="88" t="n">
        <v>42156</v>
      </c>
      <c r="B106" s="89" t="n">
        <v>-521</v>
      </c>
      <c r="C106" s="89" t="n">
        <v>-3344</v>
      </c>
      <c r="D106" s="90" t="n">
        <v>95.49</v>
      </c>
      <c r="E106" s="90" t="n">
        <v>2.335</v>
      </c>
      <c r="F106" s="90" t="n">
        <v>0.01</v>
      </c>
      <c r="G106" s="90" t="n">
        <v>63.724</v>
      </c>
      <c r="H106" s="92" t="n">
        <v>8368.5</v>
      </c>
      <c r="I106" s="92" t="n">
        <v>2074.2</v>
      </c>
      <c r="J106" s="90" t="n">
        <v>39.62</v>
      </c>
      <c r="K106" s="92" t="n">
        <v>2063.1101</v>
      </c>
      <c r="L106" s="36" t="n">
        <f aca="false">YEAR(A106)</f>
        <v>2015</v>
      </c>
      <c r="M106" s="64" t="n">
        <f aca="false">B106/1000</f>
        <v>-0.521</v>
      </c>
      <c r="N106" s="65" t="n">
        <f aca="false">J106/J105-1</f>
        <v>-0.0364785992217899</v>
      </c>
      <c r="O106" s="64" t="n">
        <f aca="false">SUM(M94:M105)</f>
        <v>15.382</v>
      </c>
      <c r="P106" s="65" t="n">
        <f aca="false">D106/D105-1</f>
        <v>-0.014652770611908</v>
      </c>
      <c r="Q106" s="66" t="n">
        <f aca="false">E106-E105</f>
        <v>0.24</v>
      </c>
      <c r="R106" s="86" t="n">
        <f aca="false">H106/G106</f>
        <v>131.324147887766</v>
      </c>
      <c r="S106" s="64" t="n">
        <f aca="false">Regression!$C$9+Regression!$C$10*N106+Regression!$C$11*O106</f>
        <v>0.0773784212796281</v>
      </c>
      <c r="T106" s="64" t="n">
        <f aca="false">M106-S106</f>
        <v>-0.598378421279628</v>
      </c>
      <c r="U106" s="64" t="n">
        <f aca="false">SUM(M95:M106)</f>
        <v>12.501</v>
      </c>
      <c r="V106" s="64" t="n">
        <f aca="false">SUM(M107:M118)</f>
        <v>-0.251</v>
      </c>
      <c r="W106" s="65" t="n">
        <f aca="false">D118/D106-1</f>
        <v>0.00680699549691077</v>
      </c>
      <c r="X106" s="65" t="n">
        <f aca="false">J118/J106-1</f>
        <v>-0.132761231701161</v>
      </c>
      <c r="Y106" s="90" t="n">
        <v>63.59</v>
      </c>
    </row>
    <row r="107" customFormat="false" ht="15" hidden="false" customHeight="false" outlineLevel="0" collapsed="false">
      <c r="A107" s="88" t="n">
        <v>42186</v>
      </c>
      <c r="B107" s="89" t="n">
        <v>840</v>
      </c>
      <c r="C107" s="89" t="n">
        <v>5321</v>
      </c>
      <c r="D107" s="90" t="n">
        <v>97.37</v>
      </c>
      <c r="E107" s="90" t="n">
        <v>2.205</v>
      </c>
      <c r="F107" s="90" t="n">
        <v>0.058</v>
      </c>
      <c r="G107" s="90" t="n">
        <v>64.118</v>
      </c>
      <c r="H107" s="92" t="n">
        <v>8532.8496</v>
      </c>
      <c r="I107" s="92" t="n">
        <v>2030.16</v>
      </c>
      <c r="J107" s="90" t="n">
        <v>37.12</v>
      </c>
      <c r="K107" s="92" t="n">
        <v>2103.8401</v>
      </c>
      <c r="L107" s="36" t="n">
        <f aca="false">YEAR(A107)</f>
        <v>2015</v>
      </c>
      <c r="M107" s="64" t="n">
        <f aca="false">B107/1000</f>
        <v>0.84</v>
      </c>
      <c r="N107" s="65" t="n">
        <f aca="false">J107/J106-1</f>
        <v>-0.0630994447248864</v>
      </c>
      <c r="O107" s="64" t="n">
        <f aca="false">SUM(M95:M106)</f>
        <v>12.501</v>
      </c>
      <c r="P107" s="65" t="n">
        <f aca="false">D107/D106-1</f>
        <v>0.0196879254372186</v>
      </c>
      <c r="Q107" s="66" t="n">
        <f aca="false">E107-E106</f>
        <v>-0.13</v>
      </c>
      <c r="R107" s="86" t="n">
        <f aca="false">H107/G107</f>
        <v>133.080407997754</v>
      </c>
      <c r="S107" s="64" t="n">
        <f aca="false">Regression!$C$9+Regression!$C$10*N107+Regression!$C$11*O107</f>
        <v>-0.546555199892175</v>
      </c>
      <c r="T107" s="64" t="n">
        <f aca="false">M107-S107</f>
        <v>1.38655519989217</v>
      </c>
      <c r="U107" s="64" t="n">
        <f aca="false">SUM(M96:M107)</f>
        <v>11.155</v>
      </c>
      <c r="V107" s="64" t="n">
        <f aca="false">SUM(M108:M119)</f>
        <v>0.788</v>
      </c>
      <c r="W107" s="65" t="n">
        <f aca="false">D119/D107-1</f>
        <v>-0.0188969908596077</v>
      </c>
      <c r="X107" s="65" t="n">
        <f aca="false">J119/J107-1</f>
        <v>-0.0245150862068965</v>
      </c>
      <c r="Y107" s="90" t="n">
        <v>52.21</v>
      </c>
    </row>
    <row r="108" customFormat="false" ht="15" hidden="false" customHeight="false" outlineLevel="0" collapsed="false">
      <c r="A108" s="88" t="n">
        <v>42217</v>
      </c>
      <c r="B108" s="89" t="n">
        <v>-2548</v>
      </c>
      <c r="C108" s="89" t="n">
        <v>-16878</v>
      </c>
      <c r="D108" s="90" t="n">
        <v>95.95</v>
      </c>
      <c r="E108" s="90" t="n">
        <v>2.2</v>
      </c>
      <c r="F108" s="90" t="n">
        <v>0.003</v>
      </c>
      <c r="G108" s="90" t="n">
        <v>66.143</v>
      </c>
      <c r="H108" s="92" t="n">
        <v>7971.2998</v>
      </c>
      <c r="I108" s="92" t="n">
        <v>1941.49</v>
      </c>
      <c r="J108" s="90" t="n">
        <v>33.84</v>
      </c>
      <c r="K108" s="92" t="n">
        <v>1972.1801</v>
      </c>
      <c r="L108" s="36" t="n">
        <f aca="false">YEAR(A108)</f>
        <v>2015</v>
      </c>
      <c r="M108" s="64" t="n">
        <f aca="false">B108/1000</f>
        <v>-2.548</v>
      </c>
      <c r="N108" s="65" t="n">
        <f aca="false">J108/J107-1</f>
        <v>-0.0883620689655171</v>
      </c>
      <c r="O108" s="64" t="n">
        <f aca="false">SUM(M96:M107)</f>
        <v>11.155</v>
      </c>
      <c r="P108" s="65" t="n">
        <f aca="false">D108/D107-1</f>
        <v>-0.0145835472938277</v>
      </c>
      <c r="Q108" s="66" t="n">
        <f aca="false">E108-E107</f>
        <v>-0.00499999999999989</v>
      </c>
      <c r="R108" s="86" t="n">
        <f aca="false">H108/G108</f>
        <v>120.516151369004</v>
      </c>
      <c r="S108" s="64" t="n">
        <f aca="false">Regression!$C$9+Regression!$C$10*N108+Regression!$C$11*O108</f>
        <v>-1.07903947891433</v>
      </c>
      <c r="T108" s="64" t="n">
        <f aca="false">M108-S108</f>
        <v>-1.46896052108567</v>
      </c>
      <c r="U108" s="64" t="n">
        <f aca="false">SUM(M97:M108)</f>
        <v>7.719</v>
      </c>
      <c r="V108" s="64" t="n">
        <f aca="false">SUM(M109:M120)</f>
        <v>4.692</v>
      </c>
      <c r="W108" s="65" t="n">
        <f aca="false">D120/D108-1</f>
        <v>0.000729546638874368</v>
      </c>
      <c r="X108" s="65" t="n">
        <f aca="false">J120/J108-1</f>
        <v>0.0794917257683214</v>
      </c>
      <c r="Y108" s="90" t="n">
        <v>54.15</v>
      </c>
    </row>
    <row r="109" customFormat="false" ht="15" hidden="false" customHeight="false" outlineLevel="0" collapsed="false">
      <c r="A109" s="88" t="n">
        <v>42248</v>
      </c>
      <c r="B109" s="89" t="n">
        <v>-978</v>
      </c>
      <c r="C109" s="89" t="n">
        <v>-6477</v>
      </c>
      <c r="D109" s="90" t="n">
        <v>96.35</v>
      </c>
      <c r="E109" s="90" t="n">
        <v>2.06</v>
      </c>
      <c r="F109" s="90" t="n">
        <v>0.005</v>
      </c>
      <c r="G109" s="90" t="n">
        <v>65.92</v>
      </c>
      <c r="H109" s="92" t="n">
        <v>7948.8999</v>
      </c>
      <c r="I109" s="92" t="n">
        <v>1962.8101</v>
      </c>
      <c r="J109" s="90" t="n">
        <v>32.78</v>
      </c>
      <c r="K109" s="92" t="n">
        <v>1920.03</v>
      </c>
      <c r="L109" s="36" t="n">
        <f aca="false">YEAR(A109)</f>
        <v>2015</v>
      </c>
      <c r="M109" s="64" t="n">
        <f aca="false">B109/1000</f>
        <v>-0.978</v>
      </c>
      <c r="N109" s="65" t="n">
        <f aca="false">J109/J108-1</f>
        <v>-0.031323877068558</v>
      </c>
      <c r="O109" s="64" t="n">
        <f aca="false">SUM(M97:M108)</f>
        <v>7.719</v>
      </c>
      <c r="P109" s="65" t="n">
        <f aca="false">D109/D108-1</f>
        <v>0.00416883793642509</v>
      </c>
      <c r="Q109" s="66" t="n">
        <f aca="false">E109-E108</f>
        <v>-0.14</v>
      </c>
      <c r="R109" s="86" t="n">
        <f aca="false">H109/G109</f>
        <v>120.584039745146</v>
      </c>
      <c r="S109" s="64" t="n">
        <f aca="false">Regression!$C$9+Regression!$C$10*N109+Regression!$C$11*O109</f>
        <v>-0.154896340251235</v>
      </c>
      <c r="T109" s="64" t="n">
        <f aca="false">M109-S109</f>
        <v>-0.823103659748765</v>
      </c>
      <c r="U109" s="64" t="n">
        <f aca="false">SUM(M98:M109)</f>
        <v>5.895</v>
      </c>
      <c r="V109" s="64" t="n">
        <f aca="false">SUM(M110:M121)</f>
        <v>7.237</v>
      </c>
      <c r="W109" s="65" t="n">
        <f aca="false">D121/D109-1</f>
        <v>-0.00923715620134924</v>
      </c>
      <c r="X109" s="65" t="n">
        <f aca="false">J121/J109-1</f>
        <v>0.142464917632703</v>
      </c>
      <c r="Y109" s="90" t="n">
        <v>48.37</v>
      </c>
    </row>
    <row r="110" customFormat="false" ht="15" hidden="false" customHeight="false" outlineLevel="0" collapsed="false">
      <c r="A110" s="88" t="n">
        <v>42278</v>
      </c>
      <c r="B110" s="89" t="n">
        <v>1024</v>
      </c>
      <c r="C110" s="89" t="n">
        <v>6649</v>
      </c>
      <c r="D110" s="90" t="n">
        <v>96.95</v>
      </c>
      <c r="E110" s="90" t="n">
        <v>2.151</v>
      </c>
      <c r="F110" s="90" t="n">
        <v>0.068</v>
      </c>
      <c r="G110" s="90" t="n">
        <v>65.444</v>
      </c>
      <c r="H110" s="92" t="n">
        <v>8065.7998</v>
      </c>
      <c r="I110" s="92" t="n">
        <v>2029.47</v>
      </c>
      <c r="J110" s="90" t="n">
        <v>34.87</v>
      </c>
      <c r="K110" s="92" t="n">
        <v>2079.3601</v>
      </c>
      <c r="L110" s="36" t="n">
        <f aca="false">YEAR(A110)</f>
        <v>2015</v>
      </c>
      <c r="M110" s="64" t="n">
        <f aca="false">B110/1000</f>
        <v>1.024</v>
      </c>
      <c r="N110" s="65" t="n">
        <f aca="false">J110/J109-1</f>
        <v>0.0637583892617448</v>
      </c>
      <c r="O110" s="64" t="n">
        <f aca="false">SUM(M98:M109)</f>
        <v>5.895</v>
      </c>
      <c r="P110" s="65" t="n">
        <f aca="false">D110/D109-1</f>
        <v>0.00622729631551633</v>
      </c>
      <c r="Q110" s="66" t="n">
        <f aca="false">E110-E109</f>
        <v>0.0909999999999998</v>
      </c>
      <c r="R110" s="86" t="n">
        <f aca="false">H110/G110</f>
        <v>123.247353462502</v>
      </c>
      <c r="S110" s="64" t="n">
        <f aca="false">Regression!$C$9+Regression!$C$10*N110+Regression!$C$11*O110</f>
        <v>1.55331339286029</v>
      </c>
      <c r="T110" s="64" t="n">
        <f aca="false">M110-S110</f>
        <v>-0.529313392860286</v>
      </c>
      <c r="U110" s="64" t="n">
        <f aca="false">SUM(M99:M110)</f>
        <v>7.111</v>
      </c>
      <c r="V110" s="64" t="n">
        <f aca="false">SUM(M111:M122)</f>
        <v>5.568</v>
      </c>
      <c r="W110" s="65" t="n">
        <f aca="false">D122/D110-1</f>
        <v>0.0154718927282105</v>
      </c>
      <c r="X110" s="65" t="n">
        <f aca="false">J122/J110-1</f>
        <v>0.0650989389159737</v>
      </c>
      <c r="Y110" s="90" t="n">
        <v>49.56</v>
      </c>
    </row>
    <row r="111" customFormat="false" ht="15" hidden="false" customHeight="false" outlineLevel="0" collapsed="false">
      <c r="A111" s="88" t="n">
        <v>42309</v>
      </c>
      <c r="B111" s="89" t="n">
        <v>-1072</v>
      </c>
      <c r="C111" s="89" t="n">
        <v>-7074</v>
      </c>
      <c r="D111" s="90" t="n">
        <v>100.17</v>
      </c>
      <c r="E111" s="90" t="n">
        <v>2.218</v>
      </c>
      <c r="F111" s="90" t="n">
        <v>0.17</v>
      </c>
      <c r="G111" s="90" t="n">
        <v>66.9</v>
      </c>
      <c r="H111" s="92" t="n">
        <v>7935.25</v>
      </c>
      <c r="I111" s="92" t="n">
        <v>1991.97</v>
      </c>
      <c r="J111" s="90" t="n">
        <v>33.99</v>
      </c>
      <c r="K111" s="92" t="n">
        <v>2080.4099</v>
      </c>
      <c r="L111" s="36" t="n">
        <f aca="false">YEAR(A111)</f>
        <v>2015</v>
      </c>
      <c r="M111" s="64" t="n">
        <f aca="false">B111/1000</f>
        <v>-1.072</v>
      </c>
      <c r="N111" s="65" t="n">
        <f aca="false">J111/J110-1</f>
        <v>-0.0252365930599368</v>
      </c>
      <c r="O111" s="64" t="n">
        <f aca="false">SUM(M99:M110)</f>
        <v>7.111</v>
      </c>
      <c r="P111" s="65" t="n">
        <f aca="false">D111/D110-1</f>
        <v>0.0332129963898917</v>
      </c>
      <c r="Q111" s="66" t="n">
        <f aca="false">E111-E110</f>
        <v>0.0670000000000002</v>
      </c>
      <c r="R111" s="86" t="n">
        <f aca="false">H111/G111</f>
        <v>118.613602391629</v>
      </c>
      <c r="S111" s="64" t="n">
        <f aca="false">Regression!$C$9+Regression!$C$10*N111+Regression!$C$11*O111</f>
        <v>-0.0666330102457291</v>
      </c>
      <c r="T111" s="64" t="n">
        <f aca="false">M111-S111</f>
        <v>-1.00536698975427</v>
      </c>
      <c r="U111" s="64" t="n">
        <f aca="false">SUM(M100:M111)</f>
        <v>3.804</v>
      </c>
      <c r="V111" s="64" t="n">
        <f aca="false">SUM(M112:M123)</f>
        <v>3.952</v>
      </c>
      <c r="W111" s="65" t="n">
        <f aca="false">D123/D111-1</f>
        <v>0.013277428371768</v>
      </c>
      <c r="X111" s="65" t="n">
        <f aca="false">J123/J111-1</f>
        <v>0.0444248308325979</v>
      </c>
      <c r="Y111" s="93"/>
    </row>
    <row r="112" customFormat="false" ht="15" hidden="false" customHeight="false" outlineLevel="0" collapsed="false">
      <c r="A112" s="88" t="n">
        <v>42339</v>
      </c>
      <c r="B112" s="89" t="n">
        <v>-420</v>
      </c>
      <c r="C112" s="89" t="n">
        <v>-2818</v>
      </c>
      <c r="D112" s="90" t="n">
        <v>98.63</v>
      </c>
      <c r="E112" s="90" t="n">
        <v>2.269</v>
      </c>
      <c r="F112" s="90" t="n">
        <v>0.148</v>
      </c>
      <c r="G112" s="90" t="n">
        <v>66.455</v>
      </c>
      <c r="H112" s="92" t="n">
        <v>7946.3501</v>
      </c>
      <c r="I112" s="92" t="n">
        <v>1961.3101</v>
      </c>
      <c r="J112" s="90" t="n">
        <v>32.19</v>
      </c>
      <c r="K112" s="92" t="n">
        <v>2043.9399</v>
      </c>
      <c r="L112" s="36" t="n">
        <f aca="false">YEAR(A112)</f>
        <v>2015</v>
      </c>
      <c r="M112" s="64" t="n">
        <f aca="false">B112/1000</f>
        <v>-0.42</v>
      </c>
      <c r="N112" s="65" t="n">
        <f aca="false">J112/J111-1</f>
        <v>-0.0529567519858784</v>
      </c>
      <c r="O112" s="64" t="n">
        <f aca="false">SUM(M100:M111)</f>
        <v>3.804</v>
      </c>
      <c r="P112" s="65" t="n">
        <f aca="false">D112/D111-1</f>
        <v>-0.0153738644304683</v>
      </c>
      <c r="Q112" s="66" t="n">
        <f aca="false">E112-E111</f>
        <v>0.0510000000000002</v>
      </c>
      <c r="R112" s="86" t="n">
        <f aca="false">H112/G112</f>
        <v>119.574901813257</v>
      </c>
      <c r="S112" s="64" t="n">
        <f aca="false">Regression!$C$9+Regression!$C$10*N112+Regression!$C$11*O112</f>
        <v>-0.729519125410781</v>
      </c>
      <c r="T112" s="64" t="n">
        <f aca="false">M112-S112</f>
        <v>0.309519125410781</v>
      </c>
      <c r="U112" s="64" t="n">
        <f aca="false">SUM(M101:M112)</f>
        <v>3.194</v>
      </c>
      <c r="V112" s="64" t="n">
        <f aca="false">SUM(M113:M124)</f>
        <v>3.168</v>
      </c>
      <c r="W112" s="65" t="n">
        <f aca="false">D124/D112-1</f>
        <v>0.0381222751698267</v>
      </c>
      <c r="X112" s="65" t="n">
        <f aca="false">J124/J112-1</f>
        <v>0.0876048462255359</v>
      </c>
      <c r="Y112" s="90" t="n">
        <v>37.28</v>
      </c>
    </row>
    <row r="113" customFormat="false" ht="15" hidden="false" customHeight="false" outlineLevel="0" collapsed="false">
      <c r="A113" s="88" t="n">
        <v>42370</v>
      </c>
      <c r="B113" s="89" t="n">
        <v>-1648</v>
      </c>
      <c r="C113" s="89" t="n">
        <v>-11127</v>
      </c>
      <c r="D113" s="90" t="n">
        <v>99.61</v>
      </c>
      <c r="E113" s="90" t="n">
        <v>1.931</v>
      </c>
      <c r="F113" s="90" t="n">
        <v>0.3</v>
      </c>
      <c r="G113" s="90" t="n">
        <v>68.093</v>
      </c>
      <c r="H113" s="92" t="n">
        <v>7563.5498</v>
      </c>
      <c r="I113" s="92" t="n">
        <v>1912.0601</v>
      </c>
      <c r="J113" s="90" t="n">
        <v>30.57</v>
      </c>
      <c r="K113" s="92" t="n">
        <v>1940.24</v>
      </c>
      <c r="L113" s="36" t="n">
        <f aca="false">YEAR(A113)</f>
        <v>2016</v>
      </c>
      <c r="M113" s="64" t="n">
        <f aca="false">B113/1000</f>
        <v>-1.648</v>
      </c>
      <c r="N113" s="65" t="n">
        <f aca="false">J113/J112-1</f>
        <v>-0.0503261882572227</v>
      </c>
      <c r="O113" s="64" t="n">
        <f aca="false">SUM(M101:M112)</f>
        <v>3.194</v>
      </c>
      <c r="P113" s="65" t="n">
        <f aca="false">D113/D112-1</f>
        <v>0.00993612491128459</v>
      </c>
      <c r="Q113" s="66" t="n">
        <f aca="false">E113-E112</f>
        <v>-0.338</v>
      </c>
      <c r="R113" s="86" t="n">
        <f aca="false">H113/G113</f>
        <v>111.076759725669</v>
      </c>
      <c r="S113" s="64" t="n">
        <f aca="false">Regression!$C$9+Regression!$C$10*N113+Regression!$C$11*O113</f>
        <v>-0.706291857657552</v>
      </c>
      <c r="T113" s="64" t="n">
        <f aca="false">M113-S113</f>
        <v>-0.941708142342448</v>
      </c>
      <c r="U113" s="64" t="n">
        <f aca="false">SUM(M102:M113)</f>
        <v>-0.558</v>
      </c>
      <c r="V113" s="64" t="n">
        <f aca="false">SUM(M114:M125)</f>
        <v>4.643</v>
      </c>
      <c r="W113" s="65" t="n">
        <f aca="false">D125/D113-1</f>
        <v>-0.00100391526955124</v>
      </c>
      <c r="X113" s="65" t="n">
        <f aca="false">J125/J113-1</f>
        <v>0.221458946679751</v>
      </c>
      <c r="Y113" s="90" t="n">
        <v>34.74</v>
      </c>
    </row>
    <row r="114" customFormat="false" ht="15" hidden="false" customHeight="false" outlineLevel="0" collapsed="false">
      <c r="A114" s="88" t="n">
        <v>42401</v>
      </c>
      <c r="B114" s="89" t="n">
        <v>-808</v>
      </c>
      <c r="C114" s="89" t="n">
        <v>-5522</v>
      </c>
      <c r="D114" s="90" t="n">
        <v>98.21</v>
      </c>
      <c r="E114" s="90" t="n">
        <v>1.74</v>
      </c>
      <c r="F114" s="90" t="n">
        <v>0.308</v>
      </c>
      <c r="G114" s="90" t="n">
        <v>68.73</v>
      </c>
      <c r="H114" s="92" t="n">
        <v>6987.0498</v>
      </c>
      <c r="I114" s="92" t="n">
        <v>1916.66</v>
      </c>
      <c r="J114" s="90" t="n">
        <v>30.32</v>
      </c>
      <c r="K114" s="92" t="n">
        <v>1932.23</v>
      </c>
      <c r="L114" s="36" t="n">
        <f aca="false">YEAR(A114)</f>
        <v>2016</v>
      </c>
      <c r="M114" s="64" t="n">
        <f aca="false">B114/1000</f>
        <v>-0.808</v>
      </c>
      <c r="N114" s="65" t="n">
        <f aca="false">J114/J113-1</f>
        <v>-0.0081779522407589</v>
      </c>
      <c r="O114" s="64" t="n">
        <f aca="false">SUM(M102:M113)</f>
        <v>-0.558</v>
      </c>
      <c r="P114" s="65" t="n">
        <f aca="false">D114/D113-1</f>
        <v>-0.0140548137737175</v>
      </c>
      <c r="Q114" s="66" t="n">
        <f aca="false">E114-E113</f>
        <v>-0.191</v>
      </c>
      <c r="R114" s="86" t="n">
        <f aca="false">H114/G114</f>
        <v>101.659388913138</v>
      </c>
      <c r="S114" s="64" t="n">
        <f aca="false">Regression!$C$9+Regression!$C$10*N114+Regression!$C$11*O114</f>
        <v>-0.0754963969154984</v>
      </c>
      <c r="T114" s="64" t="n">
        <f aca="false">M114-S114</f>
        <v>-0.732503603084502</v>
      </c>
      <c r="U114" s="64" t="n">
        <f aca="false">SUM(M103:M114)</f>
        <v>-3.219</v>
      </c>
      <c r="V114" s="64" t="n">
        <f aca="false">SUM(M115:M126)</f>
        <v>6.926</v>
      </c>
      <c r="W114" s="65" t="n">
        <f aca="false">D126/D114-1</f>
        <v>0.0296303838712964</v>
      </c>
      <c r="X114" s="65" t="n">
        <f aca="false">J126/J114-1</f>
        <v>0.252968337730871</v>
      </c>
      <c r="Y114" s="90" t="n">
        <v>35.97</v>
      </c>
    </row>
    <row r="115" customFormat="false" ht="15" hidden="false" customHeight="false" outlineLevel="0" collapsed="false">
      <c r="A115" s="88" t="n">
        <v>42430</v>
      </c>
      <c r="B115" s="89" t="n">
        <v>3156</v>
      </c>
      <c r="C115" s="89" t="n">
        <v>21142</v>
      </c>
      <c r="D115" s="90" t="n">
        <v>94.59</v>
      </c>
      <c r="E115" s="90" t="n">
        <v>1.786</v>
      </c>
      <c r="F115" s="90" t="n">
        <v>0.193</v>
      </c>
      <c r="G115" s="90" t="n">
        <v>66.368</v>
      </c>
      <c r="H115" s="92" t="n">
        <v>7738.3999</v>
      </c>
      <c r="I115" s="92" t="n">
        <v>1995.85</v>
      </c>
      <c r="J115" s="90" t="n">
        <v>34.25</v>
      </c>
      <c r="K115" s="92" t="n">
        <v>2059.74</v>
      </c>
      <c r="L115" s="36" t="n">
        <f aca="false">YEAR(A115)</f>
        <v>2016</v>
      </c>
      <c r="M115" s="64" t="n">
        <f aca="false">B115/1000</f>
        <v>3.156</v>
      </c>
      <c r="N115" s="65" t="n">
        <f aca="false">J115/J114-1</f>
        <v>0.129617414248021</v>
      </c>
      <c r="O115" s="64" t="n">
        <f aca="false">SUM(M103:M114)</f>
        <v>-3.219</v>
      </c>
      <c r="P115" s="65" t="n">
        <f aca="false">D115/D114-1</f>
        <v>-0.0368597902453924</v>
      </c>
      <c r="Q115" s="66" t="n">
        <f aca="false">E115-E114</f>
        <v>0.046</v>
      </c>
      <c r="R115" s="86" t="n">
        <f aca="false">H115/G115</f>
        <v>116.598359148987</v>
      </c>
      <c r="S115" s="64" t="n">
        <f aca="false">Regression!$C$9+Regression!$C$10*N115+Regression!$C$11*O115</f>
        <v>2.39932300170879</v>
      </c>
      <c r="T115" s="64" t="n">
        <f aca="false">M115-S115</f>
        <v>0.756676998291213</v>
      </c>
      <c r="U115" s="64" t="n">
        <f aca="false">SUM(M104:M115)</f>
        <v>-2.01</v>
      </c>
      <c r="V115" s="64" t="n">
        <f aca="false">SUM(M116:M127)</f>
        <v>8.465</v>
      </c>
      <c r="W115" s="65" t="n">
        <f aca="false">D127/D115-1</f>
        <v>0.060894386298763</v>
      </c>
      <c r="X115" s="65" t="n">
        <f aca="false">J127/J115-1</f>
        <v>0.15007299270073</v>
      </c>
      <c r="Y115" s="90" t="n">
        <v>39.6</v>
      </c>
    </row>
    <row r="116" customFormat="false" ht="15" hidden="false" customHeight="false" outlineLevel="0" collapsed="false">
      <c r="A116" s="88" t="n">
        <v>42461</v>
      </c>
      <c r="B116" s="89" t="n">
        <v>1267</v>
      </c>
      <c r="C116" s="89" t="n">
        <v>8415</v>
      </c>
      <c r="D116" s="90" t="n">
        <v>93.08</v>
      </c>
      <c r="E116" s="90" t="n">
        <v>1.819</v>
      </c>
      <c r="F116" s="90" t="n">
        <v>0.193</v>
      </c>
      <c r="G116" s="90" t="n">
        <v>66.418</v>
      </c>
      <c r="H116" s="92" t="n">
        <v>7849.7998</v>
      </c>
      <c r="I116" s="92" t="n">
        <v>1994.15</v>
      </c>
      <c r="J116" s="90" t="n">
        <v>34.39</v>
      </c>
      <c r="K116" s="92" t="n">
        <v>2065.3</v>
      </c>
      <c r="L116" s="36" t="n">
        <f aca="false">YEAR(A116)</f>
        <v>2016</v>
      </c>
      <c r="M116" s="64" t="n">
        <f aca="false">B116/1000</f>
        <v>1.267</v>
      </c>
      <c r="N116" s="65" t="n">
        <f aca="false">J116/J115-1</f>
        <v>0.00408759124087599</v>
      </c>
      <c r="O116" s="64" t="n">
        <f aca="false">SUM(M104:M115)</f>
        <v>-2.01</v>
      </c>
      <c r="P116" s="65" t="n">
        <f aca="false">D116/D115-1</f>
        <v>-0.0159636325192939</v>
      </c>
      <c r="Q116" s="66" t="n">
        <f aca="false">E116-E115</f>
        <v>0.0329999999999999</v>
      </c>
      <c r="R116" s="86" t="n">
        <f aca="false">H116/G116</f>
        <v>118.187837634376</v>
      </c>
      <c r="S116" s="64" t="n">
        <f aca="false">Regression!$C$9+Regression!$C$10*N116+Regression!$C$11*O116</f>
        <v>0.0926033345734607</v>
      </c>
      <c r="T116" s="64" t="n">
        <f aca="false">M116-S116</f>
        <v>1.17439666542654</v>
      </c>
      <c r="U116" s="64" t="n">
        <f aca="false">SUM(M105:M116)</f>
        <v>-2.612</v>
      </c>
      <c r="V116" s="64" t="n">
        <f aca="false">SUM(M117:M128)</f>
        <v>7.565</v>
      </c>
      <c r="W116" s="65" t="n">
        <f aca="false">D128/D116-1</f>
        <v>0.0641383755908895</v>
      </c>
      <c r="X116" s="65" t="n">
        <f aca="false">J128/J116-1</f>
        <v>0.164873509741204</v>
      </c>
      <c r="Y116" s="90" t="n">
        <v>48.13</v>
      </c>
    </row>
    <row r="117" customFormat="false" ht="15" hidden="false" customHeight="false" outlineLevel="0" collapsed="false">
      <c r="A117" s="88" t="n">
        <v>42491</v>
      </c>
      <c r="B117" s="89" t="n">
        <v>381</v>
      </c>
      <c r="C117" s="89" t="n">
        <v>2542</v>
      </c>
      <c r="D117" s="90" t="n">
        <v>95.89</v>
      </c>
      <c r="E117" s="90" t="n">
        <v>1.834</v>
      </c>
      <c r="F117" s="90" t="n">
        <v>0.283</v>
      </c>
      <c r="G117" s="90" t="n">
        <v>67.133</v>
      </c>
      <c r="H117" s="92" t="n">
        <v>8160.1001</v>
      </c>
      <c r="I117" s="92" t="n">
        <v>1983.4</v>
      </c>
      <c r="J117" s="90" t="n">
        <v>33.12</v>
      </c>
      <c r="K117" s="92" t="n">
        <v>2096.95</v>
      </c>
      <c r="L117" s="36" t="n">
        <f aca="false">YEAR(A117)</f>
        <v>2016</v>
      </c>
      <c r="M117" s="64" t="n">
        <f aca="false">B117/1000</f>
        <v>0.381</v>
      </c>
      <c r="N117" s="65" t="n">
        <f aca="false">J117/J116-1</f>
        <v>-0.0369293399243967</v>
      </c>
      <c r="O117" s="64" t="n">
        <f aca="false">SUM(M105:M116)</f>
        <v>-2.612</v>
      </c>
      <c r="P117" s="65" t="n">
        <f aca="false">D117/D116-1</f>
        <v>0.0301890846583583</v>
      </c>
      <c r="Q117" s="66" t="n">
        <f aca="false">E117-E116</f>
        <v>0.0150000000000001</v>
      </c>
      <c r="R117" s="86" t="n">
        <f aca="false">H117/G117</f>
        <v>121.551250502733</v>
      </c>
      <c r="S117" s="64" t="n">
        <f aca="false">Regression!$C$9+Regression!$C$10*N117+Regression!$C$11*O117</f>
        <v>-0.703941858454423</v>
      </c>
      <c r="T117" s="64" t="n">
        <f aca="false">M117-S117</f>
        <v>1.08494185845442</v>
      </c>
      <c r="U117" s="64" t="n">
        <f aca="false">SUM(M106:M117)</f>
        <v>-1.327</v>
      </c>
      <c r="V117" s="64" t="n">
        <f aca="false">SUM(M118:M129)</f>
        <v>8.378</v>
      </c>
      <c r="W117" s="65" t="n">
        <f aca="false">D129/D117-1</f>
        <v>0.0107414746063197</v>
      </c>
      <c r="X117" s="65" t="n">
        <f aca="false">J129/J117-1</f>
        <v>0.243961352657005</v>
      </c>
      <c r="Y117" s="93"/>
    </row>
    <row r="118" customFormat="false" ht="15" hidden="false" customHeight="false" outlineLevel="0" collapsed="false">
      <c r="A118" s="88" t="n">
        <v>42522</v>
      </c>
      <c r="B118" s="89" t="n">
        <v>555</v>
      </c>
      <c r="C118" s="89" t="n">
        <v>3714</v>
      </c>
      <c r="D118" s="90" t="n">
        <v>96.14</v>
      </c>
      <c r="E118" s="90" t="n">
        <v>1.488</v>
      </c>
      <c r="F118" s="90" t="n">
        <v>0.248</v>
      </c>
      <c r="G118" s="90" t="n">
        <v>67.416</v>
      </c>
      <c r="H118" s="92" t="n">
        <v>8287.75</v>
      </c>
      <c r="I118" s="92" t="n">
        <v>1970.35</v>
      </c>
      <c r="J118" s="90" t="n">
        <v>34.36</v>
      </c>
      <c r="K118" s="92" t="n">
        <v>2098.8601</v>
      </c>
      <c r="L118" s="36" t="n">
        <f aca="false">YEAR(A118)</f>
        <v>2016</v>
      </c>
      <c r="M118" s="64" t="n">
        <f aca="false">B118/1000</f>
        <v>0.555</v>
      </c>
      <c r="N118" s="65" t="n">
        <f aca="false">J118/J117-1</f>
        <v>0.0374396135265702</v>
      </c>
      <c r="O118" s="64" t="n">
        <f aca="false">SUM(M106:M117)</f>
        <v>-1.327</v>
      </c>
      <c r="P118" s="65" t="n">
        <f aca="false">D118/D117-1</f>
        <v>0.00260715403066003</v>
      </c>
      <c r="Q118" s="66" t="n">
        <f aca="false">E118-E117</f>
        <v>-0.346</v>
      </c>
      <c r="R118" s="86" t="n">
        <f aca="false">H118/G118</f>
        <v>122.934466595467</v>
      </c>
      <c r="S118" s="64" t="n">
        <f aca="false">Regression!$C$9+Regression!$C$10*N118+Regression!$C$11*O118</f>
        <v>0.748607455417369</v>
      </c>
      <c r="T118" s="64" t="n">
        <f aca="false">M118-S118</f>
        <v>-0.193607455417369</v>
      </c>
      <c r="U118" s="64" t="n">
        <f aca="false">SUM(M107:M118)</f>
        <v>-0.251</v>
      </c>
      <c r="V118" s="64" t="n">
        <f aca="false">SUM(M119:M130)</f>
        <v>8.384</v>
      </c>
      <c r="W118" s="65" t="n">
        <f aca="false">D130/D118-1</f>
        <v>-0.00499271895152909</v>
      </c>
      <c r="X118" s="65" t="n">
        <f aca="false">J130/J118-1</f>
        <v>0.204598370197905</v>
      </c>
      <c r="Y118" s="90" t="n">
        <v>49.68</v>
      </c>
    </row>
    <row r="119" customFormat="false" ht="15" hidden="false" customHeight="false" outlineLevel="0" collapsed="false">
      <c r="A119" s="88" t="n">
        <v>42552</v>
      </c>
      <c r="B119" s="89" t="n">
        <v>1879</v>
      </c>
      <c r="C119" s="89" t="n">
        <v>12611</v>
      </c>
      <c r="D119" s="90" t="n">
        <v>95.53</v>
      </c>
      <c r="E119" s="90" t="n">
        <v>1.458</v>
      </c>
      <c r="F119" s="90" t="n">
        <v>0.24</v>
      </c>
      <c r="G119" s="90" t="n">
        <v>66.648</v>
      </c>
      <c r="H119" s="92" t="n">
        <v>8638.5</v>
      </c>
      <c r="I119" s="92" t="n">
        <v>2016.1899</v>
      </c>
      <c r="J119" s="90" t="n">
        <v>36.21</v>
      </c>
      <c r="K119" s="92" t="n">
        <v>2173.6001</v>
      </c>
      <c r="L119" s="36" t="n">
        <f aca="false">YEAR(A119)</f>
        <v>2016</v>
      </c>
      <c r="M119" s="64" t="n">
        <f aca="false">B119/1000</f>
        <v>1.879</v>
      </c>
      <c r="N119" s="65" t="n">
        <f aca="false">J119/J118-1</f>
        <v>0.0538416763678697</v>
      </c>
      <c r="O119" s="64" t="n">
        <f aca="false">SUM(M107:M118)</f>
        <v>-0.251</v>
      </c>
      <c r="P119" s="65" t="n">
        <f aca="false">D119/D118-1</f>
        <v>-0.00634491366756818</v>
      </c>
      <c r="Q119" s="66" t="n">
        <f aca="false">E119-E118</f>
        <v>-0.03</v>
      </c>
      <c r="R119" s="86" t="n">
        <f aca="false">H119/G119</f>
        <v>129.613791861721</v>
      </c>
      <c r="S119" s="64" t="n">
        <f aca="false">Regression!$C$9+Regression!$C$10*N119+Regression!$C$11*O119</f>
        <v>1.10300928814297</v>
      </c>
      <c r="T119" s="64" t="n">
        <f aca="false">M119-S119</f>
        <v>0.775990711857031</v>
      </c>
      <c r="U119" s="64" t="n">
        <f aca="false">SUM(M108:M119)</f>
        <v>0.788</v>
      </c>
      <c r="V119" s="64" t="n">
        <f aca="false">SUM(M120:M131)</f>
        <v>7.308</v>
      </c>
      <c r="W119" s="65" t="n">
        <f aca="false">D131/D119-1</f>
        <v>-0.0279493352873443</v>
      </c>
      <c r="X119" s="65" t="n">
        <f aca="false">J131/J119-1</f>
        <v>0.209610604805302</v>
      </c>
      <c r="Y119" s="90" t="n">
        <v>42.46</v>
      </c>
    </row>
    <row r="120" customFormat="false" ht="15" hidden="false" customHeight="false" outlineLevel="0" collapsed="false">
      <c r="A120" s="88" t="n">
        <v>42583</v>
      </c>
      <c r="B120" s="89" t="n">
        <v>1356</v>
      </c>
      <c r="C120" s="89" t="n">
        <v>9071</v>
      </c>
      <c r="D120" s="90" t="n">
        <v>96.02</v>
      </c>
      <c r="E120" s="90" t="n">
        <v>1.568</v>
      </c>
      <c r="F120" s="90" t="n">
        <v>0.32</v>
      </c>
      <c r="G120" s="90" t="n">
        <v>67.1266</v>
      </c>
      <c r="H120" s="92" t="n">
        <v>8786.2002</v>
      </c>
      <c r="I120" s="92" t="n">
        <v>2034.65</v>
      </c>
      <c r="J120" s="90" t="n">
        <v>36.53</v>
      </c>
      <c r="K120" s="92" t="n">
        <v>2170.95</v>
      </c>
      <c r="L120" s="36" t="n">
        <f aca="false">YEAR(A120)</f>
        <v>2016</v>
      </c>
      <c r="M120" s="64" t="n">
        <f aca="false">B120/1000</f>
        <v>1.356</v>
      </c>
      <c r="N120" s="65" t="n">
        <f aca="false">J120/J119-1</f>
        <v>0.00883733775200213</v>
      </c>
      <c r="O120" s="64" t="n">
        <f aca="false">SUM(M108:M119)</f>
        <v>0.788</v>
      </c>
      <c r="P120" s="65" t="n">
        <f aca="false">D120/D119-1</f>
        <v>0.00512927876059877</v>
      </c>
      <c r="Q120" s="66" t="n">
        <f aca="false">E120-E119</f>
        <v>0.11</v>
      </c>
      <c r="R120" s="86" t="n">
        <f aca="false">H120/G120</f>
        <v>130.889992938716</v>
      </c>
      <c r="S120" s="64" t="n">
        <f aca="false">Regression!$C$9+Regression!$C$10*N120+Regression!$C$11*O120</f>
        <v>0.302024319503338</v>
      </c>
      <c r="T120" s="64" t="n">
        <f aca="false">M120-S120</f>
        <v>1.05397568049666</v>
      </c>
      <c r="U120" s="64" t="n">
        <f aca="false">SUM(M109:M120)</f>
        <v>4.692</v>
      </c>
      <c r="V120" s="64" t="n">
        <f aca="false">SUM(M121:M132)</f>
        <v>3.96</v>
      </c>
      <c r="W120" s="65" t="n">
        <f aca="false">D132/D120-1</f>
        <v>-0.0348885648823162</v>
      </c>
      <c r="X120" s="65" t="n">
        <f aca="false">J132/J120-1</f>
        <v>0.227210511908021</v>
      </c>
      <c r="Y120" s="90" t="n">
        <v>47.04</v>
      </c>
    </row>
    <row r="121" customFormat="false" ht="15" hidden="false" customHeight="false" outlineLevel="0" collapsed="false">
      <c r="A121" s="88" t="n">
        <v>42614</v>
      </c>
      <c r="B121" s="89" t="n">
        <v>1567</v>
      </c>
      <c r="C121" s="89" t="n">
        <v>10444</v>
      </c>
      <c r="D121" s="90" t="n">
        <v>95.46</v>
      </c>
      <c r="E121" s="90" t="n">
        <v>1.608</v>
      </c>
      <c r="F121" s="90" t="n">
        <v>0.26</v>
      </c>
      <c r="G121" s="90" t="n">
        <v>66.8163</v>
      </c>
      <c r="H121" s="92" t="n">
        <v>8611.1504</v>
      </c>
      <c r="I121" s="92" t="n">
        <v>2043.63</v>
      </c>
      <c r="J121" s="90" t="n">
        <v>37.45</v>
      </c>
      <c r="K121" s="92" t="n">
        <v>2168.27</v>
      </c>
      <c r="L121" s="36" t="n">
        <f aca="false">YEAR(A121)</f>
        <v>2016</v>
      </c>
      <c r="M121" s="64" t="n">
        <f aca="false">B121/1000</f>
        <v>1.567</v>
      </c>
      <c r="N121" s="65" t="n">
        <f aca="false">J121/J120-1</f>
        <v>0.0251847796331783</v>
      </c>
      <c r="O121" s="64" t="n">
        <f aca="false">SUM(M109:M120)</f>
        <v>4.692</v>
      </c>
      <c r="P121" s="65" t="n">
        <f aca="false">D121/D120-1</f>
        <v>-0.00583211830868569</v>
      </c>
      <c r="Q121" s="66" t="n">
        <f aca="false">E121-E120</f>
        <v>0.04</v>
      </c>
      <c r="R121" s="86" t="n">
        <f aca="false">H121/G121</f>
        <v>128.877989352897</v>
      </c>
      <c r="S121" s="64" t="n">
        <f aca="false">Regression!$C$9+Regression!$C$10*N121+Regression!$C$11*O121</f>
        <v>0.776863828547058</v>
      </c>
      <c r="T121" s="64" t="n">
        <f aca="false">M121-S121</f>
        <v>0.790136171452942</v>
      </c>
      <c r="U121" s="64" t="n">
        <f aca="false">SUM(M110:M121)</f>
        <v>7.237</v>
      </c>
      <c r="V121" s="64" t="n">
        <f aca="false">SUM(M122:M133)</f>
        <v>0.641</v>
      </c>
      <c r="W121" s="65" t="n">
        <f aca="false">D133/D121-1</f>
        <v>-0.0249319086528388</v>
      </c>
      <c r="X121" s="65" t="n">
        <f aca="false">J133/J121-1</f>
        <v>0.19652870493992</v>
      </c>
      <c r="Y121" s="90" t="n">
        <v>49.06</v>
      </c>
    </row>
    <row r="122" customFormat="false" ht="15" hidden="false" customHeight="false" outlineLevel="0" collapsed="false">
      <c r="A122" s="88" t="n">
        <v>42644</v>
      </c>
      <c r="B122" s="89" t="n">
        <v>-645</v>
      </c>
      <c r="C122" s="89" t="n">
        <v>-4306</v>
      </c>
      <c r="D122" s="90" t="n">
        <v>98.45</v>
      </c>
      <c r="E122" s="90" t="n">
        <v>1.834</v>
      </c>
      <c r="F122" s="90" t="n">
        <v>0.295</v>
      </c>
      <c r="G122" s="90" t="n">
        <v>66.7814</v>
      </c>
      <c r="H122" s="92" t="n">
        <v>8638</v>
      </c>
      <c r="I122" s="92" t="n">
        <v>2008.1899</v>
      </c>
      <c r="J122" s="90" t="n">
        <v>37.14</v>
      </c>
      <c r="K122" s="92" t="n">
        <v>2126.1499</v>
      </c>
      <c r="L122" s="36" t="n">
        <f aca="false">YEAR(A122)</f>
        <v>2016</v>
      </c>
      <c r="M122" s="64" t="n">
        <f aca="false">B122/1000</f>
        <v>-0.645</v>
      </c>
      <c r="N122" s="65" t="n">
        <f aca="false">J122/J121-1</f>
        <v>-0.00827770360480651</v>
      </c>
      <c r="O122" s="64" t="n">
        <f aca="false">SUM(M110:M121)</f>
        <v>7.237</v>
      </c>
      <c r="P122" s="65" t="n">
        <f aca="false">D122/D121-1</f>
        <v>0.0313220196941129</v>
      </c>
      <c r="Q122" s="66" t="n">
        <f aca="false">E122-E121</f>
        <v>0.226</v>
      </c>
      <c r="R122" s="86" t="n">
        <f aca="false">H122/G122</f>
        <v>129.347393136412</v>
      </c>
      <c r="S122" s="64" t="n">
        <f aca="false">Regression!$C$9+Regression!$C$10*N122+Regression!$C$11*O122</f>
        <v>0.257428371624893</v>
      </c>
      <c r="T122" s="64" t="n">
        <f aca="false">M122-S122</f>
        <v>-0.902428371624893</v>
      </c>
      <c r="U122" s="64" t="n">
        <f aca="false">SUM(M111:M122)</f>
        <v>5.568</v>
      </c>
      <c r="V122" s="64" t="n">
        <f aca="false">SUM(M123:M134)</f>
        <v>1.755</v>
      </c>
      <c r="W122" s="65" t="n">
        <f aca="false">D134/D122-1</f>
        <v>-0.0396140172676486</v>
      </c>
      <c r="X122" s="65" t="n">
        <f aca="false">J134/J122-1</f>
        <v>0.246095853527194</v>
      </c>
      <c r="Y122" s="90" t="n">
        <v>48.3</v>
      </c>
    </row>
    <row r="123" customFormat="false" ht="15" hidden="false" customHeight="false" outlineLevel="0" collapsed="false">
      <c r="A123" s="88" t="n">
        <v>42675</v>
      </c>
      <c r="B123" s="89" t="n">
        <v>-2688</v>
      </c>
      <c r="C123" s="89" t="n">
        <v>-18244</v>
      </c>
      <c r="D123" s="90" t="n">
        <v>101.5</v>
      </c>
      <c r="E123" s="90" t="n">
        <v>2.368</v>
      </c>
      <c r="F123" s="90" t="n">
        <v>0.468</v>
      </c>
      <c r="G123" s="90" t="n">
        <v>68.608</v>
      </c>
      <c r="H123" s="92" t="n">
        <v>8224.5</v>
      </c>
      <c r="I123" s="92" t="n">
        <v>1983.48</v>
      </c>
      <c r="J123" s="90" t="n">
        <v>35.5</v>
      </c>
      <c r="K123" s="92" t="n">
        <v>2198.8101</v>
      </c>
      <c r="L123" s="36" t="n">
        <f aca="false">YEAR(A123)</f>
        <v>2016</v>
      </c>
      <c r="M123" s="64" t="n">
        <f aca="false">B123/1000</f>
        <v>-2.688</v>
      </c>
      <c r="N123" s="65" t="n">
        <f aca="false">J123/J122-1</f>
        <v>-0.0441572428648358</v>
      </c>
      <c r="O123" s="64" t="n">
        <f aca="false">SUM(M111:M122)</f>
        <v>5.568</v>
      </c>
      <c r="P123" s="65" t="n">
        <f aca="false">D123/D122-1</f>
        <v>0.0309801929913662</v>
      </c>
      <c r="Q123" s="66" t="n">
        <f aca="false">E123-E122</f>
        <v>0.534</v>
      </c>
      <c r="R123" s="86" t="n">
        <f aca="false">H123/G123</f>
        <v>119.876690764925</v>
      </c>
      <c r="S123" s="64" t="n">
        <f aca="false">Regression!$C$9+Regression!$C$10*N123+Regression!$C$11*O123</f>
        <v>-0.488415794600428</v>
      </c>
      <c r="T123" s="64" t="n">
        <f aca="false">M123-S123</f>
        <v>-2.19958420539957</v>
      </c>
      <c r="U123" s="64" t="n">
        <f aca="false">SUM(M112:M123)</f>
        <v>3.952</v>
      </c>
      <c r="V123" s="64" t="n">
        <f aca="false">SUM(M124:M135)</f>
        <v>7.48</v>
      </c>
      <c r="W123" s="65" t="n">
        <f aca="false">D135/D123-1</f>
        <v>-0.0836453201970443</v>
      </c>
      <c r="X123" s="65" t="n">
        <f aca="false">J135/J123-1</f>
        <v>0.298591549295775</v>
      </c>
      <c r="Y123" s="90" t="n">
        <v>50.47</v>
      </c>
    </row>
    <row r="124" customFormat="false" ht="15" hidden="false" customHeight="false" outlineLevel="0" collapsed="false">
      <c r="A124" s="88" t="n">
        <v>42705</v>
      </c>
      <c r="B124" s="89" t="n">
        <v>-1204</v>
      </c>
      <c r="C124" s="89" t="n">
        <v>-8177</v>
      </c>
      <c r="D124" s="90" t="n">
        <v>102.39</v>
      </c>
      <c r="E124" s="90" t="n">
        <v>2.446</v>
      </c>
      <c r="F124" s="90" t="n">
        <v>0.48</v>
      </c>
      <c r="G124" s="90" t="n">
        <v>67.9448</v>
      </c>
      <c r="H124" s="92" t="n">
        <v>8185.7998</v>
      </c>
      <c r="I124" s="92" t="n">
        <v>2026.46</v>
      </c>
      <c r="J124" s="90" t="n">
        <v>35.01</v>
      </c>
      <c r="K124" s="92" t="n">
        <v>2238.8301</v>
      </c>
      <c r="L124" s="36" t="n">
        <f aca="false">YEAR(A124)</f>
        <v>2016</v>
      </c>
      <c r="M124" s="64" t="n">
        <f aca="false">B124/1000</f>
        <v>-1.204</v>
      </c>
      <c r="N124" s="65" t="n">
        <f aca="false">J124/J123-1</f>
        <v>-0.0138028169014085</v>
      </c>
      <c r="O124" s="64" t="n">
        <f aca="false">SUM(M112:M123)</f>
        <v>3.952</v>
      </c>
      <c r="P124" s="65" t="n">
        <f aca="false">D124/D123-1</f>
        <v>0.00876847290640392</v>
      </c>
      <c r="Q124" s="66" t="n">
        <f aca="false">E124-E123</f>
        <v>0.0780000000000003</v>
      </c>
      <c r="R124" s="86" t="n">
        <f aca="false">H124/G124</f>
        <v>120.477207968822</v>
      </c>
      <c r="S124" s="64" t="n">
        <f aca="false">Regression!$C$9+Regression!$C$10*N124+Regression!$C$11*O124</f>
        <v>0.0125217191378724</v>
      </c>
      <c r="T124" s="64" t="n">
        <f aca="false">M124-S124</f>
        <v>-1.21652171913787</v>
      </c>
      <c r="U124" s="64" t="n">
        <f aca="false">SUM(M113:M124)</f>
        <v>3.168</v>
      </c>
      <c r="V124" s="64" t="n">
        <f aca="false">SUM(M125:M136)</f>
        <v>7.768</v>
      </c>
      <c r="W124" s="65" t="n">
        <f aca="false">D136/D124-1</f>
        <v>-0.100302763941791</v>
      </c>
      <c r="X124" s="65" t="n">
        <f aca="false">J136/J124-1</f>
        <v>0.345901171093973</v>
      </c>
      <c r="Y124" s="90" t="n">
        <v>56.13</v>
      </c>
    </row>
    <row r="125" customFormat="false" ht="15" hidden="false" customHeight="false" outlineLevel="0" collapsed="false">
      <c r="A125" s="88" t="n">
        <v>42736</v>
      </c>
      <c r="B125" s="89" t="n">
        <v>-173</v>
      </c>
      <c r="C125" s="89" t="n">
        <v>-1177</v>
      </c>
      <c r="D125" s="90" t="n">
        <v>99.51</v>
      </c>
      <c r="E125" s="90" t="n">
        <v>2.451</v>
      </c>
      <c r="F125" s="90" t="n">
        <v>0.5</v>
      </c>
      <c r="G125" s="90" t="n">
        <v>67.821</v>
      </c>
      <c r="H125" s="92" t="n">
        <v>8561.2998</v>
      </c>
      <c r="I125" s="92" t="n">
        <v>2067.5701</v>
      </c>
      <c r="J125" s="90" t="n">
        <v>37.34</v>
      </c>
      <c r="K125" s="92" t="n">
        <v>2278.8701</v>
      </c>
      <c r="L125" s="36" t="n">
        <f aca="false">YEAR(A125)</f>
        <v>2017</v>
      </c>
      <c r="M125" s="64" t="n">
        <f aca="false">B125/1000</f>
        <v>-0.173</v>
      </c>
      <c r="N125" s="65" t="n">
        <f aca="false">J125/J124-1</f>
        <v>0.0665524135961155</v>
      </c>
      <c r="O125" s="64" t="n">
        <f aca="false">SUM(M113:M124)</f>
        <v>3.168</v>
      </c>
      <c r="P125" s="65" t="n">
        <f aca="false">D125/D124-1</f>
        <v>-0.0281277468502783</v>
      </c>
      <c r="Q125" s="66" t="n">
        <f aca="false">E125-E124</f>
        <v>0.00499999999999989</v>
      </c>
      <c r="R125" s="86" t="n">
        <f aca="false">H125/G125</f>
        <v>126.233759455036</v>
      </c>
      <c r="S125" s="64" t="n">
        <f aca="false">Regression!$C$9+Regression!$C$10*N125+Regression!$C$11*O125</f>
        <v>1.48868582707403</v>
      </c>
      <c r="T125" s="64" t="n">
        <f aca="false">M125-S125</f>
        <v>-1.66168582707403</v>
      </c>
      <c r="U125" s="64" t="n">
        <f aca="false">SUM(M114:M125)</f>
        <v>4.643</v>
      </c>
      <c r="V125" s="64" t="n">
        <f aca="false">SUM(M126:M137)</f>
        <v>10.105</v>
      </c>
      <c r="W125" s="65" t="n">
        <f aca="false">D137/D125-1</f>
        <v>-0.1043111245101</v>
      </c>
      <c r="X125" s="65" t="n">
        <f aca="false">J137/J125-1</f>
        <v>0.366630958757365</v>
      </c>
      <c r="Y125" s="93"/>
    </row>
    <row r="126" customFormat="false" ht="15" hidden="false" customHeight="false" outlineLevel="0" collapsed="false">
      <c r="A126" s="88" t="n">
        <v>42767</v>
      </c>
      <c r="B126" s="89" t="n">
        <v>1475</v>
      </c>
      <c r="C126" s="89" t="n">
        <v>9902</v>
      </c>
      <c r="D126" s="90" t="n">
        <v>101.12</v>
      </c>
      <c r="E126" s="90" t="n">
        <v>2.358</v>
      </c>
      <c r="F126" s="90" t="n">
        <v>0.523</v>
      </c>
      <c r="G126" s="90" t="n">
        <v>66.6932</v>
      </c>
      <c r="H126" s="92" t="n">
        <v>8879.5996</v>
      </c>
      <c r="I126" s="92" t="n">
        <v>2091.6399</v>
      </c>
      <c r="J126" s="90" t="n">
        <v>37.99</v>
      </c>
      <c r="K126" s="92" t="n">
        <v>2363.6399</v>
      </c>
      <c r="L126" s="36" t="n">
        <f aca="false">YEAR(A126)</f>
        <v>2017</v>
      </c>
      <c r="M126" s="64" t="n">
        <f aca="false">B126/1000</f>
        <v>1.475</v>
      </c>
      <c r="N126" s="65" t="n">
        <f aca="false">J126/J125-1</f>
        <v>0.0174076057846813</v>
      </c>
      <c r="O126" s="64" t="n">
        <f aca="false">SUM(M114:M125)</f>
        <v>4.643</v>
      </c>
      <c r="P126" s="65" t="n">
        <f aca="false">D126/D125-1</f>
        <v>0.0161792784644759</v>
      </c>
      <c r="Q126" s="66" t="n">
        <f aca="false">E126-E125</f>
        <v>-0.093</v>
      </c>
      <c r="R126" s="86" t="n">
        <f aca="false">H126/G126</f>
        <v>133.141003880456</v>
      </c>
      <c r="S126" s="64" t="n">
        <f aca="false">Regression!$C$9+Regression!$C$10*N126+Regression!$C$11*O126</f>
        <v>0.62862978659983</v>
      </c>
      <c r="T126" s="64" t="n">
        <f aca="false">M126-S126</f>
        <v>0.846370213400171</v>
      </c>
      <c r="U126" s="64" t="n">
        <f aca="false">SUM(M115:M126)</f>
        <v>6.926</v>
      </c>
      <c r="V126" s="64" t="n">
        <f aca="false">SUM(M127:M138)</f>
        <v>6.862</v>
      </c>
      <c r="W126" s="65" t="n">
        <f aca="false">D138/D126-1</f>
        <v>-0.103935917721519</v>
      </c>
      <c r="X126" s="65" t="n">
        <f aca="false">J138/J126-1</f>
        <v>0.264016846538563</v>
      </c>
      <c r="Y126" s="90" t="n">
        <v>55.59</v>
      </c>
    </row>
    <row r="127" customFormat="false" ht="15" hidden="false" customHeight="false" outlineLevel="0" collapsed="false">
      <c r="A127" s="88" t="n">
        <v>42795</v>
      </c>
      <c r="B127" s="89" t="n">
        <v>4695</v>
      </c>
      <c r="C127" s="89" t="n">
        <v>30906</v>
      </c>
      <c r="D127" s="90" t="n">
        <v>100.35</v>
      </c>
      <c r="E127" s="90" t="n">
        <v>2.396</v>
      </c>
      <c r="F127" s="90" t="n">
        <v>0.738</v>
      </c>
      <c r="G127" s="90" t="n">
        <v>64.79</v>
      </c>
      <c r="H127" s="92" t="n">
        <v>9173.75</v>
      </c>
      <c r="I127" s="92" t="n">
        <v>2160.23</v>
      </c>
      <c r="J127" s="90" t="n">
        <v>39.39</v>
      </c>
      <c r="K127" s="92" t="n">
        <v>2362.72</v>
      </c>
      <c r="L127" s="36" t="n">
        <f aca="false">YEAR(A127)</f>
        <v>2017</v>
      </c>
      <c r="M127" s="64" t="n">
        <f aca="false">B127/1000</f>
        <v>4.695</v>
      </c>
      <c r="N127" s="65" t="n">
        <f aca="false">J127/J126-1</f>
        <v>0.0368518031060805</v>
      </c>
      <c r="O127" s="64" t="n">
        <f aca="false">SUM(M115:M126)</f>
        <v>6.926</v>
      </c>
      <c r="P127" s="65" t="n">
        <f aca="false">D127/D126-1</f>
        <v>-0.00761471518987356</v>
      </c>
      <c r="Q127" s="66" t="n">
        <f aca="false">E127-E126</f>
        <v>0.0379999999999998</v>
      </c>
      <c r="R127" s="86" t="n">
        <f aca="false">H127/G127</f>
        <v>141.592066676956</v>
      </c>
      <c r="S127" s="64" t="n">
        <f aca="false">Regression!$C$9+Regression!$C$10*N127+Regression!$C$11*O127</f>
        <v>1.09203314527728</v>
      </c>
      <c r="T127" s="64" t="n">
        <f aca="false">M127-S127</f>
        <v>3.60296685472272</v>
      </c>
      <c r="U127" s="64" t="n">
        <f aca="false">SUM(M116:M127)</f>
        <v>8.465</v>
      </c>
      <c r="V127" s="64" t="n">
        <f aca="false">SUM(M128:M139)</f>
        <v>3.96</v>
      </c>
      <c r="W127" s="65" t="n">
        <f aca="false">D139/D127-1</f>
        <v>-0.103437967115097</v>
      </c>
      <c r="X127" s="65" t="n">
        <f aca="false">J139/J127-1</f>
        <v>0.225691799949226</v>
      </c>
      <c r="Y127" s="90" t="n">
        <v>52.83</v>
      </c>
    </row>
    <row r="128" customFormat="false" ht="15" hidden="false" customHeight="false" outlineLevel="0" collapsed="false">
      <c r="A128" s="88" t="n">
        <v>42826</v>
      </c>
      <c r="B128" s="89" t="n">
        <v>367</v>
      </c>
      <c r="C128" s="89" t="n">
        <v>2394</v>
      </c>
      <c r="D128" s="90" t="n">
        <v>99.05</v>
      </c>
      <c r="E128" s="90" t="n">
        <v>2.282</v>
      </c>
      <c r="F128" s="90" t="n">
        <v>0.78</v>
      </c>
      <c r="G128" s="90" t="n">
        <v>64.2583</v>
      </c>
      <c r="H128" s="92" t="n">
        <v>9304.0498</v>
      </c>
      <c r="I128" s="92" t="n">
        <v>2205.4399</v>
      </c>
      <c r="J128" s="90" t="n">
        <v>40.06</v>
      </c>
      <c r="K128" s="92" t="n">
        <v>2384.2</v>
      </c>
      <c r="L128" s="36" t="n">
        <f aca="false">YEAR(A128)</f>
        <v>2017</v>
      </c>
      <c r="M128" s="64" t="n">
        <f aca="false">B128/1000</f>
        <v>0.367</v>
      </c>
      <c r="N128" s="65" t="n">
        <f aca="false">J128/J127-1</f>
        <v>0.017009393247017</v>
      </c>
      <c r="O128" s="64" t="n">
        <f aca="false">SUM(M116:M127)</f>
        <v>8.465</v>
      </c>
      <c r="P128" s="65" t="n">
        <f aca="false">D128/D127-1</f>
        <v>-0.012954658694569</v>
      </c>
      <c r="Q128" s="66" t="n">
        <f aca="false">E128-E127</f>
        <v>-0.114</v>
      </c>
      <c r="R128" s="86" t="n">
        <f aca="false">H128/G128</f>
        <v>144.791409047547</v>
      </c>
      <c r="S128" s="64" t="n">
        <f aca="false">Regression!$C$9+Regression!$C$10*N128+Regression!$C$11*O128</f>
        <v>0.785304322067277</v>
      </c>
      <c r="T128" s="64" t="n">
        <f aca="false">M128-S128</f>
        <v>-0.418304322067277</v>
      </c>
      <c r="U128" s="64" t="n">
        <f aca="false">SUM(M117:M128)</f>
        <v>7.565</v>
      </c>
      <c r="V128" s="64" t="n">
        <f aca="false">SUM(M129:M140)</f>
        <v>2.747</v>
      </c>
      <c r="W128" s="65" t="n">
        <f aca="false">D140/D128-1</f>
        <v>-0.0727915194346289</v>
      </c>
      <c r="X128" s="65" t="n">
        <f aca="false">J140/J128-1</f>
        <v>0.171243135297054</v>
      </c>
      <c r="Y128" s="90" t="n">
        <v>51.73</v>
      </c>
    </row>
    <row r="129" customFormat="false" ht="15" hidden="false" customHeight="false" outlineLevel="0" collapsed="false">
      <c r="A129" s="88" t="n">
        <v>42856</v>
      </c>
      <c r="B129" s="89" t="n">
        <v>1194</v>
      </c>
      <c r="C129" s="89" t="n">
        <v>7711</v>
      </c>
      <c r="D129" s="90" t="n">
        <v>96.92</v>
      </c>
      <c r="E129" s="90" t="n">
        <v>2.196</v>
      </c>
      <c r="F129" s="90" t="n">
        <v>0.95</v>
      </c>
      <c r="G129" s="90" t="n">
        <v>64.6186</v>
      </c>
      <c r="H129" s="92" t="n">
        <v>9621.25</v>
      </c>
      <c r="I129" s="92" t="n">
        <v>2347.3799</v>
      </c>
      <c r="J129" s="90" t="n">
        <v>41.2</v>
      </c>
      <c r="K129" s="92" t="n">
        <v>2411.8</v>
      </c>
      <c r="L129" s="36" t="n">
        <f aca="false">YEAR(A129)</f>
        <v>2017</v>
      </c>
      <c r="M129" s="64" t="n">
        <f aca="false">B129/1000</f>
        <v>1.194</v>
      </c>
      <c r="N129" s="65" t="n">
        <f aca="false">J129/J128-1</f>
        <v>0.0284573140289566</v>
      </c>
      <c r="O129" s="64" t="n">
        <f aca="false">SUM(M117:M128)</f>
        <v>7.565</v>
      </c>
      <c r="P129" s="65" t="n">
        <f aca="false">D129/D128-1</f>
        <v>-0.0215042907622413</v>
      </c>
      <c r="Q129" s="66" t="n">
        <f aca="false">E129-E128</f>
        <v>-0.0859999999999999</v>
      </c>
      <c r="R129" s="86" t="n">
        <f aca="false">H129/G129</f>
        <v>148.892888425314</v>
      </c>
      <c r="S129" s="64" t="n">
        <f aca="false">Regression!$C$9+Regression!$C$10*N129+Regression!$C$11*O129</f>
        <v>0.961749973607572</v>
      </c>
      <c r="T129" s="64" t="n">
        <f aca="false">M129-S129</f>
        <v>0.232250026392428</v>
      </c>
      <c r="U129" s="64" t="n">
        <f aca="false">SUM(M118:M129)</f>
        <v>8.378</v>
      </c>
      <c r="V129" s="64" t="n">
        <f aca="false">SUM(M130:M141)</f>
        <v>0.066</v>
      </c>
      <c r="W129" s="65" t="n">
        <f aca="false">D141/D129-1</f>
        <v>-0.0302311184482048</v>
      </c>
      <c r="X129" s="65" t="n">
        <f aca="false">J141/J129-1</f>
        <v>0.108980582524272</v>
      </c>
      <c r="Y129" s="90" t="n">
        <v>50.31</v>
      </c>
    </row>
    <row r="130" customFormat="false" ht="15" hidden="false" customHeight="false" outlineLevel="0" collapsed="false">
      <c r="A130" s="88" t="n">
        <v>42887</v>
      </c>
      <c r="B130" s="89" t="n">
        <v>561</v>
      </c>
      <c r="C130" s="89" t="n">
        <v>3617</v>
      </c>
      <c r="D130" s="90" t="n">
        <v>95.66</v>
      </c>
      <c r="E130" s="90" t="n">
        <v>2.302</v>
      </c>
      <c r="F130" s="90" t="n">
        <v>0.993</v>
      </c>
      <c r="G130" s="90" t="n">
        <v>64.7851</v>
      </c>
      <c r="H130" s="92" t="n">
        <v>9520.9004</v>
      </c>
      <c r="I130" s="92" t="n">
        <v>2391.79</v>
      </c>
      <c r="J130" s="90" t="n">
        <v>41.39</v>
      </c>
      <c r="K130" s="92" t="n">
        <v>2423.4099</v>
      </c>
      <c r="L130" s="36" t="n">
        <f aca="false">YEAR(A130)</f>
        <v>2017</v>
      </c>
      <c r="M130" s="64" t="n">
        <f aca="false">B130/1000</f>
        <v>0.561</v>
      </c>
      <c r="N130" s="65" t="n">
        <f aca="false">J130/J129-1</f>
        <v>0.00461165048543677</v>
      </c>
      <c r="O130" s="64" t="n">
        <f aca="false">SUM(M118:M129)</f>
        <v>8.378</v>
      </c>
      <c r="P130" s="65" t="n">
        <f aca="false">D130/D129-1</f>
        <v>-0.0130004127115148</v>
      </c>
      <c r="Q130" s="66" t="n">
        <f aca="false">E130-E129</f>
        <v>0.106</v>
      </c>
      <c r="R130" s="86" t="n">
        <f aca="false">H130/G130</f>
        <v>146.961267328444</v>
      </c>
      <c r="S130" s="64" t="n">
        <f aca="false">Regression!$C$9+Regression!$C$10*N130+Regression!$C$11*O130</f>
        <v>0.548619827511745</v>
      </c>
      <c r="T130" s="64" t="n">
        <f aca="false">M130-S130</f>
        <v>0.0123801724882555</v>
      </c>
      <c r="U130" s="64" t="n">
        <f aca="false">SUM(M119:M130)</f>
        <v>8.384</v>
      </c>
      <c r="V130" s="64" t="n">
        <f aca="false">SUM(M131:M142)</f>
        <v>-1.202</v>
      </c>
      <c r="W130" s="65" t="n">
        <f aca="false">D142/D130-1</f>
        <v>-0.0107673008572026</v>
      </c>
      <c r="X130" s="65" t="n">
        <f aca="false">J142/J130-1</f>
        <v>0.0468712249335588</v>
      </c>
      <c r="Y130" s="90" t="n">
        <v>47.92</v>
      </c>
    </row>
    <row r="131" customFormat="false" ht="15" hidden="false" customHeight="false" outlineLevel="0" collapsed="false">
      <c r="A131" s="88" t="n">
        <v>42917</v>
      </c>
      <c r="B131" s="89" t="n">
        <v>803</v>
      </c>
      <c r="C131" s="89" t="n">
        <v>5161</v>
      </c>
      <c r="D131" s="90" t="n">
        <v>92.86</v>
      </c>
      <c r="E131" s="90" t="n">
        <v>2.292</v>
      </c>
      <c r="F131" s="90" t="n">
        <v>1.053</v>
      </c>
      <c r="G131" s="90" t="n">
        <v>64.1235</v>
      </c>
      <c r="H131" s="92" t="n">
        <v>10077.0996</v>
      </c>
      <c r="I131" s="92" t="n">
        <v>2402.71</v>
      </c>
      <c r="J131" s="90" t="n">
        <v>43.8</v>
      </c>
      <c r="K131" s="92" t="n">
        <v>2470.3</v>
      </c>
      <c r="L131" s="36" t="n">
        <f aca="false">YEAR(A131)</f>
        <v>2017</v>
      </c>
      <c r="M131" s="64" t="n">
        <f aca="false">B131/1000</f>
        <v>0.803</v>
      </c>
      <c r="N131" s="65" t="n">
        <f aca="false">J131/J130-1</f>
        <v>0.0582266247885963</v>
      </c>
      <c r="O131" s="64" t="n">
        <f aca="false">SUM(M119:M130)</f>
        <v>8.384</v>
      </c>
      <c r="P131" s="65" t="n">
        <f aca="false">D131/D130-1</f>
        <v>-0.0292703324273468</v>
      </c>
      <c r="Q131" s="66" t="n">
        <f aca="false">E131-E130</f>
        <v>-0.0100000000000002</v>
      </c>
      <c r="R131" s="86" t="n">
        <f aca="false">H131/G131</f>
        <v>157.151428103581</v>
      </c>
      <c r="S131" s="64" t="n">
        <f aca="false">Regression!$C$9+Regression!$C$10*N131+Regression!$C$11*O131</f>
        <v>1.55627788274445</v>
      </c>
      <c r="T131" s="64" t="n">
        <f aca="false">M131-S131</f>
        <v>-0.753277882744449</v>
      </c>
      <c r="U131" s="64" t="n">
        <f aca="false">SUM(M120:M131)</f>
        <v>7.308</v>
      </c>
      <c r="V131" s="64" t="n">
        <f aca="false">SUM(M132:M143)</f>
        <v>-1.675</v>
      </c>
      <c r="W131" s="65" t="n">
        <f aca="false">D143/D131-1</f>
        <v>0.0175533060521214</v>
      </c>
      <c r="X131" s="65" t="n">
        <f aca="false">J143/J131-1</f>
        <v>0.0242009132420091</v>
      </c>
      <c r="Y131" s="90" t="n">
        <v>52.65</v>
      </c>
    </row>
    <row r="132" customFormat="false" ht="15" hidden="false" customHeight="false" outlineLevel="0" collapsed="false">
      <c r="A132" s="88" t="n">
        <v>42948</v>
      </c>
      <c r="B132" s="89" t="n">
        <v>-1992</v>
      </c>
      <c r="C132" s="89" t="n">
        <v>-12770</v>
      </c>
      <c r="D132" s="90" t="n">
        <v>92.67</v>
      </c>
      <c r="E132" s="90" t="n">
        <v>2.121</v>
      </c>
      <c r="F132" s="90" t="n">
        <v>0.978</v>
      </c>
      <c r="G132" s="90" t="n">
        <v>63.9762</v>
      </c>
      <c r="H132" s="92" t="n">
        <v>9917.9004</v>
      </c>
      <c r="I132" s="92" t="n">
        <v>2363.1899</v>
      </c>
      <c r="J132" s="90" t="n">
        <v>44.83</v>
      </c>
      <c r="K132" s="92" t="n">
        <v>2471.6499</v>
      </c>
      <c r="L132" s="36" t="n">
        <f aca="false">YEAR(A132)</f>
        <v>2017</v>
      </c>
      <c r="M132" s="64" t="n">
        <f aca="false">B132/1000</f>
        <v>-1.992</v>
      </c>
      <c r="N132" s="65" t="n">
        <f aca="false">J132/J131-1</f>
        <v>0.0235159817351598</v>
      </c>
      <c r="O132" s="64" t="n">
        <f aca="false">SUM(M120:M131)</f>
        <v>7.308</v>
      </c>
      <c r="P132" s="65" t="n">
        <f aca="false">D132/D131-1</f>
        <v>-0.00204609088951102</v>
      </c>
      <c r="Q132" s="66" t="n">
        <f aca="false">E132-E131</f>
        <v>-0.171</v>
      </c>
      <c r="R132" s="86" t="n">
        <f aca="false">H132/G132</f>
        <v>155.024843613719</v>
      </c>
      <c r="S132" s="64" t="n">
        <f aca="false">Regression!$C$9+Regression!$C$10*N132+Regression!$C$11*O132</f>
        <v>0.857866369968087</v>
      </c>
      <c r="T132" s="64" t="n">
        <f aca="false">M132-S132</f>
        <v>-2.84986636996809</v>
      </c>
      <c r="U132" s="64" t="n">
        <f aca="false">SUM(M121:M132)</f>
        <v>3.96</v>
      </c>
      <c r="V132" s="64" t="n">
        <f aca="false">SUM(M133:M144)</f>
        <v>0.58</v>
      </c>
      <c r="W132" s="65" t="n">
        <f aca="false">D144/D132-1</f>
        <v>0.0266537174921766</v>
      </c>
      <c r="X132" s="65" t="n">
        <f aca="false">J144/J132-1</f>
        <v>-0.0370287753736337</v>
      </c>
      <c r="Y132" s="90" t="n">
        <v>52.38</v>
      </c>
    </row>
    <row r="133" customFormat="false" ht="15" hidden="false" customHeight="false" outlineLevel="0" collapsed="false">
      <c r="A133" s="88" t="n">
        <v>42979</v>
      </c>
      <c r="B133" s="89" t="n">
        <v>-1752</v>
      </c>
      <c r="C133" s="89" t="n">
        <v>-11392</v>
      </c>
      <c r="D133" s="90" t="n">
        <v>93.08</v>
      </c>
      <c r="E133" s="90" t="n">
        <v>2.326</v>
      </c>
      <c r="F133" s="90" t="n">
        <v>1.028</v>
      </c>
      <c r="G133" s="90" t="n">
        <v>65.36</v>
      </c>
      <c r="H133" s="92" t="n">
        <v>9788.5996</v>
      </c>
      <c r="I133" s="92" t="n">
        <v>2394.47</v>
      </c>
      <c r="J133" s="90" t="n">
        <v>44.81</v>
      </c>
      <c r="K133" s="92" t="n">
        <v>2519.3601</v>
      </c>
      <c r="L133" s="36" t="n">
        <f aca="false">YEAR(A133)</f>
        <v>2017</v>
      </c>
      <c r="M133" s="64" t="n">
        <f aca="false">B133/1000</f>
        <v>-1.752</v>
      </c>
      <c r="N133" s="65" t="n">
        <f aca="false">J133/J132-1</f>
        <v>-0.000446129823778674</v>
      </c>
      <c r="O133" s="64" t="n">
        <f aca="false">SUM(M121:M132)</f>
        <v>3.96</v>
      </c>
      <c r="P133" s="65" t="n">
        <f aca="false">D133/D132-1</f>
        <v>0.00442430128412652</v>
      </c>
      <c r="Q133" s="66" t="n">
        <f aca="false">E133-E132</f>
        <v>0.205</v>
      </c>
      <c r="R133" s="86" t="n">
        <f aca="false">H133/G133</f>
        <v>149.764375764994</v>
      </c>
      <c r="S133" s="64" t="n">
        <f aca="false">Regression!$C$9+Regression!$C$10*N133+Regression!$C$11*O133</f>
        <v>0.263831241469324</v>
      </c>
      <c r="T133" s="64" t="n">
        <f aca="false">M133-S133</f>
        <v>-2.01583124146932</v>
      </c>
      <c r="U133" s="64" t="n">
        <f aca="false">SUM(M122:M133)</f>
        <v>0.641</v>
      </c>
      <c r="V133" s="64" t="n">
        <f aca="false">SUM(M134:M145)</f>
        <v>0.843</v>
      </c>
      <c r="W133" s="65" t="n">
        <f aca="false">D145/D133-1</f>
        <v>0.0226686721100129</v>
      </c>
      <c r="X133" s="65" t="n">
        <f aca="false">J145/J133-1</f>
        <v>-0.0421780852488284</v>
      </c>
      <c r="Y133" s="90" t="n">
        <v>57.54</v>
      </c>
    </row>
    <row r="134" customFormat="false" ht="15" hidden="false" customHeight="false" outlineLevel="0" collapsed="false">
      <c r="A134" s="88" t="n">
        <v>43009</v>
      </c>
      <c r="B134" s="89" t="n">
        <v>469</v>
      </c>
      <c r="C134" s="89" t="n">
        <v>3055</v>
      </c>
      <c r="D134" s="90" t="n">
        <v>94.55</v>
      </c>
      <c r="E134" s="90" t="n">
        <v>2.376</v>
      </c>
      <c r="F134" s="90" t="n">
        <v>1.123</v>
      </c>
      <c r="G134" s="90" t="n">
        <v>64.8424</v>
      </c>
      <c r="H134" s="92" t="n">
        <v>10335.2998</v>
      </c>
      <c r="I134" s="92" t="n">
        <v>2523.4299</v>
      </c>
      <c r="J134" s="90" t="n">
        <v>46.28</v>
      </c>
      <c r="K134" s="92" t="n">
        <v>2575.26</v>
      </c>
      <c r="L134" s="36" t="n">
        <f aca="false">YEAR(A134)</f>
        <v>2017</v>
      </c>
      <c r="M134" s="64" t="n">
        <f aca="false">B134/1000</f>
        <v>0.469</v>
      </c>
      <c r="N134" s="65" t="n">
        <f aca="false">J134/J133-1</f>
        <v>0.0328051774157554</v>
      </c>
      <c r="O134" s="64" t="n">
        <f aca="false">SUM(M122:M133)</f>
        <v>0.641</v>
      </c>
      <c r="P134" s="65" t="n">
        <f aca="false">D134/D133-1</f>
        <v>0.0157928663515257</v>
      </c>
      <c r="Q134" s="66" t="n">
        <f aca="false">E134-E133</f>
        <v>0.0499999999999998</v>
      </c>
      <c r="R134" s="86" t="n">
        <f aca="false">H134/G134</f>
        <v>159.391074358753</v>
      </c>
      <c r="S134" s="64" t="n">
        <f aca="false">Regression!$C$9+Regression!$C$10*N134+Regression!$C$11*O134</f>
        <v>0.746055122576101</v>
      </c>
      <c r="T134" s="64" t="n">
        <f aca="false">M134-S134</f>
        <v>-0.277055122576101</v>
      </c>
      <c r="U134" s="64" t="n">
        <f aca="false">SUM(M123:M134)</f>
        <v>1.755</v>
      </c>
      <c r="V134" s="64" t="n">
        <f aca="false">SUM(M135:M146)</f>
        <v>-3.559</v>
      </c>
      <c r="W134" s="65" t="n">
        <f aca="false">D146/D134-1</f>
        <v>0.0272871496562666</v>
      </c>
      <c r="X134" s="65" t="n">
        <f aca="false">J146/J134-1</f>
        <v>-0.153846153846154</v>
      </c>
      <c r="Y134" s="93"/>
    </row>
    <row r="135" customFormat="false" ht="15" hidden="false" customHeight="false" outlineLevel="0" collapsed="false">
      <c r="A135" s="88" t="n">
        <v>43040</v>
      </c>
      <c r="B135" s="89" t="n">
        <v>3037</v>
      </c>
      <c r="C135" s="89" t="n">
        <v>19728</v>
      </c>
      <c r="D135" s="90" t="n">
        <v>93.01</v>
      </c>
      <c r="E135" s="90" t="n">
        <v>2.417</v>
      </c>
      <c r="F135" s="90" t="n">
        <v>1.238</v>
      </c>
      <c r="G135" s="90" t="n">
        <v>64.4148</v>
      </c>
      <c r="H135" s="92" t="n">
        <v>10226.5498</v>
      </c>
      <c r="I135" s="92" t="n">
        <v>2476.3701</v>
      </c>
      <c r="J135" s="90" t="n">
        <v>46.1</v>
      </c>
      <c r="K135" s="92" t="n">
        <v>2647.5801</v>
      </c>
      <c r="L135" s="36" t="n">
        <f aca="false">YEAR(A135)</f>
        <v>2017</v>
      </c>
      <c r="M135" s="64" t="n">
        <f aca="false">B135/1000</f>
        <v>3.037</v>
      </c>
      <c r="N135" s="65" t="n">
        <f aca="false">J135/J134-1</f>
        <v>-0.00388936905790838</v>
      </c>
      <c r="O135" s="64" t="n">
        <f aca="false">SUM(M123:M134)</f>
        <v>1.755</v>
      </c>
      <c r="P135" s="65" t="n">
        <f aca="false">D135/D134-1</f>
        <v>-0.0162876784769962</v>
      </c>
      <c r="Q135" s="66" t="n">
        <f aca="false">E135-E134</f>
        <v>0.0409999999999999</v>
      </c>
      <c r="R135" s="86" t="n">
        <f aca="false">H135/G135</f>
        <v>158.760871725132</v>
      </c>
      <c r="S135" s="64" t="n">
        <f aca="false">Regression!$C$9+Regression!$C$10*N135+Regression!$C$11*O135</f>
        <v>0.104428557796837</v>
      </c>
      <c r="T135" s="64" t="n">
        <f aca="false">M135-S135</f>
        <v>2.93257144220316</v>
      </c>
      <c r="U135" s="64" t="n">
        <f aca="false">SUM(M124:M135)</f>
        <v>7.48</v>
      </c>
      <c r="V135" s="64" t="n">
        <f aca="false">SUM(M136:M147)</f>
        <v>-5.759</v>
      </c>
      <c r="W135" s="65" t="n">
        <f aca="false">D147/D135-1</f>
        <v>0.0458015267175571</v>
      </c>
      <c r="X135" s="65" t="n">
        <f aca="false">J147/J135-1</f>
        <v>-0.108893709327549</v>
      </c>
      <c r="Y135" s="90" t="n">
        <v>63.57</v>
      </c>
    </row>
    <row r="136" customFormat="false" ht="15" hidden="false" customHeight="false" outlineLevel="0" collapsed="false">
      <c r="A136" s="88" t="n">
        <v>43070</v>
      </c>
      <c r="B136" s="89" t="n">
        <v>-916</v>
      </c>
      <c r="C136" s="89" t="n">
        <v>-5883</v>
      </c>
      <c r="D136" s="90" t="n">
        <v>92.12</v>
      </c>
      <c r="E136" s="90" t="n">
        <v>2.405</v>
      </c>
      <c r="F136" s="90" t="n">
        <v>1.355</v>
      </c>
      <c r="G136" s="90" t="n">
        <v>63.8408</v>
      </c>
      <c r="H136" s="92" t="n">
        <v>10530.7002</v>
      </c>
      <c r="I136" s="92" t="n">
        <v>2467.49</v>
      </c>
      <c r="J136" s="90" t="n">
        <v>47.12</v>
      </c>
      <c r="K136" s="92" t="n">
        <v>2673.6101</v>
      </c>
      <c r="L136" s="36" t="n">
        <f aca="false">YEAR(A136)</f>
        <v>2017</v>
      </c>
      <c r="M136" s="64" t="n">
        <f aca="false">B136/1000</f>
        <v>-0.916</v>
      </c>
      <c r="N136" s="65" t="n">
        <f aca="false">J136/J135-1</f>
        <v>0.0221258134490239</v>
      </c>
      <c r="O136" s="64" t="n">
        <f aca="false">SUM(M124:M135)</f>
        <v>7.48</v>
      </c>
      <c r="P136" s="65" t="n">
        <f aca="false">D136/D135-1</f>
        <v>-0.00956886356305775</v>
      </c>
      <c r="Q136" s="66" t="n">
        <f aca="false">E136-E135</f>
        <v>-0.012</v>
      </c>
      <c r="R136" s="86" t="n">
        <f aca="false">H136/G136</f>
        <v>164.952509993609</v>
      </c>
      <c r="S136" s="64" t="n">
        <f aca="false">Regression!$C$9+Regression!$C$10*N136+Regression!$C$11*O136</f>
        <v>0.839133240326393</v>
      </c>
      <c r="T136" s="64" t="n">
        <f aca="false">M136-S136</f>
        <v>-1.75513324032639</v>
      </c>
      <c r="U136" s="64" t="n">
        <f aca="false">SUM(M125:M136)</f>
        <v>7.768</v>
      </c>
      <c r="V136" s="64" t="n">
        <f aca="false">SUM(M137:M148)</f>
        <v>-4.39</v>
      </c>
      <c r="W136" s="65" t="n">
        <f aca="false">D148/D136-1</f>
        <v>0.0439643942683456</v>
      </c>
      <c r="X136" s="65" t="n">
        <f aca="false">J148/J136-1</f>
        <v>-0.171052631578947</v>
      </c>
      <c r="Y136" s="90" t="n">
        <v>66.6</v>
      </c>
    </row>
    <row r="137" customFormat="false" ht="15" hidden="false" customHeight="false" outlineLevel="0" collapsed="false">
      <c r="A137" s="88" t="n">
        <v>43101</v>
      </c>
      <c r="B137" s="89" t="n">
        <v>2164</v>
      </c>
      <c r="C137" s="89" t="n">
        <v>13781</v>
      </c>
      <c r="D137" s="90" t="n">
        <v>89.13</v>
      </c>
      <c r="E137" s="90" t="n">
        <v>2.72</v>
      </c>
      <c r="F137" s="90" t="n">
        <v>1.43</v>
      </c>
      <c r="G137" s="90" t="n">
        <v>63.7699</v>
      </c>
      <c r="H137" s="92" t="n">
        <v>11027.7002</v>
      </c>
      <c r="I137" s="92" t="n">
        <v>2566.46</v>
      </c>
      <c r="J137" s="90" t="n">
        <v>51.03</v>
      </c>
      <c r="K137" s="92" t="n">
        <v>2823.8101</v>
      </c>
      <c r="L137" s="36" t="n">
        <f aca="false">YEAR(A137)</f>
        <v>2018</v>
      </c>
      <c r="M137" s="64" t="n">
        <f aca="false">B137/1000</f>
        <v>2.164</v>
      </c>
      <c r="N137" s="65" t="n">
        <f aca="false">J137/J136-1</f>
        <v>0.0829796264855689</v>
      </c>
      <c r="O137" s="64" t="n">
        <f aca="false">SUM(M125:M136)</f>
        <v>7.768</v>
      </c>
      <c r="P137" s="65" t="n">
        <f aca="false">D137/D136-1</f>
        <v>-0.0324576639166306</v>
      </c>
      <c r="Q137" s="66" t="n">
        <f aca="false">E137-E136</f>
        <v>0.315</v>
      </c>
      <c r="R137" s="86" t="n">
        <f aca="false">H137/G137</f>
        <v>172.929551402778</v>
      </c>
      <c r="S137" s="64" t="n">
        <f aca="false">Regression!$C$9+Regression!$C$10*N137+Regression!$C$11*O137</f>
        <v>1.99491773545101</v>
      </c>
      <c r="T137" s="64" t="n">
        <f aca="false">M137-S137</f>
        <v>0.169082264548987</v>
      </c>
      <c r="U137" s="64" t="n">
        <f aca="false">SUM(M126:M137)</f>
        <v>10.105</v>
      </c>
      <c r="V137" s="64" t="n">
        <f aca="false">SUM(M138:M149)</f>
        <v>-7.161</v>
      </c>
      <c r="W137" s="65" t="n">
        <f aca="false">D149/D137-1</f>
        <v>0.0723662066644228</v>
      </c>
      <c r="X137" s="65" t="n">
        <f aca="false">J149/J137-1</f>
        <v>-0.155398785028415</v>
      </c>
      <c r="Y137" s="90" t="n">
        <v>69.05</v>
      </c>
    </row>
    <row r="138" customFormat="false" ht="15" hidden="false" customHeight="false" outlineLevel="0" collapsed="false">
      <c r="A138" s="88" t="n">
        <v>43132</v>
      </c>
      <c r="B138" s="89" t="n">
        <v>-1768</v>
      </c>
      <c r="C138" s="89" t="n">
        <v>-11423</v>
      </c>
      <c r="D138" s="90" t="n">
        <v>90.61</v>
      </c>
      <c r="E138" s="90" t="n">
        <v>2.868</v>
      </c>
      <c r="F138" s="90" t="n">
        <v>1.618</v>
      </c>
      <c r="G138" s="90" t="n">
        <v>64.91</v>
      </c>
      <c r="H138" s="92" t="n">
        <v>10492.8496</v>
      </c>
      <c r="I138" s="92" t="n">
        <v>2427.3601</v>
      </c>
      <c r="J138" s="90" t="n">
        <v>48.02</v>
      </c>
      <c r="K138" s="92" t="n">
        <v>2713.8301</v>
      </c>
      <c r="L138" s="36" t="n">
        <f aca="false">YEAR(A138)</f>
        <v>2018</v>
      </c>
      <c r="M138" s="64" t="n">
        <f aca="false">B138/1000</f>
        <v>-1.768</v>
      </c>
      <c r="N138" s="65" t="n">
        <f aca="false">J138/J137-1</f>
        <v>-0.0589849108367626</v>
      </c>
      <c r="O138" s="64" t="n">
        <f aca="false">SUM(M126:M137)</f>
        <v>10.105</v>
      </c>
      <c r="P138" s="65" t="n">
        <f aca="false">D138/D137-1</f>
        <v>0.0166049590485808</v>
      </c>
      <c r="Q138" s="66" t="n">
        <f aca="false">E138-E137</f>
        <v>0.148</v>
      </c>
      <c r="R138" s="86" t="n">
        <f aca="false">H138/G138</f>
        <v>161.652281620706</v>
      </c>
      <c r="S138" s="64" t="n">
        <f aca="false">Regression!$C$9+Regression!$C$10*N138+Regression!$C$11*O138</f>
        <v>-0.57215439590103</v>
      </c>
      <c r="T138" s="64" t="n">
        <f aca="false">M138-S138</f>
        <v>-1.19584560409897</v>
      </c>
      <c r="U138" s="64" t="n">
        <f aca="false">SUM(M127:M138)</f>
        <v>6.862</v>
      </c>
      <c r="V138" s="64" t="n">
        <f aca="false">SUM(M139:M150)</f>
        <v>-2.974</v>
      </c>
      <c r="W138" s="65" t="n">
        <f aca="false">D150/D138-1</f>
        <v>0.0612515174925505</v>
      </c>
      <c r="X138" s="65" t="n">
        <f aca="false">J150/J138-1</f>
        <v>-0.116201582673886</v>
      </c>
      <c r="Y138" s="90" t="n">
        <v>65.78</v>
      </c>
    </row>
    <row r="139" customFormat="false" ht="15" hidden="false" customHeight="false" outlineLevel="0" collapsed="false">
      <c r="A139" s="88" t="n">
        <v>43160</v>
      </c>
      <c r="B139" s="89" t="n">
        <v>1793</v>
      </c>
      <c r="C139" s="89" t="n">
        <v>11654</v>
      </c>
      <c r="D139" s="90" t="n">
        <v>89.97</v>
      </c>
      <c r="E139" s="90" t="n">
        <v>2.741</v>
      </c>
      <c r="F139" s="90" t="n">
        <v>1.67</v>
      </c>
      <c r="G139" s="90" t="n">
        <v>65.0698</v>
      </c>
      <c r="H139" s="92" t="n">
        <v>10113.7002</v>
      </c>
      <c r="I139" s="92" t="n">
        <v>2445.8501</v>
      </c>
      <c r="J139" s="90" t="n">
        <v>48.28</v>
      </c>
      <c r="K139" s="92" t="n">
        <v>2640.8701</v>
      </c>
      <c r="L139" s="36" t="n">
        <f aca="false">YEAR(A139)</f>
        <v>2018</v>
      </c>
      <c r="M139" s="64" t="n">
        <f aca="false">B139/1000</f>
        <v>1.793</v>
      </c>
      <c r="N139" s="65" t="n">
        <f aca="false">J139/J138-1</f>
        <v>0.00541441066222403</v>
      </c>
      <c r="O139" s="64" t="n">
        <f aca="false">SUM(M127:M138)</f>
        <v>6.862</v>
      </c>
      <c r="P139" s="65" t="n">
        <f aca="false">D139/D138-1</f>
        <v>-0.00706323805319498</v>
      </c>
      <c r="Q139" s="66" t="n">
        <f aca="false">E139-E138</f>
        <v>-0.127</v>
      </c>
      <c r="R139" s="86" t="n">
        <f aca="false">H139/G139</f>
        <v>155.428481415342</v>
      </c>
      <c r="S139" s="64" t="n">
        <f aca="false">Regression!$C$9+Regression!$C$10*N139+Regression!$C$11*O139</f>
        <v>0.498590377630898</v>
      </c>
      <c r="T139" s="64" t="n">
        <f aca="false">M139-S139</f>
        <v>1.2944096223691</v>
      </c>
      <c r="U139" s="64" t="n">
        <f aca="false">SUM(M128:M139)</f>
        <v>3.96</v>
      </c>
      <c r="V139" s="64" t="n">
        <f aca="false">SUM(M140:M151)</f>
        <v>0.122</v>
      </c>
      <c r="W139" s="65" t="n">
        <f aca="false">D151/D139-1</f>
        <v>0.0812493053239969</v>
      </c>
      <c r="X139" s="65" t="n">
        <f aca="false">J151/J139-1</f>
        <v>-0.111019055509528</v>
      </c>
      <c r="Y139" s="90" t="n">
        <v>70.27</v>
      </c>
    </row>
    <row r="140" customFormat="false" ht="15" hidden="false" customHeight="false" outlineLevel="0" collapsed="false">
      <c r="A140" s="88" t="n">
        <v>43191</v>
      </c>
      <c r="B140" s="89" t="n">
        <v>-846</v>
      </c>
      <c r="C140" s="89" t="n">
        <v>-5552</v>
      </c>
      <c r="D140" s="90" t="n">
        <v>91.84</v>
      </c>
      <c r="E140" s="90" t="n">
        <v>2.936</v>
      </c>
      <c r="F140" s="90" t="n">
        <v>1.763</v>
      </c>
      <c r="G140" s="90" t="n">
        <v>66.61</v>
      </c>
      <c r="H140" s="92" t="n">
        <v>10739.3496</v>
      </c>
      <c r="I140" s="92" t="n">
        <v>2515.3799</v>
      </c>
      <c r="J140" s="90" t="n">
        <v>46.92</v>
      </c>
      <c r="K140" s="92" t="n">
        <v>2648.05</v>
      </c>
      <c r="L140" s="36" t="n">
        <f aca="false">YEAR(A140)</f>
        <v>2018</v>
      </c>
      <c r="M140" s="64" t="n">
        <f aca="false">B140/1000</f>
        <v>-0.846</v>
      </c>
      <c r="N140" s="65" t="n">
        <f aca="false">J140/J139-1</f>
        <v>-0.028169014084507</v>
      </c>
      <c r="O140" s="64" t="n">
        <f aca="false">SUM(M128:M139)</f>
        <v>3.96</v>
      </c>
      <c r="P140" s="65" t="n">
        <f aca="false">D140/D139-1</f>
        <v>0.0207847060131154</v>
      </c>
      <c r="Q140" s="66" t="n">
        <f aca="false">E140-E139</f>
        <v>0.195</v>
      </c>
      <c r="R140" s="86" t="n">
        <f aca="false">H140/G140</f>
        <v>161.227287194115</v>
      </c>
      <c r="S140" s="64" t="n">
        <f aca="false">Regression!$C$9+Regression!$C$10*N140+Regression!$C$11*O140</f>
        <v>-0.257068819273524</v>
      </c>
      <c r="T140" s="64" t="n">
        <f aca="false">M140-S140</f>
        <v>-0.588931180726476</v>
      </c>
      <c r="U140" s="64" t="n">
        <f aca="false">SUM(M129:M140)</f>
        <v>2.747</v>
      </c>
      <c r="V140" s="64" t="n">
        <f aca="false">SUM(M141:M152)</f>
        <v>4.021</v>
      </c>
      <c r="W140" s="65" t="n">
        <f aca="false">D152/D140-1</f>
        <v>0.0614111498257839</v>
      </c>
      <c r="X140" s="65" t="n">
        <f aca="false">J152/J140-1</f>
        <v>-0.0637254901960784</v>
      </c>
      <c r="Y140" s="93"/>
    </row>
    <row r="141" customFormat="false" ht="15" hidden="false" customHeight="false" outlineLevel="0" collapsed="false">
      <c r="A141" s="88" t="n">
        <v>43221</v>
      </c>
      <c r="B141" s="89" t="n">
        <v>-1487</v>
      </c>
      <c r="C141" s="89" t="n">
        <v>-10060</v>
      </c>
      <c r="D141" s="90" t="n">
        <v>93.99</v>
      </c>
      <c r="E141" s="90" t="n">
        <v>2.822</v>
      </c>
      <c r="F141" s="90" t="n">
        <v>1.87</v>
      </c>
      <c r="G141" s="90" t="n">
        <v>67.43</v>
      </c>
      <c r="H141" s="92" t="n">
        <v>10736.1504</v>
      </c>
      <c r="I141" s="92" t="n">
        <v>2423.01</v>
      </c>
      <c r="J141" s="90" t="n">
        <v>45.69</v>
      </c>
      <c r="K141" s="92" t="n">
        <v>2705.27</v>
      </c>
      <c r="L141" s="36" t="n">
        <f aca="false">YEAR(A141)</f>
        <v>2018</v>
      </c>
      <c r="M141" s="64" t="n">
        <f aca="false">B141/1000</f>
        <v>-1.487</v>
      </c>
      <c r="N141" s="65" t="n">
        <f aca="false">J141/J140-1</f>
        <v>-0.0262148337595909</v>
      </c>
      <c r="O141" s="64" t="n">
        <f aca="false">SUM(M129:M140)</f>
        <v>2.747</v>
      </c>
      <c r="P141" s="65" t="n">
        <f aca="false">D141/D140-1</f>
        <v>0.0234102787456445</v>
      </c>
      <c r="Q141" s="66" t="n">
        <f aca="false">E141-E140</f>
        <v>-0.114</v>
      </c>
      <c r="R141" s="86" t="n">
        <f aca="false">H141/G141</f>
        <v>159.21919620347</v>
      </c>
      <c r="S141" s="64" t="n">
        <f aca="false">Regression!$C$9+Regression!$C$10*N141+Regression!$C$11*O141</f>
        <v>-0.272449624067764</v>
      </c>
      <c r="T141" s="64" t="n">
        <f aca="false">M141-S141</f>
        <v>-1.21455037593224</v>
      </c>
      <c r="U141" s="64" t="n">
        <f aca="false">SUM(M130:M141)</f>
        <v>0.066</v>
      </c>
      <c r="V141" s="64" t="n">
        <f aca="false">SUM(M142:M153)</f>
        <v>6.658</v>
      </c>
      <c r="W141" s="65" t="n">
        <f aca="false">D153/D141-1</f>
        <v>0.0400042557718907</v>
      </c>
      <c r="X141" s="65" t="n">
        <f aca="false">J153/J141-1</f>
        <v>-0.108995403808273</v>
      </c>
      <c r="Y141" s="90" t="n">
        <v>77.59</v>
      </c>
    </row>
    <row r="142" customFormat="false" ht="15" hidden="false" customHeight="false" outlineLevel="0" collapsed="false">
      <c r="A142" s="88" t="n">
        <v>43252</v>
      </c>
      <c r="B142" s="89" t="n">
        <v>-707</v>
      </c>
      <c r="C142" s="89" t="n">
        <v>-4831</v>
      </c>
      <c r="D142" s="90" t="n">
        <v>94.63</v>
      </c>
      <c r="E142" s="90" t="n">
        <v>2.849</v>
      </c>
      <c r="F142" s="90" t="n">
        <v>1.88</v>
      </c>
      <c r="G142" s="90" t="n">
        <v>68.7967</v>
      </c>
      <c r="H142" s="92" t="n">
        <v>10714.2998</v>
      </c>
      <c r="I142" s="92" t="n">
        <v>2326.1299</v>
      </c>
      <c r="J142" s="90" t="n">
        <v>43.33</v>
      </c>
      <c r="K142" s="92" t="n">
        <v>2718.3701</v>
      </c>
      <c r="L142" s="36" t="n">
        <f aca="false">YEAR(A142)</f>
        <v>2018</v>
      </c>
      <c r="M142" s="64" t="n">
        <f aca="false">B142/1000</f>
        <v>-0.707</v>
      </c>
      <c r="N142" s="65" t="n">
        <f aca="false">J142/J141-1</f>
        <v>-0.0516524403589407</v>
      </c>
      <c r="O142" s="64" t="n">
        <f aca="false">SUM(M130:M141)</f>
        <v>0.066</v>
      </c>
      <c r="P142" s="65" t="n">
        <f aca="false">D142/D141-1</f>
        <v>0.00680923502500264</v>
      </c>
      <c r="Q142" s="66" t="n">
        <f aca="false">E142-E141</f>
        <v>0.0270000000000001</v>
      </c>
      <c r="R142" s="86" t="n">
        <f aca="false">H142/G142</f>
        <v>155.73857176289</v>
      </c>
      <c r="S142" s="64" t="n">
        <f aca="false">Regression!$C$9+Regression!$C$10*N142+Regression!$C$11*O142</f>
        <v>-0.865560640793803</v>
      </c>
      <c r="T142" s="64" t="n">
        <f aca="false">M142-S142</f>
        <v>0.158560640793803</v>
      </c>
      <c r="U142" s="64" t="n">
        <f aca="false">SUM(M131:M142)</f>
        <v>-1.202</v>
      </c>
      <c r="V142" s="64" t="n">
        <f aca="false">SUM(M143:M154)</f>
        <v>7.739</v>
      </c>
      <c r="W142" s="65" t="n">
        <f aca="false">D154/D142-1</f>
        <v>0.0158512099756949</v>
      </c>
      <c r="X142" s="65" t="n">
        <f aca="false">J154/J142-1</f>
        <v>-0.00969305331179327</v>
      </c>
      <c r="Y142" s="90" t="n">
        <v>79.44</v>
      </c>
    </row>
    <row r="143" customFormat="false" ht="15" hidden="false" customHeight="false" outlineLevel="0" collapsed="false">
      <c r="A143" s="88" t="n">
        <v>43282</v>
      </c>
      <c r="B143" s="89" t="n">
        <v>330</v>
      </c>
      <c r="C143" s="89" t="n">
        <v>2264</v>
      </c>
      <c r="D143" s="90" t="n">
        <v>94.49</v>
      </c>
      <c r="E143" s="90" t="n">
        <v>2.964</v>
      </c>
      <c r="F143" s="90" t="n">
        <v>1.985</v>
      </c>
      <c r="G143" s="90" t="n">
        <v>68.685</v>
      </c>
      <c r="H143" s="92" t="n">
        <v>11356.5</v>
      </c>
      <c r="I143" s="92" t="n">
        <v>2295.26</v>
      </c>
      <c r="J143" s="90" t="n">
        <v>44.86</v>
      </c>
      <c r="K143" s="92" t="n">
        <v>2816.29</v>
      </c>
      <c r="L143" s="36" t="n">
        <f aca="false">YEAR(A143)</f>
        <v>2018</v>
      </c>
      <c r="M143" s="64" t="n">
        <f aca="false">B143/1000</f>
        <v>0.33</v>
      </c>
      <c r="N143" s="65" t="n">
        <f aca="false">J143/J142-1</f>
        <v>0.035310408492961</v>
      </c>
      <c r="O143" s="64" t="n">
        <f aca="false">SUM(M131:M142)</f>
        <v>-1.202</v>
      </c>
      <c r="P143" s="65" t="n">
        <f aca="false">D143/D142-1</f>
        <v>-0.00147944626439822</v>
      </c>
      <c r="Q143" s="66" t="n">
        <f aca="false">E143-E142</f>
        <v>0.115</v>
      </c>
      <c r="R143" s="86" t="n">
        <f aca="false">H143/G143</f>
        <v>165.341777680716</v>
      </c>
      <c r="S143" s="64" t="n">
        <f aca="false">Regression!$C$9+Regression!$C$10*N143+Regression!$C$11*O143</f>
        <v>0.713969497186122</v>
      </c>
      <c r="T143" s="64" t="n">
        <f aca="false">M143-S143</f>
        <v>-0.383969497186122</v>
      </c>
      <c r="U143" s="64" t="n">
        <f aca="false">SUM(M132:M143)</f>
        <v>-1.675</v>
      </c>
      <c r="V143" s="64" t="n">
        <f aca="false">SUM(M144:M155)</f>
        <v>5.605</v>
      </c>
      <c r="W143" s="65" t="n">
        <f aca="false">D155/D143-1</f>
        <v>0.0426500158746959</v>
      </c>
      <c r="X143" s="65" t="n">
        <f aca="false">J155/J143-1</f>
        <v>-0.0688809629959875</v>
      </c>
      <c r="Y143" s="93"/>
    </row>
    <row r="144" customFormat="false" ht="15" hidden="false" customHeight="false" outlineLevel="0" collapsed="false">
      <c r="A144" s="88" t="n">
        <v>43313</v>
      </c>
      <c r="B144" s="89" t="n">
        <v>263</v>
      </c>
      <c r="C144" s="89" t="n">
        <v>1775</v>
      </c>
      <c r="D144" s="90" t="n">
        <v>95.14</v>
      </c>
      <c r="E144" s="90" t="n">
        <v>2.853</v>
      </c>
      <c r="F144" s="90" t="n">
        <v>2.055</v>
      </c>
      <c r="G144" s="90" t="n">
        <v>71.405</v>
      </c>
      <c r="H144" s="92" t="n">
        <v>11680.5</v>
      </c>
      <c r="I144" s="92" t="n">
        <v>2322.8799</v>
      </c>
      <c r="J144" s="90" t="n">
        <v>43.17</v>
      </c>
      <c r="K144" s="92" t="n">
        <v>2901.52</v>
      </c>
      <c r="L144" s="36" t="n">
        <f aca="false">YEAR(A144)</f>
        <v>2018</v>
      </c>
      <c r="M144" s="64" t="n">
        <f aca="false">B144/1000</f>
        <v>0.263</v>
      </c>
      <c r="N144" s="65" t="n">
        <f aca="false">J144/J143-1</f>
        <v>-0.0376727596968346</v>
      </c>
      <c r="O144" s="64" t="n">
        <f aca="false">SUM(M132:M143)</f>
        <v>-1.675</v>
      </c>
      <c r="P144" s="65" t="n">
        <f aca="false">D144/D143-1</f>
        <v>0.00687903481849927</v>
      </c>
      <c r="Q144" s="66" t="n">
        <f aca="false">E144-E143</f>
        <v>-0.111</v>
      </c>
      <c r="R144" s="86" t="n">
        <f aca="false">H144/G144</f>
        <v>163.580981723969</v>
      </c>
      <c r="S144" s="64" t="n">
        <f aca="false">Regression!$C$9+Regression!$C$10*N144+Regression!$C$11*O144</f>
        <v>-0.677665762329525</v>
      </c>
      <c r="T144" s="64" t="n">
        <f aca="false">M144-S144</f>
        <v>0.940665762329525</v>
      </c>
      <c r="U144" s="64" t="n">
        <f aca="false">SUM(M133:M144)</f>
        <v>0.58</v>
      </c>
      <c r="V144" s="64" t="n">
        <f aca="false">SUM(M145:M156)</f>
        <v>2.85</v>
      </c>
      <c r="W144" s="65" t="n">
        <f aca="false">D156/D144-1</f>
        <v>0.039730922850536</v>
      </c>
      <c r="X144" s="65" t="n">
        <f aca="false">J156/J144-1</f>
        <v>-0.0690294185777161</v>
      </c>
      <c r="Y144" s="90" t="n">
        <v>77.42</v>
      </c>
    </row>
    <row r="145" customFormat="false" ht="15" hidden="false" customHeight="false" outlineLevel="0" collapsed="false">
      <c r="A145" s="88" t="n">
        <v>43344</v>
      </c>
      <c r="B145" s="89" t="n">
        <v>-1489</v>
      </c>
      <c r="C145" s="89" t="n">
        <v>-10825</v>
      </c>
      <c r="D145" s="90" t="n">
        <v>95.19</v>
      </c>
      <c r="E145" s="90" t="n">
        <v>3.056</v>
      </c>
      <c r="F145" s="90" t="n">
        <v>2.15</v>
      </c>
      <c r="G145" s="90" t="n">
        <v>72.51</v>
      </c>
      <c r="H145" s="92" t="n">
        <v>10930.4502</v>
      </c>
      <c r="I145" s="92" t="n">
        <v>2343.0701</v>
      </c>
      <c r="J145" s="90" t="n">
        <v>42.92</v>
      </c>
      <c r="K145" s="92" t="n">
        <v>2913.98</v>
      </c>
      <c r="L145" s="36" t="n">
        <f aca="false">YEAR(A145)</f>
        <v>2018</v>
      </c>
      <c r="M145" s="64" t="n">
        <f aca="false">B145/1000</f>
        <v>-1.489</v>
      </c>
      <c r="N145" s="65" t="n">
        <f aca="false">J145/J144-1</f>
        <v>-0.0057910586055131</v>
      </c>
      <c r="O145" s="64" t="n">
        <f aca="false">SUM(M133:M144)</f>
        <v>0.58</v>
      </c>
      <c r="P145" s="65" t="n">
        <f aca="false">D145/D144-1</f>
        <v>0.000525541307546673</v>
      </c>
      <c r="Q145" s="66" t="n">
        <f aca="false">E145-E144</f>
        <v>0.203</v>
      </c>
      <c r="R145" s="86" t="n">
        <f aca="false">H145/G145</f>
        <v>150.744038063715</v>
      </c>
      <c r="S145" s="64" t="n">
        <f aca="false">Regression!$C$9+Regression!$C$10*N145+Regression!$C$11*O145</f>
        <v>0.018229875635622</v>
      </c>
      <c r="T145" s="64" t="n">
        <f aca="false">M145-S145</f>
        <v>-1.50722987563562</v>
      </c>
      <c r="U145" s="64" t="n">
        <f aca="false">SUM(M134:M145)</f>
        <v>0.843</v>
      </c>
      <c r="V145" s="64" t="n">
        <f aca="false">SUM(M146:M157)</f>
        <v>5.416</v>
      </c>
      <c r="W145" s="65" t="n">
        <f aca="false">D157/D145-1</f>
        <v>0.0440172287004936</v>
      </c>
      <c r="X145" s="65" t="n">
        <f aca="false">J157/J145-1</f>
        <v>-0.0477632805219013</v>
      </c>
      <c r="Y145" s="90" t="n">
        <v>82.72</v>
      </c>
    </row>
    <row r="146" customFormat="false" ht="15" hidden="false" customHeight="false" outlineLevel="0" collapsed="false">
      <c r="A146" s="88" t="n">
        <v>43374</v>
      </c>
      <c r="B146" s="89" t="n">
        <v>-3933</v>
      </c>
      <c r="C146" s="89" t="n">
        <v>-28921</v>
      </c>
      <c r="D146" s="90" t="n">
        <v>97.13</v>
      </c>
      <c r="E146" s="90" t="n">
        <v>3.159</v>
      </c>
      <c r="F146" s="90" t="n">
        <v>2.278</v>
      </c>
      <c r="G146" s="90" t="n">
        <v>73.65</v>
      </c>
      <c r="H146" s="92" t="n">
        <v>10386.5996</v>
      </c>
      <c r="I146" s="92" t="n">
        <v>2029.6899</v>
      </c>
      <c r="J146" s="90" t="n">
        <v>39.16</v>
      </c>
      <c r="K146" s="92" t="n">
        <v>2711.74</v>
      </c>
      <c r="L146" s="36" t="n">
        <f aca="false">YEAR(A146)</f>
        <v>2018</v>
      </c>
      <c r="M146" s="64" t="n">
        <f aca="false">B146/1000</f>
        <v>-3.933</v>
      </c>
      <c r="N146" s="65" t="n">
        <f aca="false">J146/J145-1</f>
        <v>-0.087604846225536</v>
      </c>
      <c r="O146" s="64" t="n">
        <f aca="false">SUM(M134:M145)</f>
        <v>0.843</v>
      </c>
      <c r="P146" s="65" t="n">
        <f aca="false">D146/D145-1</f>
        <v>0.020380292047484</v>
      </c>
      <c r="Q146" s="66" t="n">
        <f aca="false">E146-E145</f>
        <v>0.103</v>
      </c>
      <c r="R146" s="86" t="n">
        <f aca="false">H146/G146</f>
        <v>141.026471147318</v>
      </c>
      <c r="S146" s="64" t="n">
        <f aca="false">Regression!$C$9+Regression!$C$10*N146+Regression!$C$11*O146</f>
        <v>-1.50771704411322</v>
      </c>
      <c r="T146" s="64" t="n">
        <f aca="false">M146-S146</f>
        <v>-2.42528295588678</v>
      </c>
      <c r="U146" s="64" t="n">
        <f aca="false">SUM(M135:M146)</f>
        <v>-3.559</v>
      </c>
      <c r="V146" s="64" t="n">
        <f aca="false">SUM(M147:M158)</f>
        <v>11.088</v>
      </c>
      <c r="W146" s="65" t="n">
        <f aca="false">D158/D146-1</f>
        <v>0.0022650056625142</v>
      </c>
      <c r="X146" s="65" t="n">
        <f aca="false">J158/J146-1</f>
        <v>0.0873340143003065</v>
      </c>
      <c r="Y146" s="90" t="n">
        <v>75.47</v>
      </c>
    </row>
    <row r="147" customFormat="false" ht="15" hidden="false" customHeight="false" outlineLevel="0" collapsed="false">
      <c r="A147" s="88" t="n">
        <v>43405</v>
      </c>
      <c r="B147" s="89" t="n">
        <v>837</v>
      </c>
      <c r="C147" s="89" t="n">
        <v>5981</v>
      </c>
      <c r="D147" s="90" t="n">
        <v>97.27</v>
      </c>
      <c r="E147" s="90" t="n">
        <v>3.013</v>
      </c>
      <c r="F147" s="90" t="n">
        <v>2.308</v>
      </c>
      <c r="G147" s="90" t="n">
        <v>69.92</v>
      </c>
      <c r="H147" s="92" t="n">
        <v>10876.75</v>
      </c>
      <c r="I147" s="92" t="n">
        <v>2096.8601</v>
      </c>
      <c r="J147" s="90" t="n">
        <v>41.08</v>
      </c>
      <c r="K147" s="92" t="n">
        <v>2760.1699</v>
      </c>
      <c r="L147" s="36" t="n">
        <f aca="false">YEAR(A147)</f>
        <v>2018</v>
      </c>
      <c r="M147" s="64" t="n">
        <f aca="false">B147/1000</f>
        <v>0.837</v>
      </c>
      <c r="N147" s="65" t="n">
        <f aca="false">J147/J146-1</f>
        <v>0.04902962206333</v>
      </c>
      <c r="O147" s="64" t="n">
        <f aca="false">SUM(M135:M146)</f>
        <v>-3.559</v>
      </c>
      <c r="P147" s="65" t="n">
        <f aca="false">D147/D146-1</f>
        <v>0.00144136723978172</v>
      </c>
      <c r="Q147" s="66" t="n">
        <f aca="false">E147-E146</f>
        <v>-0.146</v>
      </c>
      <c r="R147" s="86" t="n">
        <f aca="false">H147/G147</f>
        <v>155.559925629291</v>
      </c>
      <c r="S147" s="64" t="n">
        <f aca="false">Regression!$C$9+Regression!$C$10*N147+Regression!$C$11*O147</f>
        <v>0.870512820216017</v>
      </c>
      <c r="T147" s="64" t="n">
        <f aca="false">M147-S147</f>
        <v>-0.0335128202160173</v>
      </c>
      <c r="U147" s="64" t="n">
        <f aca="false">SUM(M136:M147)</f>
        <v>-5.759</v>
      </c>
      <c r="V147" s="64" t="n">
        <f aca="false">SUM(M148:M159)</f>
        <v>13.786</v>
      </c>
      <c r="W147" s="65" t="n">
        <f aca="false">D159/D147-1</f>
        <v>0.0102806620746376</v>
      </c>
      <c r="X147" s="65" t="n">
        <f aca="false">J159/J147-1</f>
        <v>0.0355404089581306</v>
      </c>
      <c r="Y147" s="90" t="n">
        <v>58.71</v>
      </c>
    </row>
    <row r="148" customFormat="false" ht="15" hidden="false" customHeight="false" outlineLevel="0" collapsed="false">
      <c r="A148" s="88" t="n">
        <v>43435</v>
      </c>
      <c r="B148" s="89" t="n">
        <v>453</v>
      </c>
      <c r="C148" s="89" t="n">
        <v>3143</v>
      </c>
      <c r="D148" s="90" t="n">
        <v>96.17</v>
      </c>
      <c r="E148" s="90" t="n">
        <v>2.686</v>
      </c>
      <c r="F148" s="90" t="n">
        <v>2.3</v>
      </c>
      <c r="G148" s="90" t="n">
        <v>69.9225</v>
      </c>
      <c r="H148" s="92" t="n">
        <v>10862.5498</v>
      </c>
      <c r="I148" s="92" t="n">
        <v>2041.04</v>
      </c>
      <c r="J148" s="90" t="n">
        <v>39.06</v>
      </c>
      <c r="K148" s="92" t="n">
        <v>2506.8501</v>
      </c>
      <c r="L148" s="36" t="n">
        <f aca="false">YEAR(A148)</f>
        <v>2018</v>
      </c>
      <c r="M148" s="64" t="n">
        <f aca="false">B148/1000</f>
        <v>0.453</v>
      </c>
      <c r="N148" s="65" t="n">
        <f aca="false">J148/J147-1</f>
        <v>-0.049172346640701</v>
      </c>
      <c r="O148" s="64" t="n">
        <f aca="false">SUM(M136:M147)</f>
        <v>-5.759</v>
      </c>
      <c r="P148" s="65" t="n">
        <f aca="false">D148/D147-1</f>
        <v>-0.0113087282821013</v>
      </c>
      <c r="Q148" s="66" t="n">
        <f aca="false">E148-E147</f>
        <v>-0.327</v>
      </c>
      <c r="R148" s="86" t="n">
        <f aca="false">H148/G148</f>
        <v>155.351278915943</v>
      </c>
      <c r="S148" s="64" t="n">
        <f aca="false">Regression!$C$9+Regression!$C$10*N148+Regression!$C$11*O148</f>
        <v>-1.06914742669023</v>
      </c>
      <c r="T148" s="64" t="n">
        <f aca="false">M148-S148</f>
        <v>1.52214742669023</v>
      </c>
      <c r="U148" s="64" t="n">
        <f aca="false">SUM(M137:M148)</f>
        <v>-4.39</v>
      </c>
      <c r="V148" s="64" t="n">
        <f aca="false">SUM(M149:M160)</f>
        <v>14.367</v>
      </c>
      <c r="W148" s="65" t="n">
        <f aca="false">D160/D148-1</f>
        <v>0.00228761568056557</v>
      </c>
      <c r="X148" s="65" t="n">
        <f aca="false">J160/J148-1</f>
        <v>0.148745519713261</v>
      </c>
      <c r="Y148" s="90" t="n">
        <v>53.8</v>
      </c>
    </row>
    <row r="149" customFormat="false" ht="15" hidden="false" customHeight="false" outlineLevel="0" collapsed="false">
      <c r="A149" s="88" t="n">
        <v>43466</v>
      </c>
      <c r="B149" s="89" t="n">
        <v>-607</v>
      </c>
      <c r="C149" s="89" t="n">
        <v>-4262</v>
      </c>
      <c r="D149" s="90" t="n">
        <v>95.58</v>
      </c>
      <c r="E149" s="90" t="n">
        <v>2.635</v>
      </c>
      <c r="F149" s="90" t="n">
        <v>2.34</v>
      </c>
      <c r="G149" s="90" t="n">
        <v>71.12</v>
      </c>
      <c r="H149" s="92" t="n">
        <v>10830.9502</v>
      </c>
      <c r="I149" s="92" t="n">
        <v>2204.8501</v>
      </c>
      <c r="J149" s="90" t="n">
        <v>43.1</v>
      </c>
      <c r="K149" s="92" t="n">
        <v>2704.1001</v>
      </c>
      <c r="L149" s="36" t="n">
        <f aca="false">YEAR(A149)</f>
        <v>2019</v>
      </c>
      <c r="M149" s="64" t="n">
        <f aca="false">B149/1000</f>
        <v>-0.607</v>
      </c>
      <c r="N149" s="65" t="n">
        <f aca="false">J149/J148-1</f>
        <v>0.103430619559652</v>
      </c>
      <c r="O149" s="64" t="n">
        <f aca="false">SUM(M137:M148)</f>
        <v>-4.39</v>
      </c>
      <c r="P149" s="65" t="n">
        <f aca="false">D149/D148-1</f>
        <v>-0.00613496932515345</v>
      </c>
      <c r="Q149" s="66" t="n">
        <f aca="false">E149-E148</f>
        <v>-0.0510000000000002</v>
      </c>
      <c r="R149" s="86" t="n">
        <f aca="false">H149/G149</f>
        <v>152.291200787402</v>
      </c>
      <c r="S149" s="64" t="n">
        <f aca="false">Regression!$C$9+Regression!$C$10*N149+Regression!$C$11*O149</f>
        <v>1.85699032647286</v>
      </c>
      <c r="T149" s="64" t="n">
        <f aca="false">M149-S149</f>
        <v>-2.46399032647286</v>
      </c>
      <c r="U149" s="64" t="n">
        <f aca="false">SUM(M138:M149)</f>
        <v>-7.161</v>
      </c>
      <c r="V149" s="64" t="n">
        <f aca="false">SUM(M150:M161)</f>
        <v>16.682</v>
      </c>
      <c r="W149" s="65" t="n">
        <f aca="false">D161/D149-1</f>
        <v>0.0189370161121574</v>
      </c>
      <c r="X149" s="65" t="n">
        <f aca="false">J161/J149-1</f>
        <v>-0.022969837587007</v>
      </c>
      <c r="Y149" s="90" t="n">
        <v>61.89</v>
      </c>
    </row>
    <row r="150" customFormat="false" ht="15" hidden="false" customHeight="false" outlineLevel="0" collapsed="false">
      <c r="A150" s="88" t="n">
        <v>43497</v>
      </c>
      <c r="B150" s="89" t="n">
        <v>2419</v>
      </c>
      <c r="C150" s="89" t="n">
        <v>17220</v>
      </c>
      <c r="D150" s="90" t="n">
        <v>96.16</v>
      </c>
      <c r="E150" s="90" t="n">
        <v>2.711</v>
      </c>
      <c r="F150" s="90" t="n">
        <v>2.383</v>
      </c>
      <c r="G150" s="90" t="n">
        <v>71.19</v>
      </c>
      <c r="H150" s="92" t="n">
        <v>10792.5</v>
      </c>
      <c r="I150" s="92" t="n">
        <v>2195.4399</v>
      </c>
      <c r="J150" s="90" t="n">
        <v>42.44</v>
      </c>
      <c r="K150" s="92" t="n">
        <v>2784.49</v>
      </c>
      <c r="L150" s="36" t="n">
        <f aca="false">YEAR(A150)</f>
        <v>2019</v>
      </c>
      <c r="M150" s="64" t="n">
        <f aca="false">B150/1000</f>
        <v>2.419</v>
      </c>
      <c r="N150" s="65" t="n">
        <f aca="false">J150/J149-1</f>
        <v>-0.0153132250580047</v>
      </c>
      <c r="O150" s="64" t="n">
        <f aca="false">SUM(M138:M149)</f>
        <v>-7.161</v>
      </c>
      <c r="P150" s="65" t="n">
        <f aca="false">D150/D149-1</f>
        <v>0.00606821510776312</v>
      </c>
      <c r="Q150" s="66" t="n">
        <f aca="false">E150-E149</f>
        <v>0.0760000000000001</v>
      </c>
      <c r="R150" s="86" t="n">
        <f aca="false">H150/G150</f>
        <v>151.601348504003</v>
      </c>
      <c r="S150" s="64" t="n">
        <f aca="false">Regression!$C$9+Regression!$C$10*N150+Regression!$C$11*O150</f>
        <v>-0.493166913105892</v>
      </c>
      <c r="T150" s="64" t="n">
        <f aca="false">M150-S150</f>
        <v>2.91216691310589</v>
      </c>
      <c r="U150" s="64" t="n">
        <f aca="false">SUM(M139:M150)</f>
        <v>-2.974</v>
      </c>
      <c r="V150" s="64" t="n">
        <f aca="false">SUM(M151:M162)</f>
        <v>14.528</v>
      </c>
      <c r="W150" s="65" t="n">
        <f aca="false">D162/D150-1</f>
        <v>0.0204866888519135</v>
      </c>
      <c r="X150" s="65" t="n">
        <f aca="false">J162/J150-1</f>
        <v>-0.0452403393025447</v>
      </c>
      <c r="Y150" s="90" t="n">
        <v>66.03</v>
      </c>
    </row>
    <row r="151" customFormat="false" ht="15" hidden="false" customHeight="false" outlineLevel="0" collapsed="false">
      <c r="A151" s="88" t="n">
        <v>43525</v>
      </c>
      <c r="B151" s="89" t="n">
        <v>4889</v>
      </c>
      <c r="C151" s="89" t="n">
        <v>33981</v>
      </c>
      <c r="D151" s="90" t="n">
        <v>97.28</v>
      </c>
      <c r="E151" s="90" t="n">
        <v>2.414</v>
      </c>
      <c r="F151" s="90" t="n">
        <v>2.328</v>
      </c>
      <c r="G151" s="90" t="n">
        <v>69.43</v>
      </c>
      <c r="H151" s="92" t="n">
        <v>11623.9004</v>
      </c>
      <c r="I151" s="92" t="n">
        <v>2140.6699</v>
      </c>
      <c r="J151" s="90" t="n">
        <v>42.92</v>
      </c>
      <c r="K151" s="92" t="n">
        <v>2834.3999</v>
      </c>
      <c r="L151" s="36" t="n">
        <f aca="false">YEAR(A151)</f>
        <v>2019</v>
      </c>
      <c r="M151" s="64" t="n">
        <f aca="false">B151/1000</f>
        <v>4.889</v>
      </c>
      <c r="N151" s="65" t="n">
        <f aca="false">J151/J150-1</f>
        <v>0.0113100848256362</v>
      </c>
      <c r="O151" s="64" t="n">
        <f aca="false">SUM(M139:M150)</f>
        <v>-2.974</v>
      </c>
      <c r="P151" s="65" t="n">
        <f aca="false">D151/D150-1</f>
        <v>0.0116472545757071</v>
      </c>
      <c r="Q151" s="66" t="n">
        <f aca="false">E151-E150</f>
        <v>-0.297</v>
      </c>
      <c r="R151" s="86" t="n">
        <f aca="false">H151/G151</f>
        <v>167.418988909693</v>
      </c>
      <c r="S151" s="64" t="n">
        <f aca="false">Regression!$C$9+Regression!$C$10*N151+Regression!$C$11*O151</f>
        <v>0.186906349312923</v>
      </c>
      <c r="T151" s="64" t="n">
        <f aca="false">M151-S151</f>
        <v>4.70209365068708</v>
      </c>
      <c r="U151" s="64" t="n">
        <f aca="false">SUM(M140:M151)</f>
        <v>0.122</v>
      </c>
      <c r="V151" s="64" t="n">
        <f aca="false">SUM(M152:M163)</f>
        <v>1.291</v>
      </c>
      <c r="W151" s="65" t="n">
        <f aca="false">D163/D151-1</f>
        <v>0.0181949013157894</v>
      </c>
      <c r="X151" s="65" t="n">
        <f aca="false">J163/J151-1</f>
        <v>-0.20479962721342</v>
      </c>
      <c r="Y151" s="90" t="n">
        <v>68.39</v>
      </c>
    </row>
    <row r="152" customFormat="false" ht="15" hidden="false" customHeight="false" outlineLevel="0" collapsed="false">
      <c r="A152" s="88" t="n">
        <v>43556</v>
      </c>
      <c r="B152" s="89" t="n">
        <v>3053</v>
      </c>
      <c r="C152" s="89" t="n">
        <v>21193</v>
      </c>
      <c r="D152" s="90" t="n">
        <v>97.48</v>
      </c>
      <c r="E152" s="90" t="n">
        <v>2.509</v>
      </c>
      <c r="F152" s="90" t="n">
        <v>2.368</v>
      </c>
      <c r="G152" s="90" t="n">
        <v>69.8118</v>
      </c>
      <c r="H152" s="92" t="n">
        <v>11748.1504</v>
      </c>
      <c r="I152" s="92" t="n">
        <v>2203.5901</v>
      </c>
      <c r="J152" s="90" t="n">
        <v>43.93</v>
      </c>
      <c r="K152" s="92" t="n">
        <v>2945.8301</v>
      </c>
      <c r="L152" s="36" t="n">
        <f aca="false">YEAR(A152)</f>
        <v>2019</v>
      </c>
      <c r="M152" s="64" t="n">
        <f aca="false">B152/1000</f>
        <v>3.053</v>
      </c>
      <c r="N152" s="65" t="n">
        <f aca="false">J152/J151-1</f>
        <v>0.0235321528424977</v>
      </c>
      <c r="O152" s="64" t="n">
        <f aca="false">SUM(M140:M151)</f>
        <v>0.122</v>
      </c>
      <c r="P152" s="65" t="n">
        <f aca="false">D152/D151-1</f>
        <v>0.00205592105263164</v>
      </c>
      <c r="Q152" s="66" t="n">
        <f aca="false">E152-E151</f>
        <v>0.0949999999999998</v>
      </c>
      <c r="R152" s="86" t="n">
        <f aca="false">H152/G152</f>
        <v>168.283161299379</v>
      </c>
      <c r="S152" s="64" t="n">
        <f aca="false">Regression!$C$9+Regression!$C$10*N152+Regression!$C$11*O152</f>
        <v>0.549528014292513</v>
      </c>
      <c r="T152" s="64" t="n">
        <f aca="false">M152-S152</f>
        <v>2.50347198570749</v>
      </c>
      <c r="U152" s="64" t="n">
        <f aca="false">SUM(M141:M152)</f>
        <v>4.021</v>
      </c>
      <c r="V152" s="64" t="n">
        <f aca="false">SUM(M153:M164)</f>
        <v>-2.666</v>
      </c>
      <c r="W152" s="65" t="n">
        <f aca="false">D164/D152-1</f>
        <v>0.0157981124333195</v>
      </c>
      <c r="X152" s="65" t="n">
        <f aca="false">J164/J152-1</f>
        <v>-0.165945822900068</v>
      </c>
      <c r="Y152" s="90" t="n">
        <v>72.8</v>
      </c>
    </row>
    <row r="153" customFormat="false" ht="15" hidden="false" customHeight="false" outlineLevel="0" collapsed="false">
      <c r="A153" s="88" t="n">
        <v>43586</v>
      </c>
      <c r="B153" s="89" t="n">
        <v>1150</v>
      </c>
      <c r="C153" s="89" t="n">
        <v>7920</v>
      </c>
      <c r="D153" s="90" t="n">
        <v>97.75</v>
      </c>
      <c r="E153" s="90" t="n">
        <v>2.142</v>
      </c>
      <c r="F153" s="90" t="n">
        <v>2.293</v>
      </c>
      <c r="G153" s="90" t="n">
        <v>69.98</v>
      </c>
      <c r="H153" s="92" t="n">
        <v>11922.7998</v>
      </c>
      <c r="I153" s="92" t="n">
        <v>2041.74</v>
      </c>
      <c r="J153" s="90" t="n">
        <v>40.71</v>
      </c>
      <c r="K153" s="92" t="n">
        <v>2752.0601</v>
      </c>
      <c r="L153" s="36" t="n">
        <f aca="false">YEAR(A153)</f>
        <v>2019</v>
      </c>
      <c r="M153" s="64" t="n">
        <f aca="false">B153/1000</f>
        <v>1.15</v>
      </c>
      <c r="N153" s="65" t="n">
        <f aca="false">J153/J152-1</f>
        <v>-0.0732984293193717</v>
      </c>
      <c r="O153" s="64" t="n">
        <f aca="false">SUM(M141:M152)</f>
        <v>4.021</v>
      </c>
      <c r="P153" s="65" t="n">
        <f aca="false">D153/D152-1</f>
        <v>0.00276979893311435</v>
      </c>
      <c r="Q153" s="66" t="n">
        <f aca="false">E153-E152</f>
        <v>-0.367</v>
      </c>
      <c r="R153" s="86" t="n">
        <f aca="false">H153/G153</f>
        <v>170.374389825664</v>
      </c>
      <c r="S153" s="64" t="n">
        <f aca="false">Regression!$C$9+Regression!$C$10*N153+Regression!$C$11*O153</f>
        <v>-1.10240949601131</v>
      </c>
      <c r="T153" s="64" t="n">
        <f aca="false">M153-S153</f>
        <v>2.25240949601131</v>
      </c>
      <c r="U153" s="64" t="n">
        <f aca="false">SUM(M142:M153)</f>
        <v>6.658</v>
      </c>
      <c r="V153" s="64" t="n">
        <f aca="false">SUM(M154:M165)</f>
        <v>-1.887</v>
      </c>
      <c r="W153" s="65" t="n">
        <f aca="false">D165/D153-1</f>
        <v>0.00603580562659856</v>
      </c>
      <c r="X153" s="65" t="n">
        <f aca="false">J165/J153-1</f>
        <v>-0.0732006877916974</v>
      </c>
      <c r="Y153" s="90" t="n">
        <v>64.49</v>
      </c>
    </row>
    <row r="154" customFormat="false" ht="15" hidden="false" customHeight="false" outlineLevel="0" collapsed="false">
      <c r="A154" s="88" t="n">
        <v>43617</v>
      </c>
      <c r="B154" s="89" t="n">
        <v>374</v>
      </c>
      <c r="C154" s="89" t="n">
        <v>2596</v>
      </c>
      <c r="D154" s="90" t="n">
        <v>96.13</v>
      </c>
      <c r="E154" s="90" t="n">
        <v>2</v>
      </c>
      <c r="F154" s="90" t="n">
        <v>2.035</v>
      </c>
      <c r="G154" s="90" t="n">
        <v>69.325</v>
      </c>
      <c r="H154" s="92" t="n">
        <v>11788.8496</v>
      </c>
      <c r="I154" s="92" t="n">
        <v>2130.6201</v>
      </c>
      <c r="J154" s="90" t="n">
        <v>42.91</v>
      </c>
      <c r="K154" s="92" t="n">
        <v>2941.76</v>
      </c>
      <c r="L154" s="36" t="n">
        <f aca="false">YEAR(A154)</f>
        <v>2019</v>
      </c>
      <c r="M154" s="64" t="n">
        <f aca="false">B154/1000</f>
        <v>0.374</v>
      </c>
      <c r="N154" s="65" t="n">
        <f aca="false">J154/J153-1</f>
        <v>0.0540407762220583</v>
      </c>
      <c r="O154" s="64" t="n">
        <f aca="false">SUM(M142:M153)</f>
        <v>6.658</v>
      </c>
      <c r="P154" s="65" t="n">
        <f aca="false">D154/D153-1</f>
        <v>-0.0165728900255755</v>
      </c>
      <c r="Q154" s="66" t="n">
        <f aca="false">E154-E153</f>
        <v>-0.142</v>
      </c>
      <c r="R154" s="86" t="n">
        <f aca="false">H154/G154</f>
        <v>170.051923548503</v>
      </c>
      <c r="S154" s="64" t="n">
        <f aca="false">Regression!$C$9+Regression!$C$10*N154+Regression!$C$11*O154</f>
        <v>1.4034951997079</v>
      </c>
      <c r="T154" s="64" t="n">
        <f aca="false">M154-S154</f>
        <v>-1.0294951997079</v>
      </c>
      <c r="U154" s="64" t="n">
        <f aca="false">SUM(M143:M154)</f>
        <v>7.739</v>
      </c>
      <c r="V154" s="64" t="n">
        <f aca="false">SUM(M155:M166)</f>
        <v>0.629</v>
      </c>
      <c r="W154" s="65" t="n">
        <f aca="false">D166/D154-1</f>
        <v>0.0131072505981484</v>
      </c>
      <c r="X154" s="65" t="n">
        <f aca="false">J166/J154-1</f>
        <v>-0.0680494057329293</v>
      </c>
      <c r="Y154" s="90" t="n">
        <v>66.55</v>
      </c>
    </row>
    <row r="155" customFormat="false" ht="15" hidden="false" customHeight="false" outlineLevel="0" collapsed="false">
      <c r="A155" s="88" t="n">
        <v>43647</v>
      </c>
      <c r="B155" s="89" t="n">
        <v>-1804</v>
      </c>
      <c r="C155" s="89" t="n">
        <v>-12419</v>
      </c>
      <c r="D155" s="90" t="n">
        <v>98.52</v>
      </c>
      <c r="E155" s="90" t="n">
        <v>2.021</v>
      </c>
      <c r="F155" s="90" t="n">
        <v>2.03</v>
      </c>
      <c r="G155" s="90" t="n">
        <v>69.0775</v>
      </c>
      <c r="H155" s="92" t="n">
        <v>11118</v>
      </c>
      <c r="I155" s="92" t="n">
        <v>2024.55</v>
      </c>
      <c r="J155" s="90" t="n">
        <v>41.77</v>
      </c>
      <c r="K155" s="92" t="n">
        <v>2980.3799</v>
      </c>
      <c r="L155" s="36" t="n">
        <f aca="false">YEAR(A155)</f>
        <v>2019</v>
      </c>
      <c r="M155" s="64" t="n">
        <f aca="false">B155/1000</f>
        <v>-1.804</v>
      </c>
      <c r="N155" s="65" t="n">
        <f aca="false">J155/J154-1</f>
        <v>-0.0265672337450477</v>
      </c>
      <c r="O155" s="64" t="n">
        <f aca="false">SUM(M143:M154)</f>
        <v>7.739</v>
      </c>
      <c r="P155" s="65" t="n">
        <f aca="false">D155/D154-1</f>
        <v>0.0248621658171226</v>
      </c>
      <c r="Q155" s="66" t="n">
        <f aca="false">E155-E154</f>
        <v>0.0209999999999999</v>
      </c>
      <c r="R155" s="86" t="n">
        <f aca="false">H155/G155</f>
        <v>160.949657992834</v>
      </c>
      <c r="S155" s="64" t="n">
        <f aca="false">Regression!$C$9+Regression!$C$10*N155+Regression!$C$11*O155</f>
        <v>-0.0646622217336624</v>
      </c>
      <c r="T155" s="64" t="n">
        <f aca="false">M155-S155</f>
        <v>-1.73933777826634</v>
      </c>
      <c r="U155" s="64" t="n">
        <f aca="false">SUM(M144:M155)</f>
        <v>5.605</v>
      </c>
      <c r="V155" s="64" t="n">
        <f aca="false">SUM(M156:M167)</f>
        <v>3.451</v>
      </c>
      <c r="W155" s="65" t="n">
        <f aca="false">D167/D155-1</f>
        <v>-0.0510556232237109</v>
      </c>
      <c r="X155" s="65" t="n">
        <f aca="false">J167/J155-1</f>
        <v>0.0363897534115394</v>
      </c>
      <c r="Y155" s="90" t="n">
        <v>65.17</v>
      </c>
    </row>
    <row r="156" customFormat="false" ht="15" hidden="false" customHeight="false" outlineLevel="0" collapsed="false">
      <c r="A156" s="88" t="n">
        <v>43678</v>
      </c>
      <c r="B156" s="89" t="n">
        <v>-2492</v>
      </c>
      <c r="C156" s="89" t="n">
        <v>-17592</v>
      </c>
      <c r="D156" s="90" t="n">
        <v>98.92</v>
      </c>
      <c r="E156" s="90" t="n">
        <v>1.506</v>
      </c>
      <c r="F156" s="90" t="n">
        <v>1.933</v>
      </c>
      <c r="G156" s="90" t="n">
        <v>71.6802</v>
      </c>
      <c r="H156" s="92" t="n">
        <v>11023.25</v>
      </c>
      <c r="I156" s="92" t="n">
        <v>1967.79</v>
      </c>
      <c r="J156" s="90" t="n">
        <v>40.19</v>
      </c>
      <c r="K156" s="92" t="n">
        <v>2926.46</v>
      </c>
      <c r="L156" s="36" t="n">
        <f aca="false">YEAR(A156)</f>
        <v>2019</v>
      </c>
      <c r="M156" s="64" t="n">
        <f aca="false">B156/1000</f>
        <v>-2.492</v>
      </c>
      <c r="N156" s="65" t="n">
        <f aca="false">J156/J155-1</f>
        <v>-0.0378261910462056</v>
      </c>
      <c r="O156" s="64" t="n">
        <f aca="false">SUM(M144:M155)</f>
        <v>5.605</v>
      </c>
      <c r="P156" s="65" t="n">
        <f aca="false">D156/D155-1</f>
        <v>0.00406008932196511</v>
      </c>
      <c r="Q156" s="66" t="n">
        <f aca="false">E156-E155</f>
        <v>-0.515</v>
      </c>
      <c r="R156" s="86" t="n">
        <f aca="false">H156/G156</f>
        <v>153.783750603374</v>
      </c>
      <c r="S156" s="64" t="n">
        <f aca="false">Regression!$C$9+Regression!$C$10*N156+Regression!$C$11*O156</f>
        <v>-0.367869116735164</v>
      </c>
      <c r="T156" s="64" t="n">
        <f aca="false">M156-S156</f>
        <v>-2.12413088326484</v>
      </c>
      <c r="U156" s="64" t="n">
        <f aca="false">SUM(M145:M156)</f>
        <v>2.85</v>
      </c>
      <c r="V156" s="64" t="n">
        <f aca="false">SUM(M157:M168)</f>
        <v>12.237</v>
      </c>
      <c r="W156" s="65" t="n">
        <f aca="false">D168/D156-1</f>
        <v>-0.0685402345329559</v>
      </c>
      <c r="X156" s="65" t="n">
        <f aca="false">J168/J156-1</f>
        <v>0.108235879572033</v>
      </c>
      <c r="Y156" s="90" t="n">
        <v>60.43</v>
      </c>
    </row>
    <row r="157" customFormat="false" ht="15" hidden="false" customHeight="false" outlineLevel="0" collapsed="false">
      <c r="A157" s="88" t="n">
        <v>43709</v>
      </c>
      <c r="B157" s="89" t="n">
        <v>1077</v>
      </c>
      <c r="C157" s="89" t="n">
        <v>7548</v>
      </c>
      <c r="D157" s="90" t="n">
        <v>99.38</v>
      </c>
      <c r="E157" s="90" t="n">
        <v>1.675</v>
      </c>
      <c r="F157" s="90" t="n">
        <v>1.77</v>
      </c>
      <c r="G157" s="90" t="n">
        <v>70.4987</v>
      </c>
      <c r="H157" s="92" t="n">
        <v>11474.4502</v>
      </c>
      <c r="I157" s="92" t="n">
        <v>2063.05</v>
      </c>
      <c r="J157" s="90" t="n">
        <v>40.87</v>
      </c>
      <c r="K157" s="92" t="n">
        <v>2976.74</v>
      </c>
      <c r="L157" s="36" t="n">
        <f aca="false">YEAR(A157)</f>
        <v>2019</v>
      </c>
      <c r="M157" s="64" t="n">
        <f aca="false">B157/1000</f>
        <v>1.077</v>
      </c>
      <c r="N157" s="65" t="n">
        <f aca="false">J157/J156-1</f>
        <v>0.0169196317491913</v>
      </c>
      <c r="O157" s="64" t="n">
        <f aca="false">SUM(M145:M156)</f>
        <v>2.85</v>
      </c>
      <c r="P157" s="65" t="n">
        <f aca="false">D157/D156-1</f>
        <v>0.00465022240194091</v>
      </c>
      <c r="Q157" s="66" t="n">
        <f aca="false">E157-E156</f>
        <v>0.169</v>
      </c>
      <c r="R157" s="86" t="n">
        <f aca="false">H157/G157</f>
        <v>162.761160134868</v>
      </c>
      <c r="S157" s="64" t="n">
        <f aca="false">Regression!$C$9+Regression!$C$10*N157+Regression!$C$11*O157</f>
        <v>0.542450758041265</v>
      </c>
      <c r="T157" s="64" t="n">
        <f aca="false">M157-S157</f>
        <v>0.534549241958735</v>
      </c>
      <c r="U157" s="64" t="n">
        <f aca="false">SUM(M146:M157)</f>
        <v>5.416</v>
      </c>
      <c r="V157" s="64" t="n">
        <f aca="false">SUM(M158:M169)</f>
        <v>10.108</v>
      </c>
      <c r="W157" s="65" t="n">
        <f aca="false">D169/D157-1</f>
        <v>-0.0552425035218354</v>
      </c>
      <c r="X157" s="65" t="n">
        <f aca="false">J169/J157-1</f>
        <v>0.0787863958894055</v>
      </c>
      <c r="Y157" s="93"/>
    </row>
    <row r="158" customFormat="false" ht="15" hidden="false" customHeight="false" outlineLevel="0" collapsed="false">
      <c r="A158" s="88" t="n">
        <v>43739</v>
      </c>
      <c r="B158" s="89" t="n">
        <v>1739</v>
      </c>
      <c r="C158" s="89" t="n">
        <v>12368</v>
      </c>
      <c r="D158" s="90" t="n">
        <v>97.35</v>
      </c>
      <c r="E158" s="90" t="n">
        <v>1.691</v>
      </c>
      <c r="F158" s="90" t="n">
        <v>1.498</v>
      </c>
      <c r="G158" s="90" t="n">
        <v>70.99</v>
      </c>
      <c r="H158" s="92" t="n">
        <v>11877.4502</v>
      </c>
      <c r="I158" s="92" t="n">
        <v>2083.48</v>
      </c>
      <c r="J158" s="90" t="n">
        <v>42.58</v>
      </c>
      <c r="K158" s="92" t="n">
        <v>3037.5601</v>
      </c>
      <c r="L158" s="36" t="n">
        <f aca="false">YEAR(A158)</f>
        <v>2019</v>
      </c>
      <c r="M158" s="64" t="n">
        <f aca="false">B158/1000</f>
        <v>1.739</v>
      </c>
      <c r="N158" s="65" t="n">
        <f aca="false">J158/J157-1</f>
        <v>0.0418399804257401</v>
      </c>
      <c r="O158" s="64" t="n">
        <f aca="false">SUM(M146:M157)</f>
        <v>5.416</v>
      </c>
      <c r="P158" s="65" t="n">
        <f aca="false">D158/D157-1</f>
        <v>-0.0204266452002415</v>
      </c>
      <c r="Q158" s="66" t="n">
        <f aca="false">E158-E157</f>
        <v>0.016</v>
      </c>
      <c r="R158" s="86" t="n">
        <f aca="false">H158/G158</f>
        <v>167.311595999437</v>
      </c>
      <c r="S158" s="64" t="n">
        <f aca="false">Regression!$C$9+Regression!$C$10*N158+Regression!$C$11*O158</f>
        <v>1.1209034336686</v>
      </c>
      <c r="T158" s="64" t="n">
        <f aca="false">M158-S158</f>
        <v>0.618096566331396</v>
      </c>
      <c r="U158" s="64" t="n">
        <f aca="false">SUM(M147:M158)</f>
        <v>11.088</v>
      </c>
      <c r="V158" s="64" t="n">
        <f aca="false">SUM(M159:M170)</f>
        <v>11.03</v>
      </c>
      <c r="W158" s="65" t="n">
        <f aca="false">D170/D158-1</f>
        <v>-0.0340010272213661</v>
      </c>
      <c r="X158" s="65" t="n">
        <f aca="false">J170/J158-1</f>
        <v>0.0500234852043213</v>
      </c>
      <c r="Y158" s="90" t="n">
        <v>60.23</v>
      </c>
    </row>
    <row r="159" customFormat="false" ht="15" hidden="false" customHeight="false" outlineLevel="0" collapsed="false">
      <c r="A159" s="88" t="n">
        <v>43770</v>
      </c>
      <c r="B159" s="89" t="n">
        <v>3535</v>
      </c>
      <c r="C159" s="89" t="n">
        <v>25231</v>
      </c>
      <c r="D159" s="90" t="n">
        <v>98.27</v>
      </c>
      <c r="E159" s="90" t="n">
        <v>1.776</v>
      </c>
      <c r="F159" s="90" t="n">
        <v>1.54</v>
      </c>
      <c r="G159" s="90" t="n">
        <v>71.722</v>
      </c>
      <c r="H159" s="92" t="n">
        <v>12056.0498</v>
      </c>
      <c r="I159" s="92" t="n">
        <v>2087.96</v>
      </c>
      <c r="J159" s="90" t="n">
        <v>42.54</v>
      </c>
      <c r="K159" s="92" t="n">
        <v>3140.98</v>
      </c>
      <c r="L159" s="36" t="n">
        <f aca="false">YEAR(A159)</f>
        <v>2019</v>
      </c>
      <c r="M159" s="64" t="n">
        <f aca="false">B159/1000</f>
        <v>3.535</v>
      </c>
      <c r="N159" s="65" t="n">
        <f aca="false">J159/J158-1</f>
        <v>-0.000939408172851097</v>
      </c>
      <c r="O159" s="64" t="n">
        <f aca="false">SUM(M147:M158)</f>
        <v>11.088</v>
      </c>
      <c r="P159" s="65" t="n">
        <f aca="false">D159/D158-1</f>
        <v>0.00945043656908062</v>
      </c>
      <c r="Q159" s="66" t="n">
        <f aca="false">E159-E158</f>
        <v>0.085</v>
      </c>
      <c r="R159" s="86" t="n">
        <f aca="false">H159/G159</f>
        <v>168.094166364574</v>
      </c>
      <c r="S159" s="64" t="n">
        <f aca="false">Regression!$C$9+Regression!$C$10*N159+Regression!$C$11*O159</f>
        <v>0.560713846398548</v>
      </c>
      <c r="T159" s="64" t="n">
        <f aca="false">M159-S159</f>
        <v>2.97428615360145</v>
      </c>
      <c r="U159" s="64" t="n">
        <f aca="false">SUM(M148:M159)</f>
        <v>13.786</v>
      </c>
      <c r="V159" s="64" t="n">
        <f aca="false">SUM(M160:M171)</f>
        <v>15.627</v>
      </c>
      <c r="W159" s="65" t="n">
        <f aca="false">D171/D159-1</f>
        <v>-0.065126691767579</v>
      </c>
      <c r="X159" s="65" t="n">
        <f aca="false">J171/J159-1</f>
        <v>0.145510108133521</v>
      </c>
      <c r="Y159" s="90" t="n">
        <v>62.43</v>
      </c>
    </row>
    <row r="160" customFormat="false" ht="15" hidden="false" customHeight="false" outlineLevel="0" collapsed="false">
      <c r="A160" s="88" t="n">
        <v>43800</v>
      </c>
      <c r="B160" s="89" t="n">
        <v>1034</v>
      </c>
      <c r="C160" s="89" t="n">
        <v>7338</v>
      </c>
      <c r="D160" s="90" t="n">
        <v>96.39</v>
      </c>
      <c r="E160" s="90" t="n">
        <v>1.919</v>
      </c>
      <c r="F160" s="90" t="n">
        <v>1.505</v>
      </c>
      <c r="G160" s="90" t="n">
        <v>71.311</v>
      </c>
      <c r="H160" s="92" t="n">
        <v>12168.4502</v>
      </c>
      <c r="I160" s="92" t="n">
        <v>2197.6699</v>
      </c>
      <c r="J160" s="90" t="n">
        <v>44.87</v>
      </c>
      <c r="K160" s="92" t="n">
        <v>3230.78</v>
      </c>
      <c r="L160" s="36" t="n">
        <f aca="false">YEAR(A160)</f>
        <v>2019</v>
      </c>
      <c r="M160" s="64" t="n">
        <f aca="false">B160/1000</f>
        <v>1.034</v>
      </c>
      <c r="N160" s="65" t="n">
        <f aca="false">J160/J159-1</f>
        <v>0.0547719793135872</v>
      </c>
      <c r="O160" s="64" t="n">
        <f aca="false">SUM(M148:M159)</f>
        <v>13.786</v>
      </c>
      <c r="P160" s="65" t="n">
        <f aca="false">D160/D159-1</f>
        <v>-0.0191309657067263</v>
      </c>
      <c r="Q160" s="66" t="n">
        <f aca="false">E160-E159</f>
        <v>0.143</v>
      </c>
      <c r="R160" s="86" t="n">
        <f aca="false">H160/G160</f>
        <v>170.639174881856</v>
      </c>
      <c r="S160" s="64" t="n">
        <f aca="false">Regression!$C$9+Regression!$C$10*N160+Regression!$C$11*O160</f>
        <v>1.72338523960634</v>
      </c>
      <c r="T160" s="64" t="n">
        <f aca="false">M160-S160</f>
        <v>-0.689385239606341</v>
      </c>
      <c r="U160" s="64" t="n">
        <f aca="false">SUM(M149:M160)</f>
        <v>14.367</v>
      </c>
      <c r="V160" s="64" t="n">
        <f aca="false">SUM(M161:M172)</f>
        <v>23.013</v>
      </c>
      <c r="W160" s="65" t="n">
        <f aca="false">D172/D160-1</f>
        <v>-0.0669156551509493</v>
      </c>
      <c r="X160" s="65" t="n">
        <f aca="false">J172/J160-1</f>
        <v>0.151548919099621</v>
      </c>
      <c r="Y160" s="93"/>
    </row>
    <row r="161" customFormat="false" ht="15" hidden="false" customHeight="false" outlineLevel="0" collapsed="false">
      <c r="A161" s="88" t="n">
        <v>43831</v>
      </c>
      <c r="B161" s="89" t="n">
        <v>1708</v>
      </c>
      <c r="C161" s="89" t="n">
        <v>12123</v>
      </c>
      <c r="D161" s="90" t="n">
        <v>97.39</v>
      </c>
      <c r="E161" s="90" t="n">
        <v>1.52</v>
      </c>
      <c r="F161" s="90" t="n">
        <v>1.51</v>
      </c>
      <c r="G161" s="90" t="n">
        <v>71.64</v>
      </c>
      <c r="H161" s="92" t="n">
        <v>11962.0996</v>
      </c>
      <c r="I161" s="92" t="n">
        <v>2119.01</v>
      </c>
      <c r="J161" s="90" t="n">
        <v>42.11</v>
      </c>
      <c r="K161" s="92" t="n">
        <v>3225.52</v>
      </c>
      <c r="L161" s="36" t="n">
        <f aca="false">YEAR(A161)</f>
        <v>2020</v>
      </c>
      <c r="M161" s="64" t="n">
        <f aca="false">B161/1000</f>
        <v>1.708</v>
      </c>
      <c r="N161" s="65" t="n">
        <f aca="false">J161/J160-1</f>
        <v>-0.0615110318698462</v>
      </c>
      <c r="O161" s="64" t="n">
        <f aca="false">SUM(M149:M160)</f>
        <v>14.367</v>
      </c>
      <c r="P161" s="65" t="n">
        <f aca="false">D161/D160-1</f>
        <v>0.0103745201784418</v>
      </c>
      <c r="Q161" s="66" t="n">
        <f aca="false">E161-E160</f>
        <v>-0.399</v>
      </c>
      <c r="R161" s="86" t="n">
        <f aca="false">H161/G161</f>
        <v>166.975147962032</v>
      </c>
      <c r="S161" s="64" t="n">
        <f aca="false">Regression!$C$9+Regression!$C$10*N161+Regression!$C$11*O161</f>
        <v>-0.436564053751916</v>
      </c>
      <c r="T161" s="64" t="n">
        <f aca="false">M161-S161</f>
        <v>2.14456405375192</v>
      </c>
      <c r="U161" s="64" t="n">
        <f aca="false">SUM(M150:M161)</f>
        <v>16.682</v>
      </c>
      <c r="V161" s="64" t="n">
        <f aca="false">SUM(M162:M173)</f>
        <v>23.963</v>
      </c>
      <c r="W161" s="65" t="n">
        <f aca="false">D173/D161-1</f>
        <v>-0.0699250436389773</v>
      </c>
      <c r="X161" s="65" t="n">
        <f aca="false">J173/J161-1</f>
        <v>0.265970078366184</v>
      </c>
      <c r="Y161" s="90" t="n">
        <v>58.16</v>
      </c>
    </row>
    <row r="162" customFormat="false" ht="15" hidden="false" customHeight="false" outlineLevel="0" collapsed="false">
      <c r="A162" s="88" t="n">
        <v>43862</v>
      </c>
      <c r="B162" s="89" t="n">
        <v>265</v>
      </c>
      <c r="C162" s="89" t="n">
        <v>1820</v>
      </c>
      <c r="D162" s="90" t="n">
        <v>98.13</v>
      </c>
      <c r="E162" s="90" t="n">
        <v>1.127</v>
      </c>
      <c r="F162" s="90" t="n">
        <v>1.23</v>
      </c>
      <c r="G162" s="90" t="n">
        <v>72.15</v>
      </c>
      <c r="H162" s="92" t="n">
        <v>11201.75</v>
      </c>
      <c r="I162" s="92" t="n">
        <v>1987.01</v>
      </c>
      <c r="J162" s="90" t="n">
        <v>40.52</v>
      </c>
      <c r="K162" s="92" t="n">
        <v>2954.22</v>
      </c>
      <c r="L162" s="36" t="n">
        <f aca="false">YEAR(A162)</f>
        <v>2020</v>
      </c>
      <c r="M162" s="64" t="n">
        <f aca="false">B162/1000</f>
        <v>0.265</v>
      </c>
      <c r="N162" s="65" t="n">
        <f aca="false">J162/J161-1</f>
        <v>-0.0377582521966278</v>
      </c>
      <c r="O162" s="64" t="n">
        <f aca="false">SUM(M150:M161)</f>
        <v>16.682</v>
      </c>
      <c r="P162" s="65" t="n">
        <f aca="false">D162/D161-1</f>
        <v>0.00759831604887551</v>
      </c>
      <c r="Q162" s="66" t="n">
        <f aca="false">E162-E161</f>
        <v>-0.393</v>
      </c>
      <c r="R162" s="86" t="n">
        <f aca="false">H162/G162</f>
        <v>155.25641025641</v>
      </c>
      <c r="S162" s="64" t="n">
        <f aca="false">Regression!$C$9+Regression!$C$10*N162+Regression!$C$11*O162</f>
        <v>0.109169972684517</v>
      </c>
      <c r="T162" s="64" t="n">
        <f aca="false">M162-S162</f>
        <v>0.155830027315483</v>
      </c>
      <c r="U162" s="64" t="n">
        <f aca="false">SUM(M151:M162)</f>
        <v>14.528</v>
      </c>
      <c r="V162" s="64" t="n">
        <f aca="false">SUM(M163:M174)</f>
        <v>27.237</v>
      </c>
      <c r="W162" s="65" t="n">
        <f aca="false">D174/D162-1</f>
        <v>-0.0733720574747783</v>
      </c>
      <c r="X162" s="65" t="n">
        <f aca="false">J174/J162-1</f>
        <v>0.326011846001974</v>
      </c>
      <c r="Y162" s="90" t="n">
        <v>50.52</v>
      </c>
    </row>
    <row r="163" customFormat="false" ht="15" hidden="false" customHeight="false" outlineLevel="0" collapsed="false">
      <c r="A163" s="88" t="n">
        <v>43891</v>
      </c>
      <c r="B163" s="89" t="n">
        <v>-8348</v>
      </c>
      <c r="C163" s="89" t="n">
        <v>-61973</v>
      </c>
      <c r="D163" s="90" t="n">
        <v>99.05</v>
      </c>
      <c r="E163" s="90" t="n">
        <v>0.698</v>
      </c>
      <c r="F163" s="90" t="n">
        <v>0.03</v>
      </c>
      <c r="G163" s="90" t="n">
        <v>75.4</v>
      </c>
      <c r="H163" s="92" t="n">
        <v>8597.75</v>
      </c>
      <c r="I163" s="92" t="n">
        <v>1754.64</v>
      </c>
      <c r="J163" s="90" t="n">
        <v>34.13</v>
      </c>
      <c r="K163" s="92" t="n">
        <v>2584.5901</v>
      </c>
      <c r="L163" s="36" t="n">
        <f aca="false">YEAR(A163)</f>
        <v>2020</v>
      </c>
      <c r="M163" s="64" t="n">
        <f aca="false">B163/1000</f>
        <v>-8.348</v>
      </c>
      <c r="N163" s="65" t="n">
        <f aca="false">J163/J162-1</f>
        <v>-0.157699901283317</v>
      </c>
      <c r="O163" s="64" t="n">
        <f aca="false">SUM(M151:M162)</f>
        <v>14.528</v>
      </c>
      <c r="P163" s="65" t="n">
        <f aca="false">D163/D162-1</f>
        <v>0.00937531845511064</v>
      </c>
      <c r="Q163" s="66" t="n">
        <f aca="false">E163-E162</f>
        <v>-0.429</v>
      </c>
      <c r="R163" s="86" t="n">
        <f aca="false">H163/G163</f>
        <v>114.028514588859</v>
      </c>
      <c r="S163" s="64" t="n">
        <f aca="false">Regression!$C$9+Regression!$C$10*N163+Regression!$C$11*O163</f>
        <v>-2.23699300322133</v>
      </c>
      <c r="T163" s="64" t="n">
        <f aca="false">M163-S163</f>
        <v>-6.11100699677867</v>
      </c>
      <c r="U163" s="64" t="n">
        <f aca="false">SUM(M152:M163)</f>
        <v>1.291</v>
      </c>
      <c r="V163" s="64" t="n">
        <f aca="false">SUM(M164:M175)</f>
        <v>37.029</v>
      </c>
      <c r="W163" s="65" t="n">
        <f aca="false">D175/D163-1</f>
        <v>-0.0587582029278142</v>
      </c>
      <c r="X163" s="65" t="n">
        <f aca="false">J175/J163-1</f>
        <v>0.562847934368591</v>
      </c>
      <c r="Y163" s="93"/>
    </row>
    <row r="164" customFormat="false" ht="15" hidden="false" customHeight="false" outlineLevel="0" collapsed="false">
      <c r="A164" s="88" t="n">
        <v>43922</v>
      </c>
      <c r="B164" s="89" t="n">
        <v>-904</v>
      </c>
      <c r="C164" s="89" t="n">
        <v>-6884</v>
      </c>
      <c r="D164" s="90" t="n">
        <v>99.02</v>
      </c>
      <c r="E164" s="90" t="n">
        <v>0.622</v>
      </c>
      <c r="F164" s="90" t="n">
        <v>0.09</v>
      </c>
      <c r="G164" s="90" t="n">
        <v>75.2585</v>
      </c>
      <c r="H164" s="92" t="n">
        <v>9859.9004</v>
      </c>
      <c r="I164" s="92" t="n">
        <v>1947.5601</v>
      </c>
      <c r="J164" s="90" t="n">
        <v>36.64</v>
      </c>
      <c r="K164" s="92" t="n">
        <v>2912.4299</v>
      </c>
      <c r="L164" s="36" t="n">
        <f aca="false">YEAR(A164)</f>
        <v>2020</v>
      </c>
      <c r="M164" s="64" t="n">
        <f aca="false">B164/1000</f>
        <v>-0.904</v>
      </c>
      <c r="N164" s="65" t="n">
        <f aca="false">J164/J163-1</f>
        <v>0.0735423381189568</v>
      </c>
      <c r="O164" s="64" t="n">
        <f aca="false">SUM(M152:M163)</f>
        <v>1.291</v>
      </c>
      <c r="P164" s="65" t="n">
        <f aca="false">D164/D163-1</f>
        <v>-0.000302877334679486</v>
      </c>
      <c r="Q164" s="66" t="n">
        <f aca="false">E164-E163</f>
        <v>-0.076</v>
      </c>
      <c r="R164" s="86" t="n">
        <f aca="false">H164/G164</f>
        <v>131.013777845692</v>
      </c>
      <c r="S164" s="64" t="n">
        <f aca="false">Regression!$C$9+Regression!$C$10*N164+Regression!$C$11*O164</f>
        <v>1.53940518255308</v>
      </c>
      <c r="T164" s="64" t="n">
        <f aca="false">M164-S164</f>
        <v>-2.44340518255308</v>
      </c>
      <c r="U164" s="64" t="n">
        <f aca="false">SUM(M153:M164)</f>
        <v>-2.666</v>
      </c>
      <c r="V164" s="64" t="n">
        <f aca="false">SUM(M165:M176)</f>
        <v>36.639</v>
      </c>
      <c r="W164" s="65" t="n">
        <f aca="false">D176/D164-1</f>
        <v>-0.0781660270652393</v>
      </c>
      <c r="X164" s="65" t="n">
        <f aca="false">J176/J164-1</f>
        <v>0.47325327510917</v>
      </c>
      <c r="Y164" s="90" t="n">
        <v>25.27</v>
      </c>
    </row>
    <row r="165" customFormat="false" ht="15" hidden="false" customHeight="false" outlineLevel="0" collapsed="false">
      <c r="A165" s="88" t="n">
        <v>43952</v>
      </c>
      <c r="B165" s="89" t="n">
        <v>1929</v>
      </c>
      <c r="C165" s="89" t="n">
        <v>14569</v>
      </c>
      <c r="D165" s="90" t="n">
        <v>98.34</v>
      </c>
      <c r="E165" s="90" t="n">
        <v>0.648</v>
      </c>
      <c r="F165" s="90" t="n">
        <v>0.128</v>
      </c>
      <c r="G165" s="90" t="n">
        <v>75.5132</v>
      </c>
      <c r="H165" s="92" t="n">
        <v>9580.2998</v>
      </c>
      <c r="I165" s="92" t="n">
        <v>2029.6</v>
      </c>
      <c r="J165" s="90" t="n">
        <v>37.73</v>
      </c>
      <c r="K165" s="92" t="n">
        <v>3044.3101</v>
      </c>
      <c r="L165" s="36" t="n">
        <f aca="false">YEAR(A165)</f>
        <v>2020</v>
      </c>
      <c r="M165" s="64" t="n">
        <f aca="false">B165/1000</f>
        <v>1.929</v>
      </c>
      <c r="N165" s="65" t="n">
        <f aca="false">J165/J164-1</f>
        <v>0.0297489082969431</v>
      </c>
      <c r="O165" s="64" t="n">
        <f aca="false">SUM(M153:M164)</f>
        <v>-2.666</v>
      </c>
      <c r="P165" s="65" t="n">
        <f aca="false">D165/D164-1</f>
        <v>-0.00686729953544729</v>
      </c>
      <c r="Q165" s="66" t="n">
        <f aca="false">E165-E164</f>
        <v>0.026</v>
      </c>
      <c r="R165" s="86" t="n">
        <f aca="false">H165/G165</f>
        <v>126.869206973086</v>
      </c>
      <c r="S165" s="64" t="n">
        <f aca="false">Regression!$C$9+Regression!$C$10*N165+Regression!$C$11*O165</f>
        <v>0.546591989589276</v>
      </c>
      <c r="T165" s="64" t="n">
        <f aca="false">M165-S165</f>
        <v>1.38240801041072</v>
      </c>
      <c r="U165" s="64" t="n">
        <f aca="false">SUM(M154:M165)</f>
        <v>-1.887</v>
      </c>
      <c r="V165" s="64" t="n">
        <f aca="false">SUM(M166:M177)</f>
        <v>34.321</v>
      </c>
      <c r="W165" s="65" t="n">
        <f aca="false">D177/D165-1</f>
        <v>-0.0864348179784421</v>
      </c>
      <c r="X165" s="65" t="n">
        <f aca="false">J177/J165-1</f>
        <v>0.454280413464087</v>
      </c>
      <c r="Y165" s="90" t="n">
        <v>35.33</v>
      </c>
    </row>
    <row r="166" customFormat="false" ht="15" hidden="false" customHeight="false" outlineLevel="0" collapsed="false">
      <c r="A166" s="88" t="n">
        <v>43983</v>
      </c>
      <c r="B166" s="89" t="n">
        <v>2890</v>
      </c>
      <c r="C166" s="89" t="n">
        <v>21832</v>
      </c>
      <c r="D166" s="90" t="n">
        <v>97.39</v>
      </c>
      <c r="E166" s="90" t="n">
        <v>0.653</v>
      </c>
      <c r="F166" s="90" t="n">
        <v>0.135</v>
      </c>
      <c r="G166" s="90" t="n">
        <v>75.7</v>
      </c>
      <c r="H166" s="92" t="n">
        <v>10302.0996</v>
      </c>
      <c r="I166" s="92" t="n">
        <v>2108.3301</v>
      </c>
      <c r="J166" s="90" t="n">
        <v>39.99</v>
      </c>
      <c r="K166" s="92" t="n">
        <v>3100.29</v>
      </c>
      <c r="L166" s="36" t="n">
        <f aca="false">YEAR(A166)</f>
        <v>2020</v>
      </c>
      <c r="M166" s="64" t="n">
        <f aca="false">B166/1000</f>
        <v>2.89</v>
      </c>
      <c r="N166" s="65" t="n">
        <f aca="false">J166/J165-1</f>
        <v>0.0598992843890804</v>
      </c>
      <c r="O166" s="64" t="n">
        <f aca="false">SUM(M154:M165)</f>
        <v>-1.887</v>
      </c>
      <c r="P166" s="65" t="n">
        <f aca="false">D166/D165-1</f>
        <v>-0.00966036200935527</v>
      </c>
      <c r="Q166" s="66" t="n">
        <f aca="false">E166-E165</f>
        <v>0.005</v>
      </c>
      <c r="R166" s="86" t="n">
        <f aca="false">H166/G166</f>
        <v>136.091143989432</v>
      </c>
      <c r="S166" s="64" t="n">
        <f aca="false">Regression!$C$9+Regression!$C$10*N166+Regression!$C$11*O166</f>
        <v>1.14656191903184</v>
      </c>
      <c r="T166" s="64" t="n">
        <f aca="false">M166-S166</f>
        <v>1.74343808096816</v>
      </c>
      <c r="U166" s="64" t="n">
        <f aca="false">SUM(M155:M166)</f>
        <v>0.629</v>
      </c>
      <c r="V166" s="64" t="n">
        <f aca="false">SUM(M167:M178)</f>
        <v>33.792</v>
      </c>
      <c r="W166" s="65" t="n">
        <f aca="false">D178/D166-1</f>
        <v>-0.0508265735701817</v>
      </c>
      <c r="X166" s="65" t="n">
        <f aca="false">J178/J166-1</f>
        <v>0.379094773693423</v>
      </c>
      <c r="Y166" s="90" t="n">
        <v>41.15</v>
      </c>
    </row>
    <row r="167" customFormat="false" ht="15" hidden="false" customHeight="false" outlineLevel="0" collapsed="false">
      <c r="A167" s="88" t="n">
        <v>44013</v>
      </c>
      <c r="B167" s="89" t="n">
        <v>1018</v>
      </c>
      <c r="C167" s="89" t="n">
        <v>7563</v>
      </c>
      <c r="D167" s="90" t="n">
        <v>93.49</v>
      </c>
      <c r="E167" s="90" t="n">
        <v>0.536</v>
      </c>
      <c r="F167" s="90" t="n">
        <v>0.083</v>
      </c>
      <c r="G167" s="90" t="n">
        <v>74.99</v>
      </c>
      <c r="H167" s="92" t="n">
        <v>11073.4502</v>
      </c>
      <c r="I167" s="92" t="n">
        <v>2249.3701</v>
      </c>
      <c r="J167" s="90" t="n">
        <v>43.29</v>
      </c>
      <c r="K167" s="92" t="n">
        <v>3271.1201</v>
      </c>
      <c r="L167" s="36" t="n">
        <f aca="false">YEAR(A167)</f>
        <v>2020</v>
      </c>
      <c r="M167" s="64" t="n">
        <f aca="false">B167/1000</f>
        <v>1.018</v>
      </c>
      <c r="N167" s="65" t="n">
        <f aca="false">J167/J166-1</f>
        <v>0.0825206301575394</v>
      </c>
      <c r="O167" s="64" t="n">
        <f aca="false">SUM(M155:M166)</f>
        <v>0.629</v>
      </c>
      <c r="P167" s="65" t="n">
        <f aca="false">D167/D166-1</f>
        <v>-0.0400451791765069</v>
      </c>
      <c r="Q167" s="66" t="n">
        <f aca="false">E167-E166</f>
        <v>-0.117</v>
      </c>
      <c r="R167" s="86" t="n">
        <f aca="false">H167/G167</f>
        <v>147.665691425523</v>
      </c>
      <c r="S167" s="64" t="n">
        <f aca="false">Regression!$C$9+Regression!$C$10*N167+Regression!$C$11*O167</f>
        <v>1.6796698782741</v>
      </c>
      <c r="T167" s="64" t="n">
        <f aca="false">M167-S167</f>
        <v>-0.661669878274097</v>
      </c>
      <c r="U167" s="64" t="n">
        <f aca="false">SUM(M156:M167)</f>
        <v>3.451</v>
      </c>
      <c r="V167" s="64" t="n">
        <f aca="false">SUM(M168:M179)</f>
        <v>31.261</v>
      </c>
      <c r="W167" s="65" t="n">
        <f aca="false">D179/D167-1</f>
        <v>-0.0141191571291046</v>
      </c>
      <c r="X167" s="65" t="n">
        <f aca="false">J179/J167-1</f>
        <v>0.191961191961192</v>
      </c>
      <c r="Y167" s="90" t="n">
        <v>43.3</v>
      </c>
    </row>
    <row r="168" customFormat="false" ht="15" hidden="false" customHeight="false" outlineLevel="0" collapsed="false">
      <c r="A168" s="88" t="n">
        <v>44044</v>
      </c>
      <c r="B168" s="89" t="n">
        <v>6294</v>
      </c>
      <c r="C168" s="89" t="n">
        <v>47080</v>
      </c>
      <c r="D168" s="90" t="n">
        <v>92.14</v>
      </c>
      <c r="E168" s="90" t="n">
        <v>0.693</v>
      </c>
      <c r="F168" s="90" t="n">
        <v>0.095</v>
      </c>
      <c r="G168" s="90" t="n">
        <v>73.1283</v>
      </c>
      <c r="H168" s="92" t="n">
        <v>11387.5</v>
      </c>
      <c r="I168" s="92" t="n">
        <v>2326.1699</v>
      </c>
      <c r="J168" s="90" t="n">
        <v>44.54</v>
      </c>
      <c r="K168" s="92" t="n">
        <v>3500.3101</v>
      </c>
      <c r="L168" s="36" t="n">
        <f aca="false">YEAR(A168)</f>
        <v>2020</v>
      </c>
      <c r="M168" s="64" t="n">
        <f aca="false">B168/1000</f>
        <v>6.294</v>
      </c>
      <c r="N168" s="65" t="n">
        <f aca="false">J168/J167-1</f>
        <v>0.0288750288750288</v>
      </c>
      <c r="O168" s="64" t="n">
        <f aca="false">SUM(M156:M167)</f>
        <v>3.451</v>
      </c>
      <c r="P168" s="65" t="n">
        <f aca="false">D168/D167-1</f>
        <v>-0.014440047063857</v>
      </c>
      <c r="Q168" s="66" t="n">
        <f aca="false">E168-E167</f>
        <v>0.157</v>
      </c>
      <c r="R168" s="86" t="n">
        <f aca="false">H168/G168</f>
        <v>155.719468386384</v>
      </c>
      <c r="S168" s="64" t="n">
        <f aca="false">Regression!$C$9+Regression!$C$10*N168+Regression!$C$11*O168</f>
        <v>0.79290033506348</v>
      </c>
      <c r="T168" s="64" t="n">
        <f aca="false">M168-S168</f>
        <v>5.50109966493652</v>
      </c>
      <c r="U168" s="64" t="n">
        <f aca="false">SUM(M157:M168)</f>
        <v>12.237</v>
      </c>
      <c r="V168" s="64" t="n">
        <f aca="false">SUM(M169:M180)</f>
        <v>25.251</v>
      </c>
      <c r="W168" s="65" t="n">
        <f aca="false">D180/D168-1</f>
        <v>0.00531799435641411</v>
      </c>
      <c r="X168" s="65" t="n">
        <f aca="false">J180/J168-1</f>
        <v>0.176695105523125</v>
      </c>
      <c r="Y168" s="90" t="n">
        <v>45.28</v>
      </c>
    </row>
    <row r="169" customFormat="false" ht="15" hidden="false" customHeight="false" outlineLevel="0" collapsed="false">
      <c r="A169" s="88" t="n">
        <v>44075</v>
      </c>
      <c r="B169" s="89" t="n">
        <v>-1052</v>
      </c>
      <c r="C169" s="89" t="n">
        <v>-7783</v>
      </c>
      <c r="D169" s="90" t="n">
        <v>93.89</v>
      </c>
      <c r="E169" s="90" t="n">
        <v>0.677</v>
      </c>
      <c r="F169" s="90" t="n">
        <v>0.085</v>
      </c>
      <c r="G169" s="90" t="n">
        <v>73.845</v>
      </c>
      <c r="H169" s="92" t="n">
        <v>11247.5498</v>
      </c>
      <c r="I169" s="92" t="n">
        <v>2327.8899</v>
      </c>
      <c r="J169" s="90" t="n">
        <v>44.09</v>
      </c>
      <c r="K169" s="92" t="n">
        <v>3363</v>
      </c>
      <c r="L169" s="36" t="n">
        <f aca="false">YEAR(A169)</f>
        <v>2020</v>
      </c>
      <c r="M169" s="64" t="n">
        <f aca="false">B169/1000</f>
        <v>-1.052</v>
      </c>
      <c r="N169" s="65" t="n">
        <f aca="false">J169/J168-1</f>
        <v>-0.0101032779524023</v>
      </c>
      <c r="O169" s="64" t="n">
        <f aca="false">SUM(M157:M168)</f>
        <v>12.237</v>
      </c>
      <c r="P169" s="65" t="n">
        <f aca="false">D169/D168-1</f>
        <v>0.0189928369871935</v>
      </c>
      <c r="Q169" s="66" t="n">
        <f aca="false">E169-E168</f>
        <v>-0.0159999999999999</v>
      </c>
      <c r="R169" s="86" t="n">
        <f aca="false">H169/G169</f>
        <v>152.312950098179</v>
      </c>
      <c r="S169" s="64" t="n">
        <f aca="false">Regression!$C$9+Regression!$C$10*N169+Regression!$C$11*O169</f>
        <v>0.437879118925471</v>
      </c>
      <c r="T169" s="64" t="n">
        <f aca="false">M169-S169</f>
        <v>-1.48987911892547</v>
      </c>
      <c r="U169" s="64" t="n">
        <f aca="false">SUM(M158:M169)</f>
        <v>10.108</v>
      </c>
      <c r="V169" s="64" t="n">
        <f aca="false">SUM(M170:M181)</f>
        <v>28.095</v>
      </c>
      <c r="W169" s="65" t="n">
        <f aca="false">D181/D169-1</f>
        <v>0.00383427415060167</v>
      </c>
      <c r="X169" s="65" t="n">
        <f aca="false">J181/J169-1</f>
        <v>0.14266273531413</v>
      </c>
      <c r="Y169" s="90" t="n">
        <v>40.95</v>
      </c>
    </row>
    <row r="170" customFormat="false" ht="15" hidden="false" customHeight="false" outlineLevel="0" collapsed="false">
      <c r="A170" s="88" t="n">
        <v>44105</v>
      </c>
      <c r="B170" s="89" t="n">
        <v>2661</v>
      </c>
      <c r="C170" s="89" t="n">
        <v>19541</v>
      </c>
      <c r="D170" s="90" t="n">
        <v>94.04</v>
      </c>
      <c r="E170" s="90" t="n">
        <v>0.86</v>
      </c>
      <c r="F170" s="90" t="n">
        <v>0.083</v>
      </c>
      <c r="G170" s="90" t="n">
        <v>74.264</v>
      </c>
      <c r="H170" s="92" t="n">
        <v>11642.4004</v>
      </c>
      <c r="I170" s="92" t="n">
        <v>2267.1499</v>
      </c>
      <c r="J170" s="90" t="n">
        <v>44.71</v>
      </c>
      <c r="K170" s="92" t="n">
        <v>3269.96</v>
      </c>
      <c r="L170" s="36" t="n">
        <f aca="false">YEAR(A170)</f>
        <v>2020</v>
      </c>
      <c r="M170" s="64" t="n">
        <f aca="false">B170/1000</f>
        <v>2.661</v>
      </c>
      <c r="N170" s="65" t="n">
        <f aca="false">J170/J169-1</f>
        <v>0.0140621456112497</v>
      </c>
      <c r="O170" s="64" t="n">
        <f aca="false">SUM(M158:M169)</f>
        <v>10.108</v>
      </c>
      <c r="P170" s="65" t="n">
        <f aca="false">D170/D169-1</f>
        <v>0.0015976142294174</v>
      </c>
      <c r="Q170" s="66" t="n">
        <f aca="false">E170-E169</f>
        <v>0.183</v>
      </c>
      <c r="R170" s="86" t="n">
        <f aca="false">H170/G170</f>
        <v>156.770445976516</v>
      </c>
      <c r="S170" s="64" t="n">
        <f aca="false">Regression!$C$9+Regression!$C$10*N170+Regression!$C$11*O170</f>
        <v>0.800494565049417</v>
      </c>
      <c r="T170" s="64" t="n">
        <f aca="false">M170-S170</f>
        <v>1.86050543495058</v>
      </c>
      <c r="U170" s="64" t="n">
        <f aca="false">SUM(M159:M170)</f>
        <v>11.03</v>
      </c>
      <c r="V170" s="64" t="n">
        <f aca="false">SUM(M171:M182)</f>
        <v>23.627</v>
      </c>
      <c r="W170" s="65" t="n">
        <f aca="false">D182/D170-1</f>
        <v>0.000850701829008926</v>
      </c>
      <c r="X170" s="65" t="n">
        <f aca="false">J182/J170-1</f>
        <v>0.138895101766943</v>
      </c>
      <c r="Y170" s="90" t="n">
        <v>37.46</v>
      </c>
    </row>
    <row r="171" customFormat="false" ht="15" hidden="false" customHeight="false" outlineLevel="0" collapsed="false">
      <c r="A171" s="88" t="n">
        <v>44136</v>
      </c>
      <c r="B171" s="89" t="n">
        <v>8132</v>
      </c>
      <c r="C171" s="89" t="n">
        <v>60358</v>
      </c>
      <c r="D171" s="90" t="n">
        <v>91.87</v>
      </c>
      <c r="E171" s="90" t="n">
        <v>0.844</v>
      </c>
      <c r="F171" s="90" t="n">
        <v>0.075</v>
      </c>
      <c r="G171" s="90" t="n">
        <v>73.9409</v>
      </c>
      <c r="H171" s="92" t="n">
        <v>12968.9502</v>
      </c>
      <c r="I171" s="92" t="n">
        <v>2591.3401</v>
      </c>
      <c r="J171" s="90" t="n">
        <v>48.73</v>
      </c>
      <c r="K171" s="92" t="n">
        <v>3621.6299</v>
      </c>
      <c r="L171" s="36" t="n">
        <f aca="false">YEAR(A171)</f>
        <v>2020</v>
      </c>
      <c r="M171" s="64" t="n">
        <f aca="false">B171/1000</f>
        <v>8.132</v>
      </c>
      <c r="N171" s="65" t="n">
        <f aca="false">J171/J170-1</f>
        <v>0.089912771192127</v>
      </c>
      <c r="O171" s="64" t="n">
        <f aca="false">SUM(M159:M170)</f>
        <v>11.03</v>
      </c>
      <c r="P171" s="65" t="n">
        <f aca="false">D171/D170-1</f>
        <v>-0.0230752871118674</v>
      </c>
      <c r="Q171" s="66" t="n">
        <f aca="false">E171-E170</f>
        <v>-0.016</v>
      </c>
      <c r="R171" s="86" t="n">
        <f aca="false">H171/G171</f>
        <v>175.396163692895</v>
      </c>
      <c r="S171" s="64" t="n">
        <f aca="false">Regression!$C$9+Regression!$C$10*N171+Regression!$C$11*O171</f>
        <v>2.26529277998081</v>
      </c>
      <c r="T171" s="64" t="n">
        <f aca="false">M171-S171</f>
        <v>5.86670722001919</v>
      </c>
      <c r="U171" s="64" t="n">
        <f aca="false">SUM(M160:M171)</f>
        <v>15.627</v>
      </c>
      <c r="V171" s="64" t="n">
        <f aca="false">SUM(M172:M183)</f>
        <v>14.705</v>
      </c>
      <c r="W171" s="65" t="n">
        <f aca="false">D183/D171-1</f>
        <v>0.0448459780124086</v>
      </c>
      <c r="X171" s="65" t="n">
        <f aca="false">J183/J171-1</f>
        <v>0.00225733634311531</v>
      </c>
      <c r="Y171" s="93"/>
    </row>
    <row r="172" customFormat="false" ht="15" hidden="false" customHeight="false" outlineLevel="0" collapsed="false">
      <c r="A172" s="88" t="n">
        <v>44166</v>
      </c>
      <c r="B172" s="89" t="n">
        <v>8420</v>
      </c>
      <c r="C172" s="89" t="n">
        <v>62016</v>
      </c>
      <c r="D172" s="90" t="n">
        <v>89.94</v>
      </c>
      <c r="E172" s="90" t="n">
        <v>0.917</v>
      </c>
      <c r="F172" s="90" t="n">
        <v>0.065</v>
      </c>
      <c r="G172" s="90" t="n">
        <v>73.134</v>
      </c>
      <c r="H172" s="92" t="n">
        <v>13981.75</v>
      </c>
      <c r="I172" s="92" t="n">
        <v>2873.47</v>
      </c>
      <c r="J172" s="90" t="n">
        <v>51.67</v>
      </c>
      <c r="K172" s="92" t="n">
        <v>3756.0701</v>
      </c>
      <c r="L172" s="36" t="n">
        <f aca="false">YEAR(A172)</f>
        <v>2020</v>
      </c>
      <c r="M172" s="64" t="n">
        <f aca="false">B172/1000</f>
        <v>8.42</v>
      </c>
      <c r="N172" s="65" t="n">
        <f aca="false">J172/J171-1</f>
        <v>0.0603324440796225</v>
      </c>
      <c r="O172" s="64" t="n">
        <f aca="false">SUM(M160:M171)</f>
        <v>15.627</v>
      </c>
      <c r="P172" s="65" t="n">
        <f aca="false">D172/D171-1</f>
        <v>-0.0210079460106674</v>
      </c>
      <c r="Q172" s="66" t="n">
        <f aca="false">E172-E171</f>
        <v>0.0730000000000001</v>
      </c>
      <c r="R172" s="86" t="n">
        <f aca="false">H172/G172</f>
        <v>191.17988897093</v>
      </c>
      <c r="S172" s="64" t="n">
        <f aca="false">Regression!$C$9+Regression!$C$10*N172+Regression!$C$11*O172</f>
        <v>1.90693562574769</v>
      </c>
      <c r="T172" s="64" t="n">
        <f aca="false">M172-S172</f>
        <v>6.51306437425231</v>
      </c>
      <c r="U172" s="64" t="n">
        <f aca="false">SUM(M161:M172)</f>
        <v>23.013</v>
      </c>
      <c r="V172" s="64" t="n">
        <f aca="false">SUM(M173:M184)</f>
        <v>3.76</v>
      </c>
      <c r="W172" s="65" t="n">
        <f aca="false">D184/D172-1</f>
        <v>0.0637091394262843</v>
      </c>
      <c r="X172" s="65" t="n">
        <f aca="false">J184/J172-1</f>
        <v>-0.0545771240565125</v>
      </c>
      <c r="Y172" s="90" t="n">
        <v>51.8</v>
      </c>
    </row>
    <row r="173" customFormat="false" ht="15" hidden="false" customHeight="false" outlineLevel="0" collapsed="false">
      <c r="A173" s="88" t="n">
        <v>44197</v>
      </c>
      <c r="B173" s="89" t="n">
        <v>2658</v>
      </c>
      <c r="C173" s="89" t="n">
        <v>19473</v>
      </c>
      <c r="D173" s="90" t="n">
        <v>90.58</v>
      </c>
      <c r="E173" s="90" t="n">
        <v>1.093</v>
      </c>
      <c r="F173" s="90" t="n">
        <v>0.048</v>
      </c>
      <c r="G173" s="90" t="n">
        <v>72.9066</v>
      </c>
      <c r="H173" s="92" t="n">
        <v>13634.5996</v>
      </c>
      <c r="I173" s="92" t="n">
        <v>2976.21</v>
      </c>
      <c r="J173" s="90" t="n">
        <v>53.31</v>
      </c>
      <c r="K173" s="92" t="n">
        <v>3714.24</v>
      </c>
      <c r="L173" s="36" t="n">
        <f aca="false">YEAR(A173)</f>
        <v>2021</v>
      </c>
      <c r="M173" s="64" t="n">
        <f aca="false">B173/1000</f>
        <v>2.658</v>
      </c>
      <c r="N173" s="65" t="n">
        <f aca="false">J173/J172-1</f>
        <v>0.0317398877491775</v>
      </c>
      <c r="O173" s="64" t="n">
        <f aca="false">SUM(M161:M172)</f>
        <v>23.013</v>
      </c>
      <c r="P173" s="65" t="n">
        <f aca="false">D173/D172-1</f>
        <v>0.00711585501445411</v>
      </c>
      <c r="Q173" s="66" t="n">
        <f aca="false">E173-E172</f>
        <v>0.176</v>
      </c>
      <c r="R173" s="86" t="n">
        <f aca="false">H173/G173</f>
        <v>187.014613217459</v>
      </c>
      <c r="S173" s="64" t="n">
        <f aca="false">Regression!$C$9+Regression!$C$10*N173+Regression!$C$11*O173</f>
        <v>1.68692713331239</v>
      </c>
      <c r="T173" s="64" t="n">
        <f aca="false">M173-S173</f>
        <v>0.971072866687606</v>
      </c>
      <c r="U173" s="64" t="n">
        <f aca="false">SUM(M162:M173)</f>
        <v>23.963</v>
      </c>
      <c r="V173" s="64" t="n">
        <f aca="false">SUM(M174:M185)</f>
        <v>-3.358</v>
      </c>
      <c r="W173" s="65" t="n">
        <f aca="false">D185/D173-1</f>
        <v>0.065798189445794</v>
      </c>
      <c r="X173" s="65" t="n">
        <f aca="false">J185/J173-1</f>
        <v>-0.0838491840180079</v>
      </c>
      <c r="Y173" s="90" t="n">
        <v>55.88</v>
      </c>
    </row>
    <row r="174" customFormat="false" ht="15" hidden="false" customHeight="false" outlineLevel="0" collapsed="false">
      <c r="A174" s="88" t="n">
        <v>44228</v>
      </c>
      <c r="B174" s="89" t="n">
        <v>3539</v>
      </c>
      <c r="C174" s="89" t="n">
        <v>25787</v>
      </c>
      <c r="D174" s="90" t="n">
        <v>90.93</v>
      </c>
      <c r="E174" s="90" t="n">
        <v>1.46</v>
      </c>
      <c r="F174" s="90" t="n">
        <v>0.035</v>
      </c>
      <c r="G174" s="90" t="n">
        <v>73.5959</v>
      </c>
      <c r="H174" s="92" t="n">
        <v>14529.1504</v>
      </c>
      <c r="I174" s="92" t="n">
        <v>3012.95</v>
      </c>
      <c r="J174" s="90" t="n">
        <v>53.73</v>
      </c>
      <c r="K174" s="92" t="n">
        <v>3811.1499</v>
      </c>
      <c r="L174" s="36" t="n">
        <f aca="false">YEAR(A174)</f>
        <v>2021</v>
      </c>
      <c r="M174" s="64" t="n">
        <f aca="false">B174/1000</f>
        <v>3.539</v>
      </c>
      <c r="N174" s="65" t="n">
        <f aca="false">J174/J173-1</f>
        <v>0.00787844682048378</v>
      </c>
      <c r="O174" s="64" t="n">
        <f aca="false">SUM(M162:M173)</f>
        <v>23.963</v>
      </c>
      <c r="P174" s="65" t="n">
        <f aca="false">D174/D173-1</f>
        <v>0.00386398763523976</v>
      </c>
      <c r="Q174" s="66" t="n">
        <f aca="false">E174-E173</f>
        <v>0.367</v>
      </c>
      <c r="R174" s="86" t="n">
        <f aca="false">H174/G174</f>
        <v>197.417932248943</v>
      </c>
      <c r="S174" s="64" t="n">
        <f aca="false">Regression!$C$9+Regression!$C$10*N174+Regression!$C$11*O174</f>
        <v>1.27938475429901</v>
      </c>
      <c r="T174" s="64" t="n">
        <f aca="false">M174-S174</f>
        <v>2.25961524570099</v>
      </c>
      <c r="U174" s="64" t="n">
        <f aca="false">SUM(M163:M174)</f>
        <v>27.237</v>
      </c>
      <c r="V174" s="64" t="n">
        <f aca="false">SUM(M175:M186)</f>
        <v>-11.639</v>
      </c>
      <c r="W174" s="65" t="n">
        <f aca="false">D186/D174-1</f>
        <v>0.0635653799626084</v>
      </c>
      <c r="X174" s="65" t="n">
        <f aca="false">J186/J174-1</f>
        <v>-0.130281034803648</v>
      </c>
      <c r="Y174" s="90" t="n">
        <v>66.13</v>
      </c>
    </row>
    <row r="175" customFormat="false" ht="15" hidden="false" customHeight="false" outlineLevel="0" collapsed="false">
      <c r="A175" s="88" t="n">
        <v>44256</v>
      </c>
      <c r="B175" s="89" t="n">
        <v>1444</v>
      </c>
      <c r="C175" s="89" t="n">
        <v>10482</v>
      </c>
      <c r="D175" s="90" t="n">
        <v>93.23</v>
      </c>
      <c r="E175" s="90" t="n">
        <v>1.746</v>
      </c>
      <c r="F175" s="90" t="n">
        <v>0.013</v>
      </c>
      <c r="G175" s="90" t="n">
        <v>73.4453</v>
      </c>
      <c r="H175" s="92" t="n">
        <v>14690.7002</v>
      </c>
      <c r="I175" s="92" t="n">
        <v>3061.4199</v>
      </c>
      <c r="J175" s="90" t="n">
        <v>53.34</v>
      </c>
      <c r="K175" s="92" t="n">
        <v>3972.8899</v>
      </c>
      <c r="L175" s="36" t="n">
        <f aca="false">YEAR(A175)</f>
        <v>2021</v>
      </c>
      <c r="M175" s="64" t="n">
        <f aca="false">B175/1000</f>
        <v>1.444</v>
      </c>
      <c r="N175" s="65" t="n">
        <f aca="false">J175/J174-1</f>
        <v>-0.0072585147962031</v>
      </c>
      <c r="O175" s="64" t="n">
        <f aca="false">SUM(M163:M174)</f>
        <v>27.237</v>
      </c>
      <c r="P175" s="65" t="n">
        <f aca="false">D175/D174-1</f>
        <v>0.0252941823380621</v>
      </c>
      <c r="Q175" s="66" t="n">
        <f aca="false">E175-E174</f>
        <v>0.286</v>
      </c>
      <c r="R175" s="86" t="n">
        <f aca="false">H175/G175</f>
        <v>200.022332266326</v>
      </c>
      <c r="S175" s="64" t="n">
        <f aca="false">Regression!$C$9+Regression!$C$10*N175+Regression!$C$11*O175</f>
        <v>1.13558820399533</v>
      </c>
      <c r="T175" s="64" t="n">
        <f aca="false">M175-S175</f>
        <v>0.308411796004669</v>
      </c>
      <c r="U175" s="64" t="n">
        <f aca="false">SUM(M164:M175)</f>
        <v>37.029</v>
      </c>
      <c r="V175" s="64" t="n">
        <f aca="false">SUM(M176:M187)</f>
        <v>-18.468</v>
      </c>
      <c r="W175" s="65" t="n">
        <f aca="false">D187/D175-1</f>
        <v>0.0544888984232543</v>
      </c>
      <c r="X175" s="65" t="n">
        <f aca="false">J187/J175-1</f>
        <v>-0.153543307086614</v>
      </c>
      <c r="Y175" s="90" t="n">
        <v>63.54</v>
      </c>
    </row>
    <row r="176" customFormat="false" ht="15" hidden="false" customHeight="false" outlineLevel="0" collapsed="false">
      <c r="A176" s="88" t="n">
        <v>44287</v>
      </c>
      <c r="B176" s="89" t="n">
        <v>-1294</v>
      </c>
      <c r="C176" s="89" t="n">
        <v>-9659</v>
      </c>
      <c r="D176" s="90" t="n">
        <v>91.28</v>
      </c>
      <c r="E176" s="90" t="n">
        <v>1.631</v>
      </c>
      <c r="F176" s="90" t="n">
        <v>0.003</v>
      </c>
      <c r="G176" s="90" t="n">
        <v>74.1058</v>
      </c>
      <c r="H176" s="92" t="n">
        <v>14631.0996</v>
      </c>
      <c r="I176" s="92" t="n">
        <v>3147.8601</v>
      </c>
      <c r="J176" s="90" t="n">
        <v>53.98</v>
      </c>
      <c r="K176" s="92" t="n">
        <v>4181.1699</v>
      </c>
      <c r="L176" s="36" t="n">
        <f aca="false">YEAR(A176)</f>
        <v>2021</v>
      </c>
      <c r="M176" s="64" t="n">
        <f aca="false">B176/1000</f>
        <v>-1.294</v>
      </c>
      <c r="N176" s="65" t="n">
        <f aca="false">J176/J175-1</f>
        <v>0.0119985001874765</v>
      </c>
      <c r="O176" s="64" t="n">
        <f aca="false">SUM(M164:M175)</f>
        <v>37.029</v>
      </c>
      <c r="P176" s="65" t="n">
        <f aca="false">D176/D175-1</f>
        <v>-0.0209160141585327</v>
      </c>
      <c r="Q176" s="66" t="n">
        <f aca="false">E176-E175</f>
        <v>-0.115</v>
      </c>
      <c r="R176" s="86" t="n">
        <f aca="false">H176/G176</f>
        <v>197.435283068262</v>
      </c>
      <c r="S176" s="64" t="n">
        <f aca="false">Regression!$C$9+Regression!$C$10*N176+Regression!$C$11*O176</f>
        <v>1.91798970458258</v>
      </c>
      <c r="T176" s="64" t="n">
        <f aca="false">M176-S176</f>
        <v>-3.21198970458258</v>
      </c>
      <c r="U176" s="64" t="n">
        <f aca="false">SUM(M165:M176)</f>
        <v>36.639</v>
      </c>
      <c r="V176" s="64" t="n">
        <f aca="false">SUM(M177:M188)</f>
        <v>-19.41</v>
      </c>
      <c r="W176" s="65" t="n">
        <f aca="false">D188/D176-1</f>
        <v>0.127957931638913</v>
      </c>
      <c r="X176" s="65" t="n">
        <f aca="false">J188/J176-1</f>
        <v>-0.214894405335309</v>
      </c>
      <c r="Y176" s="90" t="n">
        <v>67.25</v>
      </c>
    </row>
    <row r="177" customFormat="false" ht="15" hidden="false" customHeight="false" outlineLevel="0" collapsed="false">
      <c r="A177" s="88" t="n">
        <v>44317</v>
      </c>
      <c r="B177" s="89" t="n">
        <v>-389</v>
      </c>
      <c r="C177" s="89" t="n">
        <v>-2954</v>
      </c>
      <c r="D177" s="90" t="n">
        <v>89.84</v>
      </c>
      <c r="E177" s="90" t="n">
        <v>1.581</v>
      </c>
      <c r="F177" s="90" t="n">
        <v>0.008</v>
      </c>
      <c r="G177" s="90" t="n">
        <v>72.3935</v>
      </c>
      <c r="H177" s="92" t="n">
        <v>15582.7998</v>
      </c>
      <c r="I177" s="92" t="n">
        <v>3203.9199</v>
      </c>
      <c r="J177" s="90" t="n">
        <v>54.87</v>
      </c>
      <c r="K177" s="92" t="n">
        <v>4204.1099</v>
      </c>
      <c r="L177" s="36" t="n">
        <f aca="false">YEAR(A177)</f>
        <v>2021</v>
      </c>
      <c r="M177" s="64" t="n">
        <f aca="false">B177/1000</f>
        <v>-0.389</v>
      </c>
      <c r="N177" s="65" t="n">
        <f aca="false">J177/J176-1</f>
        <v>0.0164875879955539</v>
      </c>
      <c r="O177" s="64" t="n">
        <f aca="false">SUM(M165:M176)</f>
        <v>36.639</v>
      </c>
      <c r="P177" s="65" t="n">
        <f aca="false">D177/D176-1</f>
        <v>-0.0157756354075372</v>
      </c>
      <c r="Q177" s="66" t="n">
        <f aca="false">E177-E176</f>
        <v>-0.05</v>
      </c>
      <c r="R177" s="86" t="n">
        <f aca="false">H177/G177</f>
        <v>215.251366490085</v>
      </c>
      <c r="S177" s="64" t="n">
        <f aca="false">Regression!$C$9+Regression!$C$10*N177+Regression!$C$11*O177</f>
        <v>1.98558687991853</v>
      </c>
      <c r="T177" s="64" t="n">
        <f aca="false">M177-S177</f>
        <v>-2.37458687991853</v>
      </c>
      <c r="U177" s="64" t="n">
        <f aca="false">SUM(M166:M177)</f>
        <v>34.321</v>
      </c>
      <c r="V177" s="64" t="n">
        <f aca="false">SUM(M178:M189)</f>
        <v>-24.199</v>
      </c>
      <c r="W177" s="65" t="n">
        <f aca="false">D189/D177-1</f>
        <v>0.132569011576135</v>
      </c>
      <c r="X177" s="65" t="n">
        <f aca="false">J189/J177-1</f>
        <v>-0.222890468379807</v>
      </c>
      <c r="Y177" s="90" t="n">
        <v>69.63</v>
      </c>
    </row>
    <row r="178" customFormat="false" ht="15" hidden="false" customHeight="false" outlineLevel="0" collapsed="false">
      <c r="A178" s="88" t="n">
        <v>44348</v>
      </c>
      <c r="B178" s="89" t="n">
        <v>2361</v>
      </c>
      <c r="C178" s="89" t="n">
        <v>17215</v>
      </c>
      <c r="D178" s="90" t="n">
        <v>92.44</v>
      </c>
      <c r="E178" s="90" t="n">
        <v>1.443</v>
      </c>
      <c r="F178" s="90" t="n">
        <v>0.04</v>
      </c>
      <c r="G178" s="90" t="n">
        <v>74.2876</v>
      </c>
      <c r="H178" s="92" t="n">
        <v>15721.5</v>
      </c>
      <c r="I178" s="92" t="n">
        <v>3296.6799</v>
      </c>
      <c r="J178" s="90" t="n">
        <v>55.15</v>
      </c>
      <c r="K178" s="92" t="n">
        <v>4297.5</v>
      </c>
      <c r="L178" s="36" t="n">
        <f aca="false">YEAR(A178)</f>
        <v>2021</v>
      </c>
      <c r="M178" s="64" t="n">
        <f aca="false">B178/1000</f>
        <v>2.361</v>
      </c>
      <c r="N178" s="65" t="n">
        <f aca="false">J178/J177-1</f>
        <v>0.00510297065791865</v>
      </c>
      <c r="O178" s="64" t="n">
        <f aca="false">SUM(M166:M177)</f>
        <v>34.321</v>
      </c>
      <c r="P178" s="65" t="n">
        <f aca="false">D178/D177-1</f>
        <v>0.028940338379341</v>
      </c>
      <c r="Q178" s="66" t="n">
        <f aca="false">E178-E177</f>
        <v>-0.138</v>
      </c>
      <c r="R178" s="86" t="n">
        <f aca="false">H178/G178</f>
        <v>211.630204771725</v>
      </c>
      <c r="S178" s="64" t="n">
        <f aca="false">Regression!$C$9+Regression!$C$10*N178+Regression!$C$11*O178</f>
        <v>1.67211600175854</v>
      </c>
      <c r="T178" s="64" t="n">
        <f aca="false">M178-S178</f>
        <v>0.688883998241465</v>
      </c>
      <c r="U178" s="64" t="n">
        <f aca="false">SUM(M167:M178)</f>
        <v>33.792</v>
      </c>
      <c r="V178" s="64" t="n">
        <f aca="false">SUM(M179:M190)</f>
        <v>-32.997</v>
      </c>
      <c r="W178" s="65" t="n">
        <f aca="false">D190/D178-1</f>
        <v>0.132518390307226</v>
      </c>
      <c r="X178" s="65" t="n">
        <f aca="false">J190/J178-1</f>
        <v>-0.272892112420671</v>
      </c>
      <c r="Y178" s="90" t="n">
        <v>75.13</v>
      </c>
    </row>
    <row r="179" customFormat="false" ht="15" hidden="false" customHeight="false" outlineLevel="0" collapsed="false">
      <c r="A179" s="88" t="n">
        <v>44378</v>
      </c>
      <c r="B179" s="89" t="n">
        <v>-1513</v>
      </c>
      <c r="C179" s="89" t="n">
        <v>-11308</v>
      </c>
      <c r="D179" s="90" t="n">
        <v>92.17</v>
      </c>
      <c r="E179" s="90" t="n">
        <v>1.239</v>
      </c>
      <c r="F179" s="90" t="n">
        <v>0.04</v>
      </c>
      <c r="G179" s="90" t="n">
        <v>74.252</v>
      </c>
      <c r="H179" s="92" t="n">
        <v>15763.0498</v>
      </c>
      <c r="I179" s="92" t="n">
        <v>3202.3201</v>
      </c>
      <c r="J179" s="90" t="n">
        <v>51.6</v>
      </c>
      <c r="K179" s="92" t="n">
        <v>4395.2598</v>
      </c>
      <c r="L179" s="36" t="n">
        <f aca="false">YEAR(A179)</f>
        <v>2021</v>
      </c>
      <c r="M179" s="64" t="n">
        <f aca="false">B179/1000</f>
        <v>-1.513</v>
      </c>
      <c r="N179" s="65" t="n">
        <f aca="false">J179/J178-1</f>
        <v>-0.0643699002719854</v>
      </c>
      <c r="O179" s="64" t="n">
        <f aca="false">SUM(M167:M178)</f>
        <v>33.792</v>
      </c>
      <c r="P179" s="65" t="n">
        <f aca="false">D179/D178-1</f>
        <v>-0.00292081350064899</v>
      </c>
      <c r="Q179" s="66" t="n">
        <f aca="false">E179-E178</f>
        <v>-0.204</v>
      </c>
      <c r="R179" s="86" t="n">
        <f aca="false">H179/G179</f>
        <v>212.291248720573</v>
      </c>
      <c r="S179" s="64" t="n">
        <f aca="false">Regression!$C$9+Regression!$C$10*N179+Regression!$C$11*O179</f>
        <v>0.344032362675347</v>
      </c>
      <c r="T179" s="64" t="n">
        <f aca="false">M179-S179</f>
        <v>-1.85703236267535</v>
      </c>
      <c r="U179" s="64" t="n">
        <f aca="false">SUM(M168:M179)</f>
        <v>31.261</v>
      </c>
      <c r="V179" s="64" t="n">
        <f aca="false">SUM(M180:M191)</f>
        <v>-30.866</v>
      </c>
      <c r="W179" s="65" t="n">
        <f aca="false">D191/D179-1</f>
        <v>0.148963871107736</v>
      </c>
      <c r="X179" s="65" t="n">
        <f aca="false">J191/J179-1</f>
        <v>-0.225581395348837</v>
      </c>
      <c r="Y179" s="90" t="n">
        <v>76.33</v>
      </c>
    </row>
    <row r="180" customFormat="false" ht="15" hidden="false" customHeight="false" outlineLevel="0" collapsed="false">
      <c r="A180" s="88" t="n">
        <v>44409</v>
      </c>
      <c r="B180" s="89" t="n">
        <v>284</v>
      </c>
      <c r="C180" s="89" t="n">
        <v>2083</v>
      </c>
      <c r="D180" s="90" t="n">
        <v>92.63</v>
      </c>
      <c r="E180" s="90" t="n">
        <v>1.304</v>
      </c>
      <c r="F180" s="90" t="n">
        <v>0.04</v>
      </c>
      <c r="G180" s="90" t="n">
        <v>73.4112</v>
      </c>
      <c r="H180" s="92" t="n">
        <v>17132.1992</v>
      </c>
      <c r="I180" s="92" t="n">
        <v>3199.27</v>
      </c>
      <c r="J180" s="90" t="n">
        <v>52.41</v>
      </c>
      <c r="K180" s="92" t="n">
        <v>4522.6802</v>
      </c>
      <c r="L180" s="36" t="n">
        <f aca="false">YEAR(A180)</f>
        <v>2021</v>
      </c>
      <c r="M180" s="64" t="n">
        <f aca="false">B180/1000</f>
        <v>0.284</v>
      </c>
      <c r="N180" s="65" t="n">
        <f aca="false">J180/J179-1</f>
        <v>0.0156976744186046</v>
      </c>
      <c r="O180" s="64" t="n">
        <f aca="false">SUM(M168:M179)</f>
        <v>31.261</v>
      </c>
      <c r="P180" s="65" t="n">
        <f aca="false">D180/D179-1</f>
        <v>0.00499077791038283</v>
      </c>
      <c r="Q180" s="66" t="n">
        <f aca="false">E180-E179</f>
        <v>0.065</v>
      </c>
      <c r="R180" s="86" t="n">
        <f aca="false">H180/G180</f>
        <v>233.373098382808</v>
      </c>
      <c r="S180" s="64" t="n">
        <f aca="false">Regression!$C$9+Regression!$C$10*N180+Regression!$C$11*O180</f>
        <v>1.73975705053151</v>
      </c>
      <c r="T180" s="64" t="n">
        <f aca="false">M180-S180</f>
        <v>-1.45575705053151</v>
      </c>
      <c r="U180" s="64" t="n">
        <f aca="false">SUM(M169:M180)</f>
        <v>25.251</v>
      </c>
      <c r="V180" s="64" t="n">
        <f aca="false">SUM(M181:M192)</f>
        <v>-24.708</v>
      </c>
      <c r="W180" s="65" t="n">
        <f aca="false">D192/D180-1</f>
        <v>0.173485911691677</v>
      </c>
      <c r="X180" s="65" t="n">
        <f aca="false">J192/J180-1</f>
        <v>-0.247662659797748</v>
      </c>
      <c r="Y180" s="93"/>
    </row>
    <row r="181" customFormat="false" ht="15" hidden="false" customHeight="false" outlineLevel="0" collapsed="false">
      <c r="A181" s="88" t="n">
        <v>44440</v>
      </c>
      <c r="B181" s="89" t="n">
        <v>1792</v>
      </c>
      <c r="C181" s="89" t="n">
        <v>13154</v>
      </c>
      <c r="D181" s="90" t="n">
        <v>94.25</v>
      </c>
      <c r="E181" s="90" t="n">
        <v>1.529</v>
      </c>
      <c r="F181" s="90" t="n">
        <v>0.028</v>
      </c>
      <c r="G181" s="90" t="n">
        <v>74.322</v>
      </c>
      <c r="H181" s="92" t="n">
        <v>17618.1504</v>
      </c>
      <c r="I181" s="92" t="n">
        <v>3068.8201</v>
      </c>
      <c r="J181" s="90" t="n">
        <v>50.38</v>
      </c>
      <c r="K181" s="92" t="n">
        <v>4307.54</v>
      </c>
      <c r="L181" s="36" t="n">
        <f aca="false">YEAR(A181)</f>
        <v>2021</v>
      </c>
      <c r="M181" s="64" t="n">
        <f aca="false">B181/1000</f>
        <v>1.792</v>
      </c>
      <c r="N181" s="65" t="n">
        <f aca="false">J181/J180-1</f>
        <v>-0.0387330662087387</v>
      </c>
      <c r="O181" s="64" t="n">
        <f aca="false">SUM(M169:M180)</f>
        <v>25.251</v>
      </c>
      <c r="P181" s="65" t="n">
        <f aca="false">D181/D180-1</f>
        <v>0.0174889344704741</v>
      </c>
      <c r="Q181" s="66" t="n">
        <f aca="false">E181-E180</f>
        <v>0.225</v>
      </c>
      <c r="R181" s="86" t="n">
        <f aca="false">H181/G181</f>
        <v>237.051618632437</v>
      </c>
      <c r="S181" s="64" t="n">
        <f aca="false">Regression!$C$9+Regression!$C$10*N181+Regression!$C$11*O181</f>
        <v>0.458896399672788</v>
      </c>
      <c r="T181" s="64" t="n">
        <f aca="false">M181-S181</f>
        <v>1.33310360032721</v>
      </c>
      <c r="U181" s="64" t="n">
        <f aca="false">SUM(M170:M181)</f>
        <v>28.095</v>
      </c>
      <c r="V181" s="64" t="n">
        <f aca="false">SUM(M182:M193)</f>
        <v>-27.403</v>
      </c>
      <c r="W181" s="65" t="n">
        <f aca="false">D193/D181-1</f>
        <v>0.189602122015915</v>
      </c>
      <c r="X181" s="65" t="n">
        <f aca="false">J193/J181-1</f>
        <v>-0.307661770543867</v>
      </c>
      <c r="Y181" s="90" t="n">
        <v>78.52</v>
      </c>
    </row>
    <row r="182" customFormat="false" ht="15" hidden="false" customHeight="false" outlineLevel="0" collapsed="false">
      <c r="A182" s="88" t="n">
        <v>44470</v>
      </c>
      <c r="B182" s="89" t="n">
        <v>-1807</v>
      </c>
      <c r="C182" s="89" t="n">
        <v>-13550</v>
      </c>
      <c r="D182" s="90" t="n">
        <v>94.12</v>
      </c>
      <c r="E182" s="90" t="n">
        <v>1.557</v>
      </c>
      <c r="F182" s="90" t="n">
        <v>0.048</v>
      </c>
      <c r="G182" s="90" t="n">
        <v>74.7972</v>
      </c>
      <c r="H182" s="92" t="n">
        <v>17671.6504</v>
      </c>
      <c r="I182" s="92" t="n">
        <v>2970.6799</v>
      </c>
      <c r="J182" s="90" t="n">
        <v>50.92</v>
      </c>
      <c r="K182" s="92" t="n">
        <v>4605.3799</v>
      </c>
      <c r="L182" s="36" t="n">
        <f aca="false">YEAR(A182)</f>
        <v>2021</v>
      </c>
      <c r="M182" s="64" t="n">
        <f aca="false">B182/1000</f>
        <v>-1.807</v>
      </c>
      <c r="N182" s="65" t="n">
        <f aca="false">J182/J181-1</f>
        <v>0.0107185391028186</v>
      </c>
      <c r="O182" s="64" t="n">
        <f aca="false">SUM(M170:M181)</f>
        <v>28.095</v>
      </c>
      <c r="P182" s="65" t="n">
        <f aca="false">D182/D181-1</f>
        <v>-0.00137931034482752</v>
      </c>
      <c r="Q182" s="66" t="n">
        <f aca="false">E182-E181</f>
        <v>0.028</v>
      </c>
      <c r="R182" s="86" t="n">
        <f aca="false">H182/G182</f>
        <v>236.2608546844</v>
      </c>
      <c r="S182" s="64" t="n">
        <f aca="false">Regression!$C$9+Regression!$C$10*N182+Regression!$C$11*O182</f>
        <v>1.51022017758357</v>
      </c>
      <c r="T182" s="64" t="n">
        <f aca="false">M182-S182</f>
        <v>-3.31722017758357</v>
      </c>
      <c r="U182" s="64" t="n">
        <f aca="false">SUM(M171:M182)</f>
        <v>23.627</v>
      </c>
      <c r="V182" s="64" t="n">
        <f aca="false">SUM(M183:M194)</f>
        <v>-25.597</v>
      </c>
      <c r="W182" s="65" t="n">
        <f aca="false">D194/D182-1</f>
        <v>0.18497662558436</v>
      </c>
      <c r="X182" s="65" t="n">
        <f aca="false">J194/J182-1</f>
        <v>-0.328554595443834</v>
      </c>
      <c r="Y182" s="90" t="n">
        <v>84.38</v>
      </c>
    </row>
    <row r="183" customFormat="false" ht="15" hidden="false" customHeight="false" outlineLevel="0" collapsed="false">
      <c r="A183" s="88" t="n">
        <v>44501</v>
      </c>
      <c r="B183" s="89" t="n">
        <v>-790</v>
      </c>
      <c r="C183" s="89" t="n">
        <v>-5945</v>
      </c>
      <c r="D183" s="90" t="n">
        <v>95.99</v>
      </c>
      <c r="E183" s="90" t="n">
        <v>1.443</v>
      </c>
      <c r="F183" s="90" t="n">
        <v>0.048</v>
      </c>
      <c r="G183" s="90" t="n">
        <v>75.0549</v>
      </c>
      <c r="H183" s="92" t="n">
        <v>16983.1992</v>
      </c>
      <c r="I183" s="92" t="n">
        <v>2839.01</v>
      </c>
      <c r="J183" s="90" t="n">
        <v>48.84</v>
      </c>
      <c r="K183" s="92" t="n">
        <v>4567</v>
      </c>
      <c r="L183" s="36" t="n">
        <f aca="false">YEAR(A183)</f>
        <v>2021</v>
      </c>
      <c r="M183" s="64" t="n">
        <f aca="false">B183/1000</f>
        <v>-0.79</v>
      </c>
      <c r="N183" s="65" t="n">
        <f aca="false">J183/J182-1</f>
        <v>-0.0408483896307934</v>
      </c>
      <c r="O183" s="64" t="n">
        <f aca="false">SUM(M171:M182)</f>
        <v>23.627</v>
      </c>
      <c r="P183" s="65" t="n">
        <f aca="false">D183/D182-1</f>
        <v>0.0198682532936676</v>
      </c>
      <c r="Q183" s="66" t="n">
        <f aca="false">E183-E182</f>
        <v>-0.114</v>
      </c>
      <c r="R183" s="86" t="n">
        <f aca="false">H183/G183</f>
        <v>226.277021220467</v>
      </c>
      <c r="S183" s="64" t="n">
        <f aca="false">Regression!$C$9+Regression!$C$10*N183+Regression!$C$11*O183</f>
        <v>0.34939886779325</v>
      </c>
      <c r="T183" s="64" t="n">
        <f aca="false">M183-S183</f>
        <v>-1.13939886779325</v>
      </c>
      <c r="U183" s="64" t="n">
        <f aca="false">SUM(M172:M183)</f>
        <v>14.705</v>
      </c>
      <c r="V183" s="64" t="n">
        <f aca="false">SUM(M184:M195)</f>
        <v>-20.381</v>
      </c>
      <c r="W183" s="65" t="n">
        <f aca="false">D195/D183-1</f>
        <v>0.103760808417544</v>
      </c>
      <c r="X183" s="65" t="n">
        <f aca="false">J195/J183-1</f>
        <v>-0.190827190827191</v>
      </c>
      <c r="Y183" s="90" t="n">
        <v>70.57</v>
      </c>
    </row>
    <row r="184" customFormat="false" ht="15" hidden="false" customHeight="false" outlineLevel="0" collapsed="false">
      <c r="A184" s="88" t="n">
        <v>44531</v>
      </c>
      <c r="B184" s="89" t="n">
        <v>-2525</v>
      </c>
      <c r="C184" s="89" t="n">
        <v>-19026</v>
      </c>
      <c r="D184" s="90" t="n">
        <v>95.67</v>
      </c>
      <c r="E184" s="90" t="n">
        <v>1.512</v>
      </c>
      <c r="F184" s="90" t="n">
        <v>0.033</v>
      </c>
      <c r="G184" s="90" t="n">
        <v>74.4312</v>
      </c>
      <c r="H184" s="92" t="n">
        <v>17354.0508</v>
      </c>
      <c r="I184" s="92" t="n">
        <v>2977.6499</v>
      </c>
      <c r="J184" s="90" t="n">
        <v>48.85</v>
      </c>
      <c r="K184" s="92" t="n">
        <v>4766.1802</v>
      </c>
      <c r="L184" s="36" t="n">
        <f aca="false">YEAR(A184)</f>
        <v>2021</v>
      </c>
      <c r="M184" s="64" t="n">
        <f aca="false">B184/1000</f>
        <v>-2.525</v>
      </c>
      <c r="N184" s="65" t="n">
        <f aca="false">J184/J183-1</f>
        <v>0.000204750204750193</v>
      </c>
      <c r="O184" s="64" t="n">
        <f aca="false">SUM(M172:M183)</f>
        <v>14.705</v>
      </c>
      <c r="P184" s="65" t="n">
        <f aca="false">D184/D183-1</f>
        <v>-0.00333368059172823</v>
      </c>
      <c r="Q184" s="66" t="n">
        <f aca="false">E184-E183</f>
        <v>0.069</v>
      </c>
      <c r="R184" s="86" t="n">
        <f aca="false">H184/G184</f>
        <v>233.15559604037</v>
      </c>
      <c r="S184" s="64" t="n">
        <f aca="false">Regression!$C$9+Regression!$C$10*N184+Regression!$C$11*O184</f>
        <v>0.73756396180889</v>
      </c>
      <c r="T184" s="64" t="n">
        <f aca="false">M184-S184</f>
        <v>-3.26256396180889</v>
      </c>
      <c r="U184" s="64" t="n">
        <f aca="false">SUM(M173:M184)</f>
        <v>3.76</v>
      </c>
      <c r="V184" s="64" t="n">
        <f aca="false">SUM(M185:M196)</f>
        <v>-16.501</v>
      </c>
      <c r="W184" s="65" t="n">
        <f aca="false">D196/D184-1</f>
        <v>0.0820528901432005</v>
      </c>
      <c r="X184" s="65" t="n">
        <f aca="false">J196/J184-1</f>
        <v>-0.224155578300921</v>
      </c>
      <c r="Y184" s="90" t="n">
        <v>77.78</v>
      </c>
    </row>
    <row r="185" customFormat="false" ht="15" hidden="false" customHeight="false" outlineLevel="0" collapsed="false">
      <c r="A185" s="88" t="n">
        <v>44562</v>
      </c>
      <c r="B185" s="89" t="n">
        <v>-4460</v>
      </c>
      <c r="C185" s="89" t="n">
        <v>-33303</v>
      </c>
      <c r="D185" s="90" t="n">
        <v>96.54</v>
      </c>
      <c r="E185" s="90" t="n">
        <v>1.782</v>
      </c>
      <c r="F185" s="90" t="n">
        <v>0.173</v>
      </c>
      <c r="G185" s="90" t="n">
        <v>75.039</v>
      </c>
      <c r="H185" s="92" t="n">
        <v>17339.8496</v>
      </c>
      <c r="I185" s="92" t="n">
        <v>2663.3401</v>
      </c>
      <c r="J185" s="90" t="n">
        <v>48.84</v>
      </c>
      <c r="K185" s="92" t="n">
        <v>4515.5498</v>
      </c>
      <c r="L185" s="36" t="n">
        <f aca="false">YEAR(A185)</f>
        <v>2022</v>
      </c>
      <c r="M185" s="64" t="n">
        <f aca="false">B185/1000</f>
        <v>-4.46</v>
      </c>
      <c r="N185" s="65" t="n">
        <f aca="false">J185/J184-1</f>
        <v>-0.000204708290685751</v>
      </c>
      <c r="O185" s="64" t="n">
        <f aca="false">SUM(M173:M184)</f>
        <v>3.76</v>
      </c>
      <c r="P185" s="65" t="n">
        <f aca="false">D185/D184-1</f>
        <v>0.00909375979931015</v>
      </c>
      <c r="Q185" s="66" t="n">
        <f aca="false">E185-E184</f>
        <v>0.27</v>
      </c>
      <c r="R185" s="86" t="n">
        <f aca="false">H185/G185</f>
        <v>231.077834192886</v>
      </c>
      <c r="S185" s="64" t="n">
        <f aca="false">Regression!$C$9+Regression!$C$10*N185+Regression!$C$11*O185</f>
        <v>0.259777341935658</v>
      </c>
      <c r="T185" s="64" t="n">
        <f aca="false">M185-S185</f>
        <v>-4.71977734193566</v>
      </c>
      <c r="U185" s="64" t="n">
        <f aca="false">SUM(M174:M185)</f>
        <v>-3.358</v>
      </c>
      <c r="V185" s="64" t="n">
        <f aca="false">SUM(M186:M197)</f>
        <v>-15.561</v>
      </c>
      <c r="W185" s="65" t="n">
        <f aca="false">D197/D185-1</f>
        <v>0.0575927076859333</v>
      </c>
      <c r="X185" s="65" t="n">
        <f aca="false">J197/J185-1</f>
        <v>-0.153153153153153</v>
      </c>
      <c r="Y185" s="90" t="n">
        <v>91.21</v>
      </c>
    </row>
    <row r="186" customFormat="false" ht="15" hidden="false" customHeight="false" outlineLevel="0" collapsed="false">
      <c r="A186" s="88" t="n">
        <v>44593</v>
      </c>
      <c r="B186" s="89" t="n">
        <v>-4742</v>
      </c>
      <c r="C186" s="89" t="n">
        <v>-35592</v>
      </c>
      <c r="D186" s="90" t="n">
        <v>96.71</v>
      </c>
      <c r="E186" s="90" t="n">
        <v>1.839</v>
      </c>
      <c r="F186" s="90" t="n">
        <v>0.288</v>
      </c>
      <c r="G186" s="90" t="n">
        <v>75.068</v>
      </c>
      <c r="H186" s="92" t="n">
        <v>16793.9004</v>
      </c>
      <c r="I186" s="92" t="n">
        <v>2699.1799</v>
      </c>
      <c r="J186" s="90" t="n">
        <v>46.73</v>
      </c>
      <c r="K186" s="92" t="n">
        <v>4373.9399</v>
      </c>
      <c r="L186" s="36" t="n">
        <f aca="false">YEAR(A186)</f>
        <v>2022</v>
      </c>
      <c r="M186" s="64" t="n">
        <f aca="false">B186/1000</f>
        <v>-4.742</v>
      </c>
      <c r="N186" s="65" t="n">
        <f aca="false">J186/J185-1</f>
        <v>-0.0432022932022933</v>
      </c>
      <c r="O186" s="64" t="n">
        <f aca="false">SUM(M174:M185)</f>
        <v>-3.358</v>
      </c>
      <c r="P186" s="65" t="n">
        <f aca="false">D186/D185-1</f>
        <v>0.00176092811269934</v>
      </c>
      <c r="Q186" s="66" t="n">
        <f aca="false">E186-E185</f>
        <v>0.0569999999999999</v>
      </c>
      <c r="R186" s="86" t="n">
        <f aca="false">H186/G186</f>
        <v>223.715836308414</v>
      </c>
      <c r="S186" s="64" t="n">
        <f aca="false">Regression!$C$9+Regression!$C$10*N186+Regression!$C$11*O186</f>
        <v>-0.853848787489698</v>
      </c>
      <c r="T186" s="64" t="n">
        <f aca="false">M186-S186</f>
        <v>-3.8881512125103</v>
      </c>
      <c r="U186" s="64" t="n">
        <f aca="false">SUM(M175:M186)</f>
        <v>-11.639</v>
      </c>
      <c r="V186" s="64" t="n">
        <f aca="false">SUM(M187:M198)</f>
        <v>-11.466</v>
      </c>
      <c r="W186" s="65" t="n">
        <f aca="false">D198/D186-1</f>
        <v>0.0843759693930308</v>
      </c>
      <c r="X186" s="65" t="n">
        <f aca="false">J198/J186-1</f>
        <v>-0.181895998288038</v>
      </c>
      <c r="Y186" s="90" t="n">
        <v>100.99</v>
      </c>
    </row>
    <row r="187" customFormat="false" ht="15" hidden="false" customHeight="false" outlineLevel="0" collapsed="false">
      <c r="A187" s="88" t="n">
        <v>44621</v>
      </c>
      <c r="B187" s="89" t="n">
        <v>-5385</v>
      </c>
      <c r="C187" s="89" t="n">
        <v>-41123</v>
      </c>
      <c r="D187" s="90" t="n">
        <v>98.31</v>
      </c>
      <c r="E187" s="90" t="n">
        <v>2.327</v>
      </c>
      <c r="F187" s="90" t="n">
        <v>0.493</v>
      </c>
      <c r="G187" s="90" t="n">
        <v>75.8278</v>
      </c>
      <c r="H187" s="92" t="n">
        <v>17464.75</v>
      </c>
      <c r="I187" s="92" t="n">
        <v>2757.6499</v>
      </c>
      <c r="J187" s="90" t="n">
        <v>45.15</v>
      </c>
      <c r="K187" s="92" t="n">
        <v>4530.4102</v>
      </c>
      <c r="L187" s="36" t="n">
        <f aca="false">YEAR(A187)</f>
        <v>2022</v>
      </c>
      <c r="M187" s="64" t="n">
        <f aca="false">B187/1000</f>
        <v>-5.385</v>
      </c>
      <c r="N187" s="65" t="n">
        <f aca="false">J187/J186-1</f>
        <v>-0.0338112561523646</v>
      </c>
      <c r="O187" s="64" t="n">
        <f aca="false">SUM(M175:M186)</f>
        <v>-11.639</v>
      </c>
      <c r="P187" s="65" t="n">
        <f aca="false">D187/D186-1</f>
        <v>0.0165443077241239</v>
      </c>
      <c r="Q187" s="66" t="n">
        <f aca="false">E187-E186</f>
        <v>0.488</v>
      </c>
      <c r="R187" s="86" t="n">
        <f aca="false">H187/G187</f>
        <v>230.321201459095</v>
      </c>
      <c r="S187" s="64" t="n">
        <f aca="false">Regression!$C$9+Regression!$C$10*N187+Regression!$C$11*O187</f>
        <v>-1.03306856990655</v>
      </c>
      <c r="T187" s="64" t="n">
        <f aca="false">M187-S187</f>
        <v>-4.35193143009345</v>
      </c>
      <c r="U187" s="64" t="n">
        <f aca="false">SUM(M176:M187)</f>
        <v>-18.468</v>
      </c>
      <c r="V187" s="64" t="n">
        <f aca="false">SUM(M188:M199)</f>
        <v>-5.114</v>
      </c>
      <c r="W187" s="65" t="n">
        <f aca="false">D199/D187-1</f>
        <v>0.0427220018309429</v>
      </c>
      <c r="X187" s="65" t="n">
        <f aca="false">J199/J187-1</f>
        <v>-0.126024363233666</v>
      </c>
      <c r="Y187" s="90" t="n">
        <v>107.91</v>
      </c>
    </row>
    <row r="188" customFormat="false" ht="15" hidden="false" customHeight="false" outlineLevel="0" collapsed="false">
      <c r="A188" s="88" t="n">
        <v>44652</v>
      </c>
      <c r="B188" s="89" t="n">
        <v>-2236</v>
      </c>
      <c r="C188" s="89" t="n">
        <v>-17144</v>
      </c>
      <c r="D188" s="90" t="n">
        <v>102.96</v>
      </c>
      <c r="E188" s="90" t="n">
        <v>2.887</v>
      </c>
      <c r="F188" s="90" t="n">
        <v>0.808</v>
      </c>
      <c r="G188" s="90" t="n">
        <v>76.589</v>
      </c>
      <c r="H188" s="92" t="n">
        <v>17102.5508</v>
      </c>
      <c r="I188" s="92" t="n">
        <v>2695.05</v>
      </c>
      <c r="J188" s="90" t="n">
        <v>42.38</v>
      </c>
      <c r="K188" s="92" t="n">
        <v>4131.9302</v>
      </c>
      <c r="L188" s="36" t="n">
        <f aca="false">YEAR(A188)</f>
        <v>2022</v>
      </c>
      <c r="M188" s="64" t="n">
        <f aca="false">B188/1000</f>
        <v>-2.236</v>
      </c>
      <c r="N188" s="65" t="n">
        <f aca="false">J188/J187-1</f>
        <v>-0.0613510520487264</v>
      </c>
      <c r="O188" s="64" t="n">
        <f aca="false">SUM(M176:M187)</f>
        <v>-18.468</v>
      </c>
      <c r="P188" s="65" t="n">
        <f aca="false">D188/D187-1</f>
        <v>0.0472993591699724</v>
      </c>
      <c r="Q188" s="66" t="n">
        <f aca="false">E188-E187</f>
        <v>0.56</v>
      </c>
      <c r="R188" s="86" t="n">
        <f aca="false">H188/G188</f>
        <v>223.302965177767</v>
      </c>
      <c r="S188" s="64" t="n">
        <f aca="false">Regression!$C$9+Regression!$C$10*N188+Regression!$C$11*O188</f>
        <v>-1.84383736490248</v>
      </c>
      <c r="T188" s="64" t="n">
        <f aca="false">M188-S188</f>
        <v>-0.392162635097525</v>
      </c>
      <c r="U188" s="64" t="n">
        <f aca="false">SUM(M177:M188)</f>
        <v>-19.41</v>
      </c>
      <c r="V188" s="64" t="n">
        <f aca="false">SUM(M189:M200)</f>
        <v>-1.458</v>
      </c>
      <c r="W188" s="65" t="n">
        <f aca="false">D200/D188-1</f>
        <v>-0.0125291375291374</v>
      </c>
      <c r="X188" s="65" t="n">
        <f aca="false">J200/J188-1</f>
        <v>-0.0766871165644172</v>
      </c>
      <c r="Y188" s="90" t="n">
        <v>109.34</v>
      </c>
    </row>
    <row r="189" customFormat="false" ht="15" hidden="false" customHeight="false" outlineLevel="0" collapsed="false">
      <c r="A189" s="88" t="n">
        <v>44682</v>
      </c>
      <c r="B189" s="89" t="n">
        <v>-5178</v>
      </c>
      <c r="C189" s="89" t="n">
        <v>-39993</v>
      </c>
      <c r="D189" s="90" t="n">
        <v>101.75</v>
      </c>
      <c r="E189" s="90" t="n">
        <v>2.844</v>
      </c>
      <c r="F189" s="90" t="n">
        <v>1.03</v>
      </c>
      <c r="G189" s="90" t="n">
        <v>77.5209</v>
      </c>
      <c r="H189" s="92" t="n">
        <v>16584.5508</v>
      </c>
      <c r="I189" s="92" t="n">
        <v>2685.8999</v>
      </c>
      <c r="J189" s="90" t="n">
        <v>42.64</v>
      </c>
      <c r="K189" s="92" t="n">
        <v>4132.1499</v>
      </c>
      <c r="L189" s="36" t="n">
        <f aca="false">YEAR(A189)</f>
        <v>2022</v>
      </c>
      <c r="M189" s="64" t="n">
        <f aca="false">B189/1000</f>
        <v>-5.178</v>
      </c>
      <c r="N189" s="65" t="n">
        <f aca="false">J189/J188-1</f>
        <v>0.00613496932515334</v>
      </c>
      <c r="O189" s="64" t="n">
        <f aca="false">SUM(M177:M188)</f>
        <v>-19.41</v>
      </c>
      <c r="P189" s="65" t="n">
        <f aca="false">D189/D188-1</f>
        <v>-0.0117521367521367</v>
      </c>
      <c r="Q189" s="66" t="n">
        <f aca="false">E189-E188</f>
        <v>-0.0430000000000002</v>
      </c>
      <c r="R189" s="86" t="n">
        <f aca="false">H189/G189</f>
        <v>213.936510025038</v>
      </c>
      <c r="S189" s="64" t="n">
        <f aca="false">Regression!$C$9+Regression!$C$10*N189+Regression!$C$11*O189</f>
        <v>-0.61626586910864</v>
      </c>
      <c r="T189" s="64" t="n">
        <f aca="false">M189-S189</f>
        <v>-4.56173413089136</v>
      </c>
      <c r="U189" s="64" t="n">
        <f aca="false">SUM(M178:M189)</f>
        <v>-24.199</v>
      </c>
      <c r="V189" s="64" t="n">
        <f aca="false">SUM(M190:M201)</f>
        <v>9.055</v>
      </c>
      <c r="W189" s="65" t="n">
        <f aca="false">D201/D189-1</f>
        <v>0.0252579852579853</v>
      </c>
      <c r="X189" s="65" t="n">
        <f aca="false">J201/J189-1</f>
        <v>-0.104362101313321</v>
      </c>
      <c r="Y189" s="93"/>
    </row>
    <row r="190" customFormat="false" ht="15" hidden="false" customHeight="false" outlineLevel="0" collapsed="false">
      <c r="A190" s="88" t="n">
        <v>44713</v>
      </c>
      <c r="B190" s="89" t="n">
        <v>-6437</v>
      </c>
      <c r="C190" s="89" t="n">
        <v>-50203</v>
      </c>
      <c r="D190" s="90" t="n">
        <v>104.69</v>
      </c>
      <c r="E190" s="90" t="n">
        <v>2.972</v>
      </c>
      <c r="F190" s="90" t="n">
        <v>1.6</v>
      </c>
      <c r="G190" s="90" t="n">
        <v>78.8983</v>
      </c>
      <c r="H190" s="92" t="n">
        <v>15780.25</v>
      </c>
      <c r="I190" s="92" t="n">
        <v>2332.6399</v>
      </c>
      <c r="J190" s="90" t="n">
        <v>40.1</v>
      </c>
      <c r="K190" s="92" t="n">
        <v>3785.3799</v>
      </c>
      <c r="L190" s="36" t="n">
        <f aca="false">YEAR(A190)</f>
        <v>2022</v>
      </c>
      <c r="M190" s="64" t="n">
        <f aca="false">B190/1000</f>
        <v>-6.437</v>
      </c>
      <c r="N190" s="65" t="n">
        <f aca="false">J190/J189-1</f>
        <v>-0.0595684803001876</v>
      </c>
      <c r="O190" s="64" t="n">
        <f aca="false">SUM(M178:M189)</f>
        <v>-24.199</v>
      </c>
      <c r="P190" s="65" t="n">
        <f aca="false">D190/D189-1</f>
        <v>0.0288943488943489</v>
      </c>
      <c r="Q190" s="66" t="n">
        <f aca="false">E190-E189</f>
        <v>0.128</v>
      </c>
      <c r="R190" s="86" t="n">
        <f aca="false">H190/G190</f>
        <v>200.007477981148</v>
      </c>
      <c r="S190" s="64" t="n">
        <f aca="false">Regression!$C$9+Regression!$C$10*N190+Regression!$C$11*O190</f>
        <v>-2.05649291734471</v>
      </c>
      <c r="T190" s="64" t="n">
        <f aca="false">M190-S190</f>
        <v>-4.38050708265529</v>
      </c>
      <c r="U190" s="64" t="n">
        <f aca="false">SUM(M179:M190)</f>
        <v>-32.997</v>
      </c>
      <c r="V190" s="64" t="n">
        <f aca="false">SUM(M191:M202)</f>
        <v>21.229</v>
      </c>
      <c r="W190" s="65" t="n">
        <f aca="false">D202/D190-1</f>
        <v>-0.0170025790428885</v>
      </c>
      <c r="X190" s="65" t="n">
        <f aca="false">J202/J190-1</f>
        <v>-0.0134663341645885</v>
      </c>
      <c r="Y190" s="90" t="n">
        <v>114.81</v>
      </c>
    </row>
    <row r="191" customFormat="false" ht="15" hidden="false" customHeight="false" outlineLevel="0" collapsed="false">
      <c r="A191" s="88" t="n">
        <v>44743</v>
      </c>
      <c r="B191" s="89" t="n">
        <v>618</v>
      </c>
      <c r="C191" s="89" t="n">
        <v>4989</v>
      </c>
      <c r="D191" s="90" t="n">
        <v>105.9</v>
      </c>
      <c r="E191" s="90" t="n">
        <v>2.642</v>
      </c>
      <c r="F191" s="90" t="n">
        <v>2.298</v>
      </c>
      <c r="G191" s="90" t="n">
        <v>79.5715</v>
      </c>
      <c r="H191" s="92" t="n">
        <v>17158.25</v>
      </c>
      <c r="I191" s="92" t="n">
        <v>2451.5</v>
      </c>
      <c r="J191" s="90" t="n">
        <v>39.96</v>
      </c>
      <c r="K191" s="92" t="n">
        <v>4130.29</v>
      </c>
      <c r="L191" s="36" t="n">
        <f aca="false">YEAR(A191)</f>
        <v>2022</v>
      </c>
      <c r="M191" s="64" t="n">
        <f aca="false">B191/1000</f>
        <v>0.618</v>
      </c>
      <c r="N191" s="65" t="n">
        <f aca="false">J191/J190-1</f>
        <v>-0.00349127182044884</v>
      </c>
      <c r="O191" s="64" t="n">
        <f aca="false">SUM(M179:M190)</f>
        <v>-32.997</v>
      </c>
      <c r="P191" s="65" t="n">
        <f aca="false">D191/D190-1</f>
        <v>0.0115579329448849</v>
      </c>
      <c r="Q191" s="66" t="n">
        <f aca="false">E191-E190</f>
        <v>-0.33</v>
      </c>
      <c r="R191" s="86" t="n">
        <f aca="false">H191/G191</f>
        <v>215.633109844605</v>
      </c>
      <c r="S191" s="64" t="n">
        <f aca="false">Regression!$C$9+Regression!$C$10*N191+Regression!$C$11*O191</f>
        <v>-1.38070672275205</v>
      </c>
      <c r="T191" s="64" t="n">
        <f aca="false">M191-S191</f>
        <v>1.99870672275205</v>
      </c>
      <c r="U191" s="64" t="n">
        <f aca="false">SUM(M180:M191)</f>
        <v>-30.866</v>
      </c>
      <c r="V191" s="64" t="n">
        <f aca="false">SUM(M192:M203)</f>
        <v>26.289</v>
      </c>
      <c r="W191" s="65" t="n">
        <f aca="false">D203/D191-1</f>
        <v>-0.0381491973559963</v>
      </c>
      <c r="X191" s="65" t="n">
        <f aca="false">J203/J191-1</f>
        <v>0.0497997997997999</v>
      </c>
      <c r="Y191" s="90" t="n">
        <v>110.01</v>
      </c>
    </row>
    <row r="192" customFormat="false" ht="15" hidden="false" customHeight="false" outlineLevel="0" collapsed="false">
      <c r="A192" s="88" t="n">
        <v>44774</v>
      </c>
      <c r="B192" s="89" t="n">
        <v>6442</v>
      </c>
      <c r="C192" s="89" t="n">
        <v>51204</v>
      </c>
      <c r="D192" s="90" t="n">
        <v>108.7</v>
      </c>
      <c r="E192" s="90" t="n">
        <v>3.133</v>
      </c>
      <c r="F192" s="90" t="n">
        <v>2.86</v>
      </c>
      <c r="G192" s="90" t="n">
        <v>79.6823</v>
      </c>
      <c r="H192" s="92" t="n">
        <v>17759.3008</v>
      </c>
      <c r="I192" s="92" t="n">
        <v>2472.05</v>
      </c>
      <c r="J192" s="90" t="n">
        <v>39.43</v>
      </c>
      <c r="K192" s="92" t="n">
        <v>3955</v>
      </c>
      <c r="L192" s="36" t="n">
        <f aca="false">YEAR(A192)</f>
        <v>2022</v>
      </c>
      <c r="M192" s="64" t="n">
        <f aca="false">B192/1000</f>
        <v>6.442</v>
      </c>
      <c r="N192" s="65" t="n">
        <f aca="false">J192/J191-1</f>
        <v>-0.0132632632632633</v>
      </c>
      <c r="O192" s="64" t="n">
        <f aca="false">SUM(M180:M191)</f>
        <v>-30.866</v>
      </c>
      <c r="P192" s="65" t="n">
        <f aca="false">D192/D191-1</f>
        <v>0.0264400377714824</v>
      </c>
      <c r="Q192" s="66" t="n">
        <f aca="false">E192-E191</f>
        <v>0.491</v>
      </c>
      <c r="R192" s="86" t="n">
        <f aca="false">H192/G192</f>
        <v>222.876357735658</v>
      </c>
      <c r="S192" s="64" t="n">
        <f aca="false">Regression!$C$9+Regression!$C$10*N192+Regression!$C$11*O192</f>
        <v>-1.47279039381626</v>
      </c>
      <c r="T192" s="64" t="n">
        <f aca="false">M192-S192</f>
        <v>7.91479039381626</v>
      </c>
      <c r="U192" s="64" t="n">
        <f aca="false">SUM(M181:M192)</f>
        <v>-24.708</v>
      </c>
      <c r="V192" s="64" t="n">
        <f aca="false">SUM(M193:M204)</f>
        <v>21.327</v>
      </c>
      <c r="W192" s="65" t="n">
        <f aca="false">D204/D192-1</f>
        <v>-0.0467341306347746</v>
      </c>
      <c r="X192" s="65" t="n">
        <f aca="false">J204/J192-1</f>
        <v>-0.006593963986812</v>
      </c>
      <c r="Y192" s="90" t="n">
        <v>96.49</v>
      </c>
    </row>
    <row r="193" customFormat="false" ht="15" hidden="false" customHeight="false" outlineLevel="0" collapsed="false">
      <c r="A193" s="88" t="n">
        <v>44805</v>
      </c>
      <c r="B193" s="89" t="n">
        <v>-903</v>
      </c>
      <c r="C193" s="89" t="n">
        <v>-7624</v>
      </c>
      <c r="D193" s="90" t="n">
        <v>112.12</v>
      </c>
      <c r="E193" s="90" t="n">
        <v>3.804</v>
      </c>
      <c r="F193" s="90" t="n">
        <v>3.18</v>
      </c>
      <c r="G193" s="90" t="n">
        <v>81.4806</v>
      </c>
      <c r="H193" s="92" t="n">
        <v>17094.3496</v>
      </c>
      <c r="I193" s="92" t="n">
        <v>2155.49</v>
      </c>
      <c r="J193" s="90" t="n">
        <v>34.88</v>
      </c>
      <c r="K193" s="92" t="n">
        <v>3585.6201</v>
      </c>
      <c r="L193" s="36" t="n">
        <f aca="false">YEAR(A193)</f>
        <v>2022</v>
      </c>
      <c r="M193" s="64" t="n">
        <f aca="false">B193/1000</f>
        <v>-0.903</v>
      </c>
      <c r="N193" s="65" t="n">
        <f aca="false">J193/J192-1</f>
        <v>-0.115394369769211</v>
      </c>
      <c r="O193" s="64" t="n">
        <f aca="false">SUM(M181:M192)</f>
        <v>-24.708</v>
      </c>
      <c r="P193" s="65" t="n">
        <f aca="false">D193/D192-1</f>
        <v>0.0314627414903403</v>
      </c>
      <c r="Q193" s="66" t="n">
        <f aca="false">E193-E192</f>
        <v>0.671</v>
      </c>
      <c r="R193" s="86" t="n">
        <f aca="false">H193/G193</f>
        <v>209.796560162787</v>
      </c>
      <c r="S193" s="64" t="n">
        <f aca="false">Regression!$C$9+Regression!$C$10*N193+Regression!$C$11*O193</f>
        <v>-3.12729713222614</v>
      </c>
      <c r="T193" s="64" t="n">
        <f aca="false">M193-S193</f>
        <v>2.22429713222614</v>
      </c>
      <c r="U193" s="64" t="n">
        <f aca="false">SUM(M182:M193)</f>
        <v>-27.403</v>
      </c>
      <c r="V193" s="64" t="n">
        <f aca="false">SUM(M194:M205)</f>
        <v>20.454</v>
      </c>
      <c r="W193" s="65" t="n">
        <f aca="false">D205/D193-1</f>
        <v>-0.0530681412772031</v>
      </c>
      <c r="X193" s="65" t="n">
        <f aca="false">J205/J193-1</f>
        <v>0.0880160550458715</v>
      </c>
      <c r="Y193" s="90" t="n">
        <v>87.96</v>
      </c>
    </row>
    <row r="194" customFormat="false" ht="15" hidden="false" customHeight="false" outlineLevel="0" collapsed="false">
      <c r="A194" s="88" t="n">
        <v>44835</v>
      </c>
      <c r="B194" s="89" t="n">
        <v>-1</v>
      </c>
      <c r="C194" s="89" t="n">
        <v>-8</v>
      </c>
      <c r="D194" s="90" t="n">
        <v>111.53</v>
      </c>
      <c r="E194" s="90" t="n">
        <v>4.077</v>
      </c>
      <c r="F194" s="90" t="n">
        <v>3.975</v>
      </c>
      <c r="G194" s="90" t="n">
        <v>82.2392</v>
      </c>
      <c r="H194" s="92" t="n">
        <v>18012.1992</v>
      </c>
      <c r="I194" s="92" t="n">
        <v>2293.6101</v>
      </c>
      <c r="J194" s="90" t="n">
        <v>34.19</v>
      </c>
      <c r="K194" s="92" t="n">
        <v>3871.98</v>
      </c>
      <c r="L194" s="36" t="n">
        <f aca="false">YEAR(A194)</f>
        <v>2022</v>
      </c>
      <c r="M194" s="64" t="n">
        <f aca="false">B194/1000</f>
        <v>-0.001</v>
      </c>
      <c r="N194" s="65" t="n">
        <f aca="false">J194/J193-1</f>
        <v>-0.0197821100917432</v>
      </c>
      <c r="O194" s="64" t="n">
        <f aca="false">SUM(M182:M193)</f>
        <v>-27.403</v>
      </c>
      <c r="P194" s="65" t="n">
        <f aca="false">D194/D193-1</f>
        <v>-0.00526221905101676</v>
      </c>
      <c r="Q194" s="66" t="n">
        <f aca="false">E194-E193</f>
        <v>0.273</v>
      </c>
      <c r="R194" s="86" t="n">
        <f aca="false">H194/G194</f>
        <v>219.022062471425</v>
      </c>
      <c r="S194" s="64" t="n">
        <f aca="false">Regression!$C$9+Regression!$C$10*N194+Regression!$C$11*O194</f>
        <v>-1.44653894601761</v>
      </c>
      <c r="T194" s="64" t="n">
        <f aca="false">M194-S194</f>
        <v>1.44553894601761</v>
      </c>
      <c r="U194" s="64" t="n">
        <f aca="false">SUM(M183:M194)</f>
        <v>-25.597</v>
      </c>
      <c r="V194" s="64" t="n">
        <f aca="false">SUM(M195:M206)</f>
        <v>17.505</v>
      </c>
      <c r="W194" s="65" t="n">
        <f aca="false">D206/D194-1</f>
        <v>-0.043665381511701</v>
      </c>
      <c r="X194" s="65" t="n">
        <f aca="false">J206/J194-1</f>
        <v>0.0734132787364727</v>
      </c>
      <c r="Y194" s="90" t="n">
        <v>94.83</v>
      </c>
    </row>
    <row r="195" customFormat="false" ht="15" hidden="false" customHeight="false" outlineLevel="0" collapsed="false">
      <c r="A195" s="88" t="n">
        <v>44866</v>
      </c>
      <c r="B195" s="89" t="n">
        <v>4426</v>
      </c>
      <c r="C195" s="89" t="n">
        <v>36239</v>
      </c>
      <c r="D195" s="90" t="n">
        <v>105.95</v>
      </c>
      <c r="E195" s="90" t="n">
        <v>3.703</v>
      </c>
      <c r="F195" s="90" t="n">
        <v>4.253</v>
      </c>
      <c r="G195" s="90" t="n">
        <v>81.6309</v>
      </c>
      <c r="H195" s="92" t="n">
        <v>18758.3496</v>
      </c>
      <c r="I195" s="92" t="n">
        <v>2472.53</v>
      </c>
      <c r="J195" s="90" t="n">
        <v>39.52</v>
      </c>
      <c r="K195" s="92" t="n">
        <v>4080.1101</v>
      </c>
      <c r="L195" s="36" t="n">
        <f aca="false">YEAR(A195)</f>
        <v>2022</v>
      </c>
      <c r="M195" s="64" t="n">
        <f aca="false">B195/1000</f>
        <v>4.426</v>
      </c>
      <c r="N195" s="65" t="n">
        <f aca="false">J195/J194-1</f>
        <v>0.155893536121673</v>
      </c>
      <c r="O195" s="64" t="n">
        <f aca="false">SUM(M183:M194)</f>
        <v>-25.597</v>
      </c>
      <c r="P195" s="65" t="n">
        <f aca="false">D195/D194-1</f>
        <v>-0.0500313816910248</v>
      </c>
      <c r="Q195" s="66" t="n">
        <f aca="false">E195-E194</f>
        <v>-0.374</v>
      </c>
      <c r="R195" s="86" t="n">
        <f aca="false">H195/G195</f>
        <v>229.794717441557</v>
      </c>
      <c r="S195" s="64" t="n">
        <f aca="false">Regression!$C$9+Regression!$C$10*N195+Regression!$C$11*O195</f>
        <v>1.93189306273667</v>
      </c>
      <c r="T195" s="64" t="n">
        <f aca="false">M195-S195</f>
        <v>2.49410693726333</v>
      </c>
      <c r="U195" s="64" t="n">
        <f aca="false">SUM(M184:M195)</f>
        <v>-20.381</v>
      </c>
      <c r="V195" s="64" t="n">
        <f aca="false">SUM(M196:M207)</f>
        <v>14.159</v>
      </c>
      <c r="W195" s="65" t="n">
        <f aca="false">D207/D195-1</f>
        <v>-0.0231241151486551</v>
      </c>
      <c r="X195" s="65" t="n">
        <f aca="false">J207/J195-1</f>
        <v>0.00101214574898778</v>
      </c>
      <c r="Y195" s="90" t="n">
        <v>85.43</v>
      </c>
    </row>
    <row r="196" customFormat="false" ht="15" hidden="false" customHeight="false" outlineLevel="0" collapsed="false">
      <c r="A196" s="88" t="n">
        <v>44896</v>
      </c>
      <c r="B196" s="89" t="n">
        <v>1355</v>
      </c>
      <c r="C196" s="89" t="n">
        <v>11119</v>
      </c>
      <c r="D196" s="90" t="n">
        <v>103.52</v>
      </c>
      <c r="E196" s="90" t="n">
        <v>3.879</v>
      </c>
      <c r="F196" s="90" t="n">
        <v>4.26</v>
      </c>
      <c r="G196" s="90" t="n">
        <v>82.7395</v>
      </c>
      <c r="H196" s="92" t="n">
        <v>18105.3008</v>
      </c>
      <c r="I196" s="92" t="n">
        <v>2236.3999</v>
      </c>
      <c r="J196" s="90" t="n">
        <v>37.9</v>
      </c>
      <c r="K196" s="92" t="n">
        <v>3839.5</v>
      </c>
      <c r="L196" s="36" t="n">
        <f aca="false">YEAR(A196)</f>
        <v>2022</v>
      </c>
      <c r="M196" s="64" t="n">
        <f aca="false">B196/1000</f>
        <v>1.355</v>
      </c>
      <c r="N196" s="65" t="n">
        <f aca="false">J196/J195-1</f>
        <v>-0.0409919028340082</v>
      </c>
      <c r="O196" s="64" t="n">
        <f aca="false">SUM(M184:M195)</f>
        <v>-20.381</v>
      </c>
      <c r="P196" s="65" t="n">
        <f aca="false">D196/D195-1</f>
        <v>-0.0229353468617273</v>
      </c>
      <c r="Q196" s="66" t="n">
        <f aca="false">E196-E195</f>
        <v>0.176</v>
      </c>
      <c r="R196" s="86" t="n">
        <f aca="false">H196/G196</f>
        <v>218.822941883864</v>
      </c>
      <c r="S196" s="64" t="n">
        <f aca="false">Regression!$C$9+Regression!$C$10*N196+Regression!$C$11*O196</f>
        <v>-1.54346273262027</v>
      </c>
      <c r="T196" s="64" t="n">
        <f aca="false">M196-S196</f>
        <v>2.89846273262027</v>
      </c>
      <c r="U196" s="64" t="n">
        <f aca="false">SUM(M185:M196)</f>
        <v>-16.501</v>
      </c>
      <c r="V196" s="64" t="n">
        <f aca="false">SUM(M197:M208)</f>
        <v>20.743</v>
      </c>
      <c r="W196" s="65" t="n">
        <f aca="false">D208/D196-1</f>
        <v>-0.0211553323029366</v>
      </c>
      <c r="X196" s="65" t="n">
        <f aca="false">J208/J196-1</f>
        <v>0.0609498680738787</v>
      </c>
      <c r="Y196" s="90" t="n">
        <v>85.91</v>
      </c>
    </row>
    <row r="197" customFormat="false" ht="15" hidden="false" customHeight="false" outlineLevel="0" collapsed="false">
      <c r="A197" s="88" t="n">
        <v>44927</v>
      </c>
      <c r="B197" s="89" t="n">
        <v>-3520</v>
      </c>
      <c r="C197" s="89" t="n">
        <v>-28852</v>
      </c>
      <c r="D197" s="90" t="n">
        <v>102.1</v>
      </c>
      <c r="E197" s="90" t="n">
        <v>3.529</v>
      </c>
      <c r="F197" s="90" t="n">
        <v>4.57</v>
      </c>
      <c r="G197" s="90" t="n">
        <v>81.5799</v>
      </c>
      <c r="H197" s="92" t="n">
        <v>17662.1504</v>
      </c>
      <c r="I197" s="92" t="n">
        <v>2425.0801</v>
      </c>
      <c r="J197" s="90" t="n">
        <v>41.36</v>
      </c>
      <c r="K197" s="92" t="n">
        <v>4076.6001</v>
      </c>
      <c r="L197" s="36" t="n">
        <f aca="false">YEAR(A197)</f>
        <v>2023</v>
      </c>
      <c r="M197" s="64" t="n">
        <f aca="false">B197/1000</f>
        <v>-3.52</v>
      </c>
      <c r="N197" s="65" t="n">
        <f aca="false">J197/J196-1</f>
        <v>0.091292875989446</v>
      </c>
      <c r="O197" s="64" t="n">
        <f aca="false">SUM(M185:M196)</f>
        <v>-16.501</v>
      </c>
      <c r="P197" s="65" t="n">
        <f aca="false">D197/D196-1</f>
        <v>-0.0137171561051005</v>
      </c>
      <c r="Q197" s="66" t="n">
        <f aca="false">E197-E196</f>
        <v>-0.35</v>
      </c>
      <c r="R197" s="86" t="n">
        <f aca="false">H197/G197</f>
        <v>216.501250920876</v>
      </c>
      <c r="S197" s="64" t="n">
        <f aca="false">Regression!$C$9+Regression!$C$10*N197+Regression!$C$11*O197</f>
        <v>1.10875443361211</v>
      </c>
      <c r="T197" s="64" t="n">
        <f aca="false">M197-S197</f>
        <v>-4.62875443361211</v>
      </c>
      <c r="U197" s="64" t="n">
        <f aca="false">SUM(M186:M197)</f>
        <v>-15.561</v>
      </c>
      <c r="V197" s="64" t="n">
        <f aca="false">SUM(M198:M209)</f>
        <v>21.167</v>
      </c>
      <c r="W197" s="65" t="n">
        <f aca="false">D209/D197-1</f>
        <v>0.0114593535749266</v>
      </c>
      <c r="X197" s="65" t="n">
        <f aca="false">J209/J197-1</f>
        <v>-0.0718085106382979</v>
      </c>
      <c r="Y197" s="93"/>
    </row>
    <row r="198" customFormat="false" ht="15" hidden="false" customHeight="false" outlineLevel="0" collapsed="false">
      <c r="A198" s="88" t="n">
        <v>44958</v>
      </c>
      <c r="B198" s="89" t="n">
        <v>-647</v>
      </c>
      <c r="C198" s="89" t="n">
        <v>-5294</v>
      </c>
      <c r="D198" s="90" t="n">
        <v>104.87</v>
      </c>
      <c r="E198" s="90" t="n">
        <v>3.916</v>
      </c>
      <c r="F198" s="90" t="n">
        <v>4.71</v>
      </c>
      <c r="G198" s="90" t="n">
        <v>82.652</v>
      </c>
      <c r="H198" s="92" t="n">
        <v>17303.9492</v>
      </c>
      <c r="I198" s="92" t="n">
        <v>2412.8501</v>
      </c>
      <c r="J198" s="90" t="n">
        <v>38.23</v>
      </c>
      <c r="K198" s="92" t="n">
        <v>3970.1499</v>
      </c>
      <c r="L198" s="36" t="n">
        <f aca="false">YEAR(A198)</f>
        <v>2023</v>
      </c>
      <c r="M198" s="64" t="n">
        <f aca="false">B198/1000</f>
        <v>-0.647</v>
      </c>
      <c r="N198" s="65" t="n">
        <f aca="false">J198/J197-1</f>
        <v>-0.0756769825918763</v>
      </c>
      <c r="O198" s="64" t="n">
        <f aca="false">SUM(M186:M197)</f>
        <v>-15.561</v>
      </c>
      <c r="P198" s="65" t="n">
        <f aca="false">D198/D197-1</f>
        <v>0.0271302644466211</v>
      </c>
      <c r="Q198" s="66" t="n">
        <f aca="false">E198-E197</f>
        <v>0.387</v>
      </c>
      <c r="R198" s="86" t="n">
        <f aca="false">H198/G198</f>
        <v>209.359110487345</v>
      </c>
      <c r="S198" s="64" t="n">
        <f aca="false">Regression!$C$9+Regression!$C$10*N198+Regression!$C$11*O198</f>
        <v>-1.98815784864848</v>
      </c>
      <c r="T198" s="64" t="n">
        <f aca="false">M198-S198</f>
        <v>1.34115784864848</v>
      </c>
      <c r="U198" s="64" t="n">
        <f aca="false">SUM(M187:M198)</f>
        <v>-11.466</v>
      </c>
      <c r="V198" s="64" t="n">
        <f aca="false">SUM(M199:M210)</f>
        <v>22</v>
      </c>
      <c r="W198" s="65" t="n">
        <f aca="false">D210/D198-1</f>
        <v>-0.00677028702202731</v>
      </c>
      <c r="X198" s="65" t="n">
        <f aca="false">J210/J198-1</f>
        <v>0.0460371436044993</v>
      </c>
      <c r="Y198" s="90" t="n">
        <v>83.89</v>
      </c>
    </row>
    <row r="199" customFormat="false" ht="15" hidden="false" customHeight="false" outlineLevel="0" collapsed="false">
      <c r="A199" s="88" t="n">
        <v>44986</v>
      </c>
      <c r="B199" s="89" t="n">
        <v>967</v>
      </c>
      <c r="C199" s="89" t="n">
        <v>7936</v>
      </c>
      <c r="D199" s="90" t="n">
        <v>102.51</v>
      </c>
      <c r="E199" s="90" t="n">
        <v>3.494</v>
      </c>
      <c r="F199" s="90" t="n">
        <v>4.585</v>
      </c>
      <c r="G199" s="90" t="n">
        <v>82.1005</v>
      </c>
      <c r="H199" s="92" t="n">
        <v>17359.75</v>
      </c>
      <c r="I199" s="92" t="n">
        <v>2476.8601</v>
      </c>
      <c r="J199" s="90" t="n">
        <v>39.46</v>
      </c>
      <c r="K199" s="92" t="n">
        <v>4109.3101</v>
      </c>
      <c r="L199" s="36" t="n">
        <f aca="false">YEAR(A199)</f>
        <v>2023</v>
      </c>
      <c r="M199" s="64" t="n">
        <f aca="false">B199/1000</f>
        <v>0.967</v>
      </c>
      <c r="N199" s="65" t="n">
        <f aca="false">J199/J198-1</f>
        <v>0.0321736855872352</v>
      </c>
      <c r="O199" s="64" t="n">
        <f aca="false">SUM(M187:M198)</f>
        <v>-11.466</v>
      </c>
      <c r="P199" s="65" t="n">
        <f aca="false">D199/D198-1</f>
        <v>-0.0225040526365977</v>
      </c>
      <c r="Q199" s="66" t="n">
        <f aca="false">E199-E198</f>
        <v>-0.422</v>
      </c>
      <c r="R199" s="86" t="n">
        <f aca="false">H199/G199</f>
        <v>211.445119091845</v>
      </c>
      <c r="S199" s="64" t="n">
        <f aca="false">Regression!$C$9+Regression!$C$10*N199+Regression!$C$11*O199</f>
        <v>0.214188133481988</v>
      </c>
      <c r="T199" s="64" t="n">
        <f aca="false">M199-S199</f>
        <v>0.752811866518012</v>
      </c>
      <c r="U199" s="64" t="n">
        <f aca="false">SUM(M188:M199)</f>
        <v>-5.114</v>
      </c>
      <c r="V199" s="64" t="n">
        <f aca="false">SUM(M200:M211)</f>
        <v>25.273</v>
      </c>
      <c r="W199" s="65" t="n">
        <f aca="false">D211/D199-1</f>
        <v>0.0199004975124377</v>
      </c>
      <c r="X199" s="65" t="n">
        <f aca="false">J211/J199-1</f>
        <v>0.0410542321338063</v>
      </c>
      <c r="Y199" s="90" t="n">
        <v>79.77</v>
      </c>
    </row>
    <row r="200" customFormat="false" ht="15" hidden="false" customHeight="false" outlineLevel="0" collapsed="false">
      <c r="A200" s="88" t="n">
        <v>45017</v>
      </c>
      <c r="B200" s="89" t="n">
        <v>1420</v>
      </c>
      <c r="C200" s="89" t="n">
        <v>11631</v>
      </c>
      <c r="D200" s="90" t="n">
        <v>101.67</v>
      </c>
      <c r="E200" s="90" t="n">
        <v>3.452</v>
      </c>
      <c r="F200" s="90" t="n">
        <v>4.923</v>
      </c>
      <c r="G200" s="90" t="n">
        <v>81.7454</v>
      </c>
      <c r="H200" s="92" t="n">
        <v>18065</v>
      </c>
      <c r="I200" s="92" t="n">
        <v>2501.53</v>
      </c>
      <c r="J200" s="90" t="n">
        <v>39.13</v>
      </c>
      <c r="K200" s="92" t="n">
        <v>4169.48</v>
      </c>
      <c r="L200" s="36" t="n">
        <f aca="false">YEAR(A200)</f>
        <v>2023</v>
      </c>
      <c r="M200" s="64" t="n">
        <f aca="false">B200/1000</f>
        <v>1.42</v>
      </c>
      <c r="N200" s="65" t="n">
        <f aca="false">J200/J199-1</f>
        <v>-0.00836289913836796</v>
      </c>
      <c r="O200" s="64" t="n">
        <f aca="false">SUM(M188:M199)</f>
        <v>-5.114</v>
      </c>
      <c r="P200" s="65" t="n">
        <f aca="false">D200/D199-1</f>
        <v>-0.00819432250512153</v>
      </c>
      <c r="Q200" s="66" t="n">
        <f aca="false">E200-E199</f>
        <v>-0.0420000000000003</v>
      </c>
      <c r="R200" s="86" t="n">
        <f aca="false">H200/G200</f>
        <v>220.991028241344</v>
      </c>
      <c r="S200" s="64" t="n">
        <f aca="false">Regression!$C$9+Regression!$C$10*N200+Regression!$C$11*O200</f>
        <v>-0.274653883921579</v>
      </c>
      <c r="T200" s="64" t="n">
        <f aca="false">M200-S200</f>
        <v>1.69465388392158</v>
      </c>
      <c r="U200" s="64" t="n">
        <f aca="false">SUM(M189:M200)</f>
        <v>-1.458</v>
      </c>
      <c r="V200" s="64" t="n">
        <f aca="false">SUM(M201:M212)</f>
        <v>22.817</v>
      </c>
      <c r="W200" s="65" t="n">
        <f aca="false">D212/D200-1</f>
        <v>0.0447526310612767</v>
      </c>
      <c r="X200" s="65" t="n">
        <f aca="false">J212/J200-1</f>
        <v>0.04753386148735</v>
      </c>
      <c r="Y200" s="90" t="n">
        <v>79.54</v>
      </c>
    </row>
    <row r="201" customFormat="false" ht="15" hidden="false" customHeight="false" outlineLevel="0" collapsed="false">
      <c r="A201" s="88" t="n">
        <v>45047</v>
      </c>
      <c r="B201" s="89" t="n">
        <v>5335</v>
      </c>
      <c r="C201" s="89" t="n">
        <v>43838</v>
      </c>
      <c r="D201" s="90" t="n">
        <v>104.32</v>
      </c>
      <c r="E201" s="90" t="n">
        <v>3.637</v>
      </c>
      <c r="F201" s="90" t="n">
        <v>5.248</v>
      </c>
      <c r="G201" s="90" t="n">
        <v>82.6839</v>
      </c>
      <c r="H201" s="92" t="n">
        <v>18534.4004</v>
      </c>
      <c r="I201" s="92" t="n">
        <v>2577.1201</v>
      </c>
      <c r="J201" s="90" t="n">
        <v>38.19</v>
      </c>
      <c r="K201" s="92" t="n">
        <v>4179.8301</v>
      </c>
      <c r="L201" s="36" t="n">
        <f aca="false">YEAR(A201)</f>
        <v>2023</v>
      </c>
      <c r="M201" s="64" t="n">
        <f aca="false">B201/1000</f>
        <v>5.335</v>
      </c>
      <c r="N201" s="65" t="n">
        <f aca="false">J201/J200-1</f>
        <v>-0.0240224891387684</v>
      </c>
      <c r="O201" s="64" t="n">
        <f aca="false">SUM(M189:M200)</f>
        <v>-1.458</v>
      </c>
      <c r="P201" s="65" t="n">
        <f aca="false">D201/D200-1</f>
        <v>0.0260647191895347</v>
      </c>
      <c r="Q201" s="66" t="n">
        <f aca="false">E201-E200</f>
        <v>0.185</v>
      </c>
      <c r="R201" s="86" t="n">
        <f aca="false">H201/G201</f>
        <v>224.159726379622</v>
      </c>
      <c r="S201" s="64" t="n">
        <f aca="false">Regression!$C$9+Regression!$C$10*N201+Regression!$C$11*O201</f>
        <v>-0.411863291487011</v>
      </c>
      <c r="T201" s="64" t="n">
        <f aca="false">M201-S201</f>
        <v>5.74686329148701</v>
      </c>
      <c r="U201" s="64" t="n">
        <f aca="false">SUM(M190:M201)</f>
        <v>9.055</v>
      </c>
      <c r="V201" s="64" t="n">
        <f aca="false">SUM(M202:M213)</f>
        <v>14.419</v>
      </c>
      <c r="W201" s="65" t="n">
        <f aca="false">D213/D201-1</f>
        <v>0.00335506134969332</v>
      </c>
      <c r="X201" s="65" t="n">
        <f aca="false">J213/J201-1</f>
        <v>0.0942655145326001</v>
      </c>
      <c r="Y201" s="90" t="n">
        <v>72.66</v>
      </c>
    </row>
    <row r="202" customFormat="false" ht="15" hidden="false" customHeight="false" outlineLevel="0" collapsed="false">
      <c r="A202" s="88" t="n">
        <v>45078</v>
      </c>
      <c r="B202" s="89" t="n">
        <v>5737</v>
      </c>
      <c r="C202" s="89" t="n">
        <v>47148</v>
      </c>
      <c r="D202" s="90" t="n">
        <v>102.91</v>
      </c>
      <c r="E202" s="90" t="n">
        <v>3.819</v>
      </c>
      <c r="F202" s="90" t="n">
        <v>5.153</v>
      </c>
      <c r="G202" s="90" t="n">
        <v>82.0754</v>
      </c>
      <c r="H202" s="92" t="n">
        <v>19189.0508</v>
      </c>
      <c r="I202" s="92" t="n">
        <v>2564.28</v>
      </c>
      <c r="J202" s="90" t="n">
        <v>39.56</v>
      </c>
      <c r="K202" s="92" t="n">
        <v>4450.3799</v>
      </c>
      <c r="L202" s="36" t="n">
        <f aca="false">YEAR(A202)</f>
        <v>2023</v>
      </c>
      <c r="M202" s="64" t="n">
        <f aca="false">B202/1000</f>
        <v>5.737</v>
      </c>
      <c r="N202" s="65" t="n">
        <f aca="false">J202/J201-1</f>
        <v>0.0358732652526841</v>
      </c>
      <c r="O202" s="64" t="n">
        <f aca="false">SUM(M190:M201)</f>
        <v>9.055</v>
      </c>
      <c r="P202" s="65" t="n">
        <f aca="false">D202/D201-1</f>
        <v>-0.0135161042944785</v>
      </c>
      <c r="Q202" s="66" t="n">
        <f aca="false">E202-E201</f>
        <v>0.182</v>
      </c>
      <c r="R202" s="86" t="n">
        <f aca="false">H202/G202</f>
        <v>233.797834673971</v>
      </c>
      <c r="S202" s="64" t="n">
        <f aca="false">Regression!$C$9+Regression!$C$10*N202+Regression!$C$11*O202</f>
        <v>1.16508846346912</v>
      </c>
      <c r="T202" s="64" t="n">
        <f aca="false">M202-S202</f>
        <v>4.57191153653088</v>
      </c>
      <c r="U202" s="64" t="n">
        <f aca="false">SUM(M191:M202)</f>
        <v>21.229</v>
      </c>
      <c r="V202" s="64" t="n">
        <f aca="false">SUM(M203:M214)</f>
        <v>11.868</v>
      </c>
      <c r="W202" s="65" t="n">
        <f aca="false">D214/D202-1</f>
        <v>0.0287629967933147</v>
      </c>
      <c r="X202" s="65" t="n">
        <f aca="false">J214/J202-1</f>
        <v>0.0765925176946412</v>
      </c>
      <c r="Y202" s="90" t="n">
        <v>74.9</v>
      </c>
    </row>
    <row r="203" customFormat="false" ht="15" hidden="false" customHeight="false" outlineLevel="0" collapsed="false">
      <c r="A203" s="88" t="n">
        <v>45108</v>
      </c>
      <c r="B203" s="89" t="n">
        <v>5678</v>
      </c>
      <c r="C203" s="89" t="n">
        <v>46618</v>
      </c>
      <c r="D203" s="90" t="n">
        <v>101.86</v>
      </c>
      <c r="E203" s="90" t="n">
        <v>3.959</v>
      </c>
      <c r="F203" s="90" t="n">
        <v>5.248</v>
      </c>
      <c r="G203" s="90" t="n">
        <v>82.2528</v>
      </c>
      <c r="H203" s="92" t="n">
        <v>19753.8008</v>
      </c>
      <c r="I203" s="92" t="n">
        <v>2632.5801</v>
      </c>
      <c r="J203" s="90" t="n">
        <v>41.95</v>
      </c>
      <c r="K203" s="92" t="n">
        <v>4588.96</v>
      </c>
      <c r="L203" s="36" t="n">
        <f aca="false">YEAR(A203)</f>
        <v>2023</v>
      </c>
      <c r="M203" s="64" t="n">
        <f aca="false">B203/1000</f>
        <v>5.678</v>
      </c>
      <c r="N203" s="65" t="n">
        <f aca="false">J203/J202-1</f>
        <v>0.0604145601617796</v>
      </c>
      <c r="O203" s="64" t="n">
        <f aca="false">SUM(M191:M202)</f>
        <v>21.229</v>
      </c>
      <c r="P203" s="65" t="n">
        <f aca="false">D203/D202-1</f>
        <v>-0.0102030900787096</v>
      </c>
      <c r="Q203" s="66" t="n">
        <f aca="false">E203-E202</f>
        <v>0.14</v>
      </c>
      <c r="R203" s="86" t="n">
        <f aca="false">H203/G203</f>
        <v>240.159615234983</v>
      </c>
      <c r="S203" s="64" t="n">
        <f aca="false">Regression!$C$9+Regression!$C$10*N203+Regression!$C$11*O203</f>
        <v>2.14908717964276</v>
      </c>
      <c r="T203" s="64" t="n">
        <f aca="false">M203-S203</f>
        <v>3.52891282035724</v>
      </c>
      <c r="U203" s="64" t="n">
        <f aca="false">SUM(M192:M203)</f>
        <v>26.289</v>
      </c>
      <c r="V203" s="64" t="n">
        <f aca="false">SUM(M204:M215)</f>
        <v>10.064</v>
      </c>
      <c r="W203" s="65" t="n">
        <f aca="false">D215/D203-1</f>
        <v>0.0219909679952877</v>
      </c>
      <c r="X203" s="65" t="n">
        <f aca="false">J215/J203-1</f>
        <v>0.0238379022646007</v>
      </c>
      <c r="Y203" s="90" t="n">
        <v>85.56</v>
      </c>
    </row>
    <row r="204" customFormat="false" ht="15" hidden="false" customHeight="false" outlineLevel="0" collapsed="false">
      <c r="A204" s="88" t="n">
        <v>45139</v>
      </c>
      <c r="B204" s="89" t="n">
        <v>1480</v>
      </c>
      <c r="C204" s="89" t="n">
        <v>12262</v>
      </c>
      <c r="D204" s="90" t="n">
        <v>103.62</v>
      </c>
      <c r="E204" s="90" t="n">
        <v>4.093</v>
      </c>
      <c r="F204" s="90" t="n">
        <v>5.298</v>
      </c>
      <c r="G204" s="90" t="n">
        <v>82.7004</v>
      </c>
      <c r="H204" s="92" t="n">
        <v>19253.8008</v>
      </c>
      <c r="I204" s="92" t="n">
        <v>2556.27</v>
      </c>
      <c r="J204" s="90" t="n">
        <v>39.17</v>
      </c>
      <c r="K204" s="92" t="n">
        <v>4507.6602</v>
      </c>
      <c r="L204" s="36" t="n">
        <f aca="false">YEAR(A204)</f>
        <v>2023</v>
      </c>
      <c r="M204" s="64" t="n">
        <f aca="false">B204/1000</f>
        <v>1.48</v>
      </c>
      <c r="N204" s="65" t="n">
        <f aca="false">J204/J203-1</f>
        <v>-0.0662693682955901</v>
      </c>
      <c r="O204" s="64" t="n">
        <f aca="false">SUM(M192:M203)</f>
        <v>26.289</v>
      </c>
      <c r="P204" s="65" t="n">
        <f aca="false">D204/D203-1</f>
        <v>0.0172786177105833</v>
      </c>
      <c r="Q204" s="66" t="n">
        <f aca="false">E204-E203</f>
        <v>0.134</v>
      </c>
      <c r="R204" s="86" t="n">
        <f aca="false">H204/G204</f>
        <v>232.813877562865</v>
      </c>
      <c r="S204" s="64" t="n">
        <f aca="false">Regression!$C$9+Regression!$C$10*N204+Regression!$C$11*O204</f>
        <v>-0.0139152630415051</v>
      </c>
      <c r="T204" s="64" t="n">
        <f aca="false">M204-S204</f>
        <v>1.49391526304151</v>
      </c>
      <c r="U204" s="64" t="n">
        <f aca="false">SUM(M193:M204)</f>
        <v>21.327</v>
      </c>
      <c r="V204" s="64" t="n">
        <f aca="false">SUM(M205:M216)</f>
        <v>9.457</v>
      </c>
      <c r="W204" s="65" t="n">
        <f aca="false">D216/D204-1</f>
        <v>-0.0185292414591778</v>
      </c>
      <c r="X204" s="65" t="n">
        <f aca="false">J216/J204-1</f>
        <v>0.107224917028338</v>
      </c>
      <c r="Y204" s="90" t="n">
        <v>86.86</v>
      </c>
    </row>
    <row r="205" customFormat="false" ht="15" hidden="false" customHeight="false" outlineLevel="0" collapsed="false">
      <c r="A205" s="88" t="n">
        <v>45170</v>
      </c>
      <c r="B205" s="89" t="n">
        <v>-1776</v>
      </c>
      <c r="C205" s="89" t="n">
        <v>-14768</v>
      </c>
      <c r="D205" s="90" t="n">
        <v>106.17</v>
      </c>
      <c r="E205" s="90" t="n">
        <v>4.573</v>
      </c>
      <c r="F205" s="90" t="n">
        <v>5.3</v>
      </c>
      <c r="G205" s="90" t="n">
        <v>83.193</v>
      </c>
      <c r="H205" s="92" t="n">
        <v>19638.3008</v>
      </c>
      <c r="I205" s="92" t="n">
        <v>2465.0701</v>
      </c>
      <c r="J205" s="90" t="n">
        <v>37.95</v>
      </c>
      <c r="K205" s="92" t="n">
        <v>4288.0498</v>
      </c>
      <c r="L205" s="36" t="n">
        <f aca="false">YEAR(A205)</f>
        <v>2023</v>
      </c>
      <c r="M205" s="64" t="n">
        <f aca="false">B205/1000</f>
        <v>-1.776</v>
      </c>
      <c r="N205" s="65" t="n">
        <f aca="false">J205/J204-1</f>
        <v>-0.0311462854225172</v>
      </c>
      <c r="O205" s="64" t="n">
        <f aca="false">SUM(M193:M204)</f>
        <v>21.327</v>
      </c>
      <c r="P205" s="65" t="n">
        <f aca="false">D205/D204-1</f>
        <v>0.0246091488129705</v>
      </c>
      <c r="Q205" s="66" t="n">
        <f aca="false">E205-E204</f>
        <v>0.48</v>
      </c>
      <c r="R205" s="86" t="n">
        <f aca="false">H205/G205</f>
        <v>236.057129806594</v>
      </c>
      <c r="S205" s="64" t="n">
        <f aca="false">Regression!$C$9+Regression!$C$10*N205+Regression!$C$11*O205</f>
        <v>0.432910757938418</v>
      </c>
      <c r="T205" s="64" t="n">
        <f aca="false">M205-S205</f>
        <v>-2.20891075793842</v>
      </c>
      <c r="U205" s="64" t="n">
        <f aca="false">SUM(M194:M205)</f>
        <v>20.454</v>
      </c>
      <c r="V205" s="64" t="n">
        <f aca="false">SUM(M206:M217)</f>
        <v>18.123</v>
      </c>
      <c r="W205" s="65" t="n">
        <f aca="false">D217/D205-1</f>
        <v>-0.0507676368088914</v>
      </c>
      <c r="X205" s="65" t="n">
        <f aca="false">J217/J205-1</f>
        <v>0.208432147562582</v>
      </c>
      <c r="Y205" s="90" t="n">
        <v>95.31</v>
      </c>
    </row>
    <row r="206" customFormat="false" ht="15" hidden="false" customHeight="false" outlineLevel="0" collapsed="false">
      <c r="A206" s="88" t="n">
        <v>45200</v>
      </c>
      <c r="B206" s="89" t="n">
        <v>-2950</v>
      </c>
      <c r="C206" s="89" t="n">
        <v>-24548</v>
      </c>
      <c r="D206" s="90" t="n">
        <v>106.66</v>
      </c>
      <c r="E206" s="90" t="n">
        <v>4.875</v>
      </c>
      <c r="F206" s="90" t="n">
        <v>5.32</v>
      </c>
      <c r="G206" s="90" t="n">
        <v>83.2965</v>
      </c>
      <c r="H206" s="92" t="n">
        <v>19079.5996</v>
      </c>
      <c r="I206" s="92" t="n">
        <v>2277.99</v>
      </c>
      <c r="J206" s="90" t="n">
        <v>36.7</v>
      </c>
      <c r="K206" s="92" t="n">
        <v>4193.7998</v>
      </c>
      <c r="L206" s="36" t="n">
        <f aca="false">YEAR(A206)</f>
        <v>2023</v>
      </c>
      <c r="M206" s="64" t="n">
        <f aca="false">B206/1000</f>
        <v>-2.95</v>
      </c>
      <c r="N206" s="65" t="n">
        <f aca="false">J206/J205-1</f>
        <v>-0.0329380764163373</v>
      </c>
      <c r="O206" s="64" t="n">
        <f aca="false">SUM(M194:M205)</f>
        <v>20.454</v>
      </c>
      <c r="P206" s="65" t="n">
        <f aca="false">D206/D205-1</f>
        <v>0.00461523970989908</v>
      </c>
      <c r="Q206" s="66" t="n">
        <f aca="false">E206-E205</f>
        <v>0.302</v>
      </c>
      <c r="R206" s="86" t="n">
        <f aca="false">H206/G206</f>
        <v>229.05643814566</v>
      </c>
      <c r="S206" s="64" t="n">
        <f aca="false">Regression!$C$9+Regression!$C$10*N206+Regression!$C$11*O206</f>
        <v>0.361748065555672</v>
      </c>
      <c r="T206" s="64" t="n">
        <f aca="false">M206-S206</f>
        <v>-3.31174806555567</v>
      </c>
      <c r="U206" s="64" t="n">
        <f aca="false">SUM(M195:M206)</f>
        <v>17.505</v>
      </c>
      <c r="V206" s="64" t="n">
        <f aca="false">SUM(M207:M218)</f>
        <v>9.878</v>
      </c>
      <c r="W206" s="65" t="n">
        <f aca="false">D218/D206-1</f>
        <v>-0.0251265704106506</v>
      </c>
      <c r="X206" s="65" t="n">
        <f aca="false">J218/J206-1</f>
        <v>0.211171662125341</v>
      </c>
      <c r="Y206" s="93"/>
    </row>
    <row r="207" customFormat="false" ht="15" hidden="false" customHeight="false" outlineLevel="0" collapsed="false">
      <c r="A207" s="88" t="n">
        <v>45231</v>
      </c>
      <c r="B207" s="89" t="n">
        <v>1080</v>
      </c>
      <c r="C207" s="89" t="n">
        <v>9001</v>
      </c>
      <c r="D207" s="90" t="n">
        <v>103.5</v>
      </c>
      <c r="E207" s="90" t="n">
        <v>4.352</v>
      </c>
      <c r="F207" s="90" t="n">
        <v>5.238</v>
      </c>
      <c r="G207" s="90" t="n">
        <v>83.3303</v>
      </c>
      <c r="H207" s="92" t="n">
        <v>20133.1504</v>
      </c>
      <c r="I207" s="92" t="n">
        <v>2535.29</v>
      </c>
      <c r="J207" s="90" t="n">
        <v>39.56</v>
      </c>
      <c r="K207" s="92" t="n">
        <v>4567.7998</v>
      </c>
      <c r="L207" s="36" t="n">
        <f aca="false">YEAR(A207)</f>
        <v>2023</v>
      </c>
      <c r="M207" s="64" t="n">
        <f aca="false">B207/1000</f>
        <v>1.08</v>
      </c>
      <c r="N207" s="65" t="n">
        <f aca="false">J207/J206-1</f>
        <v>0.0779291553133514</v>
      </c>
      <c r="O207" s="64" t="n">
        <f aca="false">SUM(M195:M206)</f>
        <v>17.505</v>
      </c>
      <c r="P207" s="65" t="n">
        <f aca="false">D207/D206-1</f>
        <v>-0.0296268516782299</v>
      </c>
      <c r="Q207" s="66" t="n">
        <f aca="false">E207-E206</f>
        <v>-0.523</v>
      </c>
      <c r="R207" s="86" t="n">
        <f aca="false">H207/G207</f>
        <v>241.606599280214</v>
      </c>
      <c r="S207" s="64" t="n">
        <f aca="false">Regression!$C$9+Regression!$C$10*N207+Regression!$C$11*O207</f>
        <v>2.31823063536838</v>
      </c>
      <c r="T207" s="64" t="n">
        <f aca="false">M207-S207</f>
        <v>-1.23823063536838</v>
      </c>
      <c r="U207" s="64" t="n">
        <f aca="false">SUM(M196:M207)</f>
        <v>14.159</v>
      </c>
      <c r="V207" s="64" t="n">
        <f aca="false">SUM(M208:M219)</f>
        <v>6.235</v>
      </c>
      <c r="W207" s="65" t="n">
        <f aca="false">D219/D207-1</f>
        <v>0.0216425120772947</v>
      </c>
      <c r="X207" s="65" t="n">
        <f aca="false">J219/J207-1</f>
        <v>0.0935288169868553</v>
      </c>
      <c r="Y207" s="90" t="n">
        <v>82.83</v>
      </c>
    </row>
    <row r="208" customFormat="false" ht="15" hidden="false" customHeight="false" outlineLevel="0" collapsed="false">
      <c r="A208" s="88" t="n">
        <v>45261</v>
      </c>
      <c r="B208" s="89" t="n">
        <v>7939</v>
      </c>
      <c r="C208" s="89" t="n">
        <v>66135</v>
      </c>
      <c r="D208" s="90" t="n">
        <v>101.33</v>
      </c>
      <c r="E208" s="90" t="n">
        <v>3.866</v>
      </c>
      <c r="F208" s="90" t="n">
        <v>5.18</v>
      </c>
      <c r="G208" s="90" t="n">
        <v>82.302</v>
      </c>
      <c r="H208" s="92" t="n">
        <v>21731.4004</v>
      </c>
      <c r="I208" s="92" t="n">
        <v>2655.28</v>
      </c>
      <c r="J208" s="90" t="n">
        <v>40.21</v>
      </c>
      <c r="K208" s="92" t="n">
        <v>4769.8301</v>
      </c>
      <c r="L208" s="36" t="n">
        <f aca="false">YEAR(A208)</f>
        <v>2023</v>
      </c>
      <c r="M208" s="64" t="n">
        <f aca="false">B208/1000</f>
        <v>7.939</v>
      </c>
      <c r="N208" s="65" t="n">
        <f aca="false">J208/J207-1</f>
        <v>0.0164307381193125</v>
      </c>
      <c r="O208" s="64" t="n">
        <f aca="false">SUM(M196:M207)</f>
        <v>14.159</v>
      </c>
      <c r="P208" s="65" t="n">
        <f aca="false">D208/D207-1</f>
        <v>-0.0209661835748792</v>
      </c>
      <c r="Q208" s="66" t="n">
        <f aca="false">E208-E207</f>
        <v>-0.486</v>
      </c>
      <c r="R208" s="86" t="n">
        <f aca="false">H208/G208</f>
        <v>264.044621029866</v>
      </c>
      <c r="S208" s="64" t="n">
        <f aca="false">Regression!$C$9+Regression!$C$10*N208+Regression!$C$11*O208</f>
        <v>1.0189917380723</v>
      </c>
      <c r="T208" s="64" t="n">
        <f aca="false">M208-S208</f>
        <v>6.9200082619277</v>
      </c>
      <c r="U208" s="64" t="n">
        <f aca="false">SUM(M197:M208)</f>
        <v>20.743</v>
      </c>
      <c r="V208" s="64" t="n">
        <f aca="false">SUM(M209:M220)</f>
        <v>0.123999999999999</v>
      </c>
      <c r="W208" s="65" t="n">
        <f aca="false">D220/D208-1</f>
        <v>0.0706602190861541</v>
      </c>
      <c r="X208" s="65" t="n">
        <f aca="false">J220/J208-1</f>
        <v>0.0400397910967421</v>
      </c>
      <c r="Y208" s="90" t="n">
        <v>77.04</v>
      </c>
    </row>
    <row r="209" customFormat="false" ht="15" hidden="false" customHeight="false" outlineLevel="0" collapsed="false">
      <c r="A209" s="88" t="n">
        <v>45292</v>
      </c>
      <c r="B209" s="89" t="n">
        <v>-3096</v>
      </c>
      <c r="C209" s="89" t="n">
        <v>-25744</v>
      </c>
      <c r="D209" s="90" t="n">
        <v>103.27</v>
      </c>
      <c r="E209" s="90" t="n">
        <v>3.967</v>
      </c>
      <c r="F209" s="90" t="n">
        <v>5.188</v>
      </c>
      <c r="G209" s="90" t="n">
        <v>83.1097</v>
      </c>
      <c r="H209" s="92" t="n">
        <v>21725.6992</v>
      </c>
      <c r="I209" s="92" t="n">
        <v>2497.0901</v>
      </c>
      <c r="J209" s="90" t="n">
        <v>38.39</v>
      </c>
      <c r="K209" s="92" t="n">
        <v>4845.6499</v>
      </c>
      <c r="L209" s="36" t="n">
        <f aca="false">YEAR(A209)</f>
        <v>2024</v>
      </c>
      <c r="M209" s="64" t="n">
        <f aca="false">B209/1000</f>
        <v>-3.096</v>
      </c>
      <c r="N209" s="65" t="n">
        <f aca="false">J209/J208-1</f>
        <v>-0.0452623725441432</v>
      </c>
      <c r="O209" s="64" t="n">
        <f aca="false">SUM(M197:M208)</f>
        <v>20.743</v>
      </c>
      <c r="P209" s="65" t="n">
        <f aca="false">D209/D208-1</f>
        <v>0.0191453666239021</v>
      </c>
      <c r="Q209" s="66" t="n">
        <f aca="false">E209-E208</f>
        <v>0.101</v>
      </c>
      <c r="R209" s="86" t="n">
        <f aca="false">H209/G209</f>
        <v>261.409910034569</v>
      </c>
      <c r="S209" s="64" t="n">
        <f aca="false">Regression!$C$9+Regression!$C$10*N209+Regression!$C$11*O209</f>
        <v>0.142592982284434</v>
      </c>
      <c r="T209" s="64" t="n">
        <f aca="false">M209-S209</f>
        <v>-3.23859298228443</v>
      </c>
      <c r="U209" s="64" t="n">
        <f aca="false">SUM(M198:M209)</f>
        <v>21.167</v>
      </c>
      <c r="V209" s="64" t="n">
        <f aca="false">SUM(M210:M221)</f>
        <v>-5.823</v>
      </c>
      <c r="W209" s="65" t="n">
        <f aca="false">D221/D209-1</f>
        <v>0.0493851070010654</v>
      </c>
      <c r="X209" s="65" t="n">
        <f aca="false">J221/J209-1</f>
        <v>0.112789789007554</v>
      </c>
      <c r="Y209" s="90" t="n">
        <v>81.71</v>
      </c>
    </row>
    <row r="210" customFormat="false" ht="15" hidden="false" customHeight="false" outlineLevel="0" collapsed="false">
      <c r="A210" s="88" t="n">
        <v>45323</v>
      </c>
      <c r="B210" s="89" t="n">
        <v>186</v>
      </c>
      <c r="C210" s="89" t="n">
        <v>1539</v>
      </c>
      <c r="D210" s="90" t="n">
        <v>104.16</v>
      </c>
      <c r="E210" s="90" t="n">
        <v>4.252</v>
      </c>
      <c r="F210" s="90" t="n">
        <v>5.223</v>
      </c>
      <c r="G210" s="90" t="n">
        <v>82.9119</v>
      </c>
      <c r="H210" s="92" t="n">
        <v>21982.8008</v>
      </c>
      <c r="I210" s="92" t="n">
        <v>2642.3601</v>
      </c>
      <c r="J210" s="90" t="n">
        <v>39.99</v>
      </c>
      <c r="K210" s="92" t="n">
        <v>5096.27</v>
      </c>
      <c r="L210" s="36" t="n">
        <f aca="false">YEAR(A210)</f>
        <v>2024</v>
      </c>
      <c r="M210" s="64" t="n">
        <f aca="false">B210/1000</f>
        <v>0.186</v>
      </c>
      <c r="N210" s="65" t="n">
        <f aca="false">J210/J209-1</f>
        <v>0.0416775201875488</v>
      </c>
      <c r="O210" s="64" t="n">
        <f aca="false">SUM(M198:M209)</f>
        <v>21.167</v>
      </c>
      <c r="P210" s="65" t="n">
        <f aca="false">D210/D209-1</f>
        <v>0.00861818533940162</v>
      </c>
      <c r="Q210" s="66" t="n">
        <f aca="false">E210-E209</f>
        <v>0.285</v>
      </c>
      <c r="R210" s="86" t="n">
        <f aca="false">H210/G210</f>
        <v>265.134447528039</v>
      </c>
      <c r="S210" s="64" t="n">
        <f aca="false">Regression!$C$9+Regression!$C$10*N210+Regression!$C$11*O210</f>
        <v>1.79436401034087</v>
      </c>
      <c r="T210" s="64" t="n">
        <f aca="false">M210-S210</f>
        <v>-1.60836401034087</v>
      </c>
      <c r="U210" s="64" t="n">
        <f aca="false">SUM(M199:M210)</f>
        <v>22</v>
      </c>
      <c r="V210" s="64" t="n">
        <f aca="false">SUM(M211:M222)</f>
        <v>-9.986</v>
      </c>
      <c r="W210" s="65" t="n">
        <f aca="false">D222/D210-1</f>
        <v>0.0331221198156682</v>
      </c>
      <c r="X210" s="65" t="n">
        <f aca="false">J222/J210-1</f>
        <v>0.080520130032508</v>
      </c>
      <c r="Y210" s="90" t="n">
        <v>83.62</v>
      </c>
    </row>
    <row r="211" customFormat="false" ht="15" hidden="false" customHeight="false" outlineLevel="0" collapsed="false">
      <c r="A211" s="88" t="n">
        <v>45352</v>
      </c>
      <c r="B211" s="89" t="n">
        <v>4240</v>
      </c>
      <c r="C211" s="89" t="n">
        <v>35098</v>
      </c>
      <c r="D211" s="90" t="n">
        <v>104.55</v>
      </c>
      <c r="E211" s="90" t="n">
        <v>4.206</v>
      </c>
      <c r="F211" s="90" t="n">
        <v>5.203</v>
      </c>
      <c r="G211" s="90" t="n">
        <v>83.393</v>
      </c>
      <c r="H211" s="92" t="n">
        <v>22326.9004</v>
      </c>
      <c r="I211" s="92" t="n">
        <v>2746.6299</v>
      </c>
      <c r="J211" s="90" t="n">
        <v>41.08</v>
      </c>
      <c r="K211" s="92" t="n">
        <v>5254.3501</v>
      </c>
      <c r="L211" s="36" t="n">
        <f aca="false">YEAR(A211)</f>
        <v>2024</v>
      </c>
      <c r="M211" s="64" t="n">
        <f aca="false">B211/1000</f>
        <v>4.24</v>
      </c>
      <c r="N211" s="65" t="n">
        <f aca="false">J211/J210-1</f>
        <v>0.0272568142035508</v>
      </c>
      <c r="O211" s="64" t="n">
        <f aca="false">SUM(M199:M210)</f>
        <v>22</v>
      </c>
      <c r="P211" s="65" t="n">
        <f aca="false">D211/D210-1</f>
        <v>0.00374423963133652</v>
      </c>
      <c r="Q211" s="66" t="n">
        <f aca="false">E211-E210</f>
        <v>-0.0459999999999994</v>
      </c>
      <c r="R211" s="86" t="n">
        <f aca="false">H211/G211</f>
        <v>267.731109325723</v>
      </c>
      <c r="S211" s="64" t="n">
        <f aca="false">Regression!$C$9+Regression!$C$10*N211+Regression!$C$11*O211</f>
        <v>1.55918342918713</v>
      </c>
      <c r="T211" s="64" t="n">
        <f aca="false">M211-S211</f>
        <v>2.68081657081287</v>
      </c>
      <c r="U211" s="64" t="n">
        <f aca="false">SUM(M200:M211)</f>
        <v>25.273</v>
      </c>
      <c r="V211" s="64" t="n">
        <f aca="false">SUM(M212:M223)</f>
        <v>-14.627</v>
      </c>
      <c r="W211" s="65" t="n">
        <f aca="false">D223/D211-1</f>
        <v>-0.00325203252032524</v>
      </c>
      <c r="X211" s="65" t="n">
        <f aca="false">J223/J211-1</f>
        <v>0.0637779941577412</v>
      </c>
      <c r="Y211" s="90" t="n">
        <v>87.48</v>
      </c>
    </row>
    <row r="212" customFormat="false" ht="15" hidden="false" customHeight="false" outlineLevel="0" collapsed="false">
      <c r="A212" s="88" t="n">
        <v>45383</v>
      </c>
      <c r="B212" s="89" t="n">
        <v>-1036</v>
      </c>
      <c r="C212" s="89" t="n">
        <v>-8671</v>
      </c>
      <c r="D212" s="90" t="n">
        <v>106.22</v>
      </c>
      <c r="E212" s="90" t="n">
        <v>4.686</v>
      </c>
      <c r="F212" s="90" t="n">
        <v>5.245</v>
      </c>
      <c r="G212" s="90" t="n">
        <v>83.4511</v>
      </c>
      <c r="H212" s="92" t="n">
        <v>22604.8496</v>
      </c>
      <c r="I212" s="92" t="n">
        <v>2692.0601</v>
      </c>
      <c r="J212" s="90" t="n">
        <v>40.99</v>
      </c>
      <c r="K212" s="92" t="n">
        <v>5035.6899</v>
      </c>
      <c r="L212" s="36" t="n">
        <f aca="false">YEAR(A212)</f>
        <v>2024</v>
      </c>
      <c r="M212" s="64" t="n">
        <f aca="false">B212/1000</f>
        <v>-1.036</v>
      </c>
      <c r="N212" s="65" t="n">
        <f aca="false">J212/J211-1</f>
        <v>-0.00219084712755591</v>
      </c>
      <c r="O212" s="64" t="n">
        <f aca="false">SUM(M200:M211)</f>
        <v>25.273</v>
      </c>
      <c r="P212" s="65" t="n">
        <f aca="false">D212/D211-1</f>
        <v>0.0159732185557151</v>
      </c>
      <c r="Q212" s="66" t="n">
        <f aca="false">E212-E211</f>
        <v>0.48</v>
      </c>
      <c r="R212" s="86" t="n">
        <f aca="false">H212/G212</f>
        <v>270.875394093068</v>
      </c>
      <c r="S212" s="64" t="n">
        <f aca="false">Regression!$C$9+Regression!$C$10*N212+Regression!$C$11*O212</f>
        <v>1.1464525576278</v>
      </c>
      <c r="T212" s="64" t="n">
        <f aca="false">M212-S212</f>
        <v>-2.1824525576278</v>
      </c>
      <c r="U212" s="64" t="n">
        <f aca="false">SUM(M201:M212)</f>
        <v>22.817</v>
      </c>
      <c r="V212" s="64" t="n">
        <f aca="false">SUM(M213:M224)</f>
        <v>-13.081</v>
      </c>
      <c r="W212" s="65" t="n">
        <f aca="false">D224/D212-1</f>
        <v>-0.0635473545471663</v>
      </c>
      <c r="X212" s="65" t="n">
        <f aca="false">J224/J212-1</f>
        <v>0.0675774579165649</v>
      </c>
      <c r="Y212" s="90" t="n">
        <v>87.86</v>
      </c>
    </row>
    <row r="213" customFormat="false" ht="15" hidden="false" customHeight="false" outlineLevel="0" collapsed="false">
      <c r="A213" s="88" t="n">
        <v>45413</v>
      </c>
      <c r="B213" s="89" t="n">
        <v>-3063</v>
      </c>
      <c r="C213" s="89" t="n">
        <v>-25586</v>
      </c>
      <c r="D213" s="90" t="n">
        <v>104.67</v>
      </c>
      <c r="E213" s="90" t="n">
        <v>4.514</v>
      </c>
      <c r="F213" s="90" t="n">
        <v>5.245</v>
      </c>
      <c r="G213" s="90" t="n">
        <v>83.3209</v>
      </c>
      <c r="H213" s="92" t="n">
        <v>22530.6992</v>
      </c>
      <c r="I213" s="92" t="n">
        <v>2636.52</v>
      </c>
      <c r="J213" s="90" t="n">
        <v>41.79</v>
      </c>
      <c r="K213" s="92" t="n">
        <v>5277.5098</v>
      </c>
      <c r="L213" s="36" t="n">
        <f aca="false">YEAR(A213)</f>
        <v>2024</v>
      </c>
      <c r="M213" s="64" t="n">
        <f aca="false">B213/1000</f>
        <v>-3.063</v>
      </c>
      <c r="N213" s="65" t="n">
        <f aca="false">J213/J212-1</f>
        <v>0.0195169553549646</v>
      </c>
      <c r="O213" s="64" t="n">
        <f aca="false">SUM(M201:M212)</f>
        <v>22.817</v>
      </c>
      <c r="P213" s="65" t="n">
        <f aca="false">D213/D212-1</f>
        <v>-0.0145923554886085</v>
      </c>
      <c r="Q213" s="66" t="n">
        <f aca="false">E213-E212</f>
        <v>-0.172</v>
      </c>
      <c r="R213" s="86" t="n">
        <f aca="false">H213/G213</f>
        <v>270.408735383319</v>
      </c>
      <c r="S213" s="64" t="n">
        <f aca="false">Regression!$C$9+Regression!$C$10*N213+Regression!$C$11*O213</f>
        <v>1.44884564086092</v>
      </c>
      <c r="T213" s="64" t="n">
        <f aca="false">M213-S213</f>
        <v>-4.51184564086092</v>
      </c>
      <c r="U213" s="64" t="n">
        <f aca="false">SUM(M202:M213)</f>
        <v>14.419</v>
      </c>
      <c r="V213" s="64" t="n">
        <f aca="false">SUM(M214:M225)</f>
        <v>-7.674</v>
      </c>
      <c r="W213" s="65" t="n">
        <f aca="false">D225/D213-1</f>
        <v>-0.0510174835196332</v>
      </c>
      <c r="X213" s="65" t="n">
        <f aca="false">J225/J213-1</f>
        <v>0.0892558028236421</v>
      </c>
      <c r="Y213" s="90" t="n">
        <v>81.62</v>
      </c>
    </row>
    <row r="214" customFormat="false" ht="15" hidden="false" customHeight="false" outlineLevel="0" collapsed="false">
      <c r="A214" s="88" t="n">
        <v>45444</v>
      </c>
      <c r="B214" s="89" t="n">
        <v>3186</v>
      </c>
      <c r="C214" s="89" t="n">
        <v>26565</v>
      </c>
      <c r="D214" s="90" t="n">
        <v>105.87</v>
      </c>
      <c r="E214" s="90" t="n">
        <v>4.343</v>
      </c>
      <c r="F214" s="90" t="n">
        <v>5.213</v>
      </c>
      <c r="G214" s="90" t="n">
        <v>83.4509</v>
      </c>
      <c r="H214" s="92" t="n">
        <v>24010.5996</v>
      </c>
      <c r="I214" s="92" t="n">
        <v>2797.8201</v>
      </c>
      <c r="J214" s="90" t="n">
        <v>42.59</v>
      </c>
      <c r="K214" s="92" t="n">
        <v>5460.48</v>
      </c>
      <c r="L214" s="36" t="n">
        <f aca="false">YEAR(A214)</f>
        <v>2024</v>
      </c>
      <c r="M214" s="64" t="n">
        <f aca="false">B214/1000</f>
        <v>3.186</v>
      </c>
      <c r="N214" s="65" t="n">
        <f aca="false">J214/J213-1</f>
        <v>0.0191433357262505</v>
      </c>
      <c r="O214" s="64" t="n">
        <f aca="false">SUM(M202:M213)</f>
        <v>14.419</v>
      </c>
      <c r="P214" s="65" t="n">
        <f aca="false">D214/D213-1</f>
        <v>0.0114646030381198</v>
      </c>
      <c r="Q214" s="66" t="n">
        <f aca="false">E214-E213</f>
        <v>-0.171</v>
      </c>
      <c r="R214" s="86" t="n">
        <f aca="false">H214/G214</f>
        <v>287.721278020968</v>
      </c>
      <c r="S214" s="64" t="n">
        <f aca="false">Regression!$C$9+Regression!$C$10*N214+Regression!$C$11*O214</f>
        <v>1.08112730825693</v>
      </c>
      <c r="T214" s="64" t="n">
        <f aca="false">M214-S214</f>
        <v>2.10487269174307</v>
      </c>
      <c r="U214" s="64" t="n">
        <f aca="false">SUM(M203:M214)</f>
        <v>11.868</v>
      </c>
      <c r="V214" s="64" t="n">
        <f aca="false">SUM(M215:M226)</f>
        <v>-9.17</v>
      </c>
      <c r="W214" s="65" t="n">
        <f aca="false">D226/D214-1</f>
        <v>-0.0849154623594975</v>
      </c>
      <c r="X214" s="65" t="n">
        <f aca="false">J226/J214-1</f>
        <v>0.132660248884715</v>
      </c>
      <c r="Y214" s="90" t="n">
        <v>86.41</v>
      </c>
    </row>
    <row r="215" customFormat="false" ht="15" hidden="false" customHeight="false" outlineLevel="0" collapsed="false">
      <c r="A215" s="88" t="n">
        <v>45474</v>
      </c>
      <c r="B215" s="89" t="n">
        <v>3874</v>
      </c>
      <c r="C215" s="89" t="n">
        <v>32365</v>
      </c>
      <c r="D215" s="90" t="n">
        <v>104.1</v>
      </c>
      <c r="E215" s="90" t="n">
        <v>4.109</v>
      </c>
      <c r="F215" s="90" t="n">
        <v>5.135</v>
      </c>
      <c r="G215" s="90" t="n">
        <v>83.739</v>
      </c>
      <c r="H215" s="92" t="n">
        <v>24951.1504</v>
      </c>
      <c r="I215" s="92" t="n">
        <v>2770.6899</v>
      </c>
      <c r="J215" s="90" t="n">
        <v>42.95</v>
      </c>
      <c r="K215" s="92" t="n">
        <v>5522.2998</v>
      </c>
      <c r="L215" s="36" t="n">
        <f aca="false">YEAR(A215)</f>
        <v>2024</v>
      </c>
      <c r="M215" s="64" t="n">
        <f aca="false">B215/1000</f>
        <v>3.874</v>
      </c>
      <c r="N215" s="65" t="n">
        <f aca="false">J215/J214-1</f>
        <v>0.00845268842451286</v>
      </c>
      <c r="O215" s="64" t="n">
        <f aca="false">SUM(M203:M214)</f>
        <v>11.868</v>
      </c>
      <c r="P215" s="65" t="n">
        <f aca="false">D215/D214-1</f>
        <v>-0.0167186171720035</v>
      </c>
      <c r="Q215" s="66" t="n">
        <f aca="false">E215-E214</f>
        <v>-0.234</v>
      </c>
      <c r="R215" s="86" t="n">
        <f aca="false">H215/G215</f>
        <v>297.963319361349</v>
      </c>
      <c r="S215" s="64" t="n">
        <f aca="false">Regression!$C$9+Regression!$C$10*N215+Regression!$C$11*O215</f>
        <v>0.770688339700074</v>
      </c>
      <c r="T215" s="64" t="n">
        <f aca="false">M215-S215</f>
        <v>3.10331166029993</v>
      </c>
      <c r="U215" s="64" t="n">
        <f aca="false">SUM(M204:M215)</f>
        <v>10.064</v>
      </c>
      <c r="V215" s="64" t="n">
        <f aca="false">SUM(M216:M227)</f>
        <v>-15.096</v>
      </c>
      <c r="W215" s="65" t="n">
        <f aca="false">D227/D215-1</f>
        <v>-0.0390970220941402</v>
      </c>
      <c r="X215" s="65" t="n">
        <f aca="false">J227/J215-1</f>
        <v>0.130616996507567</v>
      </c>
      <c r="Y215" s="90" t="n">
        <v>80.72</v>
      </c>
    </row>
    <row r="216" customFormat="false" ht="15" hidden="false" customHeight="false" outlineLevel="0" collapsed="false">
      <c r="A216" s="88" t="n">
        <v>45505</v>
      </c>
      <c r="B216" s="89" t="n">
        <v>873</v>
      </c>
      <c r="C216" s="89" t="n">
        <v>7320</v>
      </c>
      <c r="D216" s="90" t="n">
        <v>101.7</v>
      </c>
      <c r="E216" s="90" t="n">
        <v>3.911</v>
      </c>
      <c r="F216" s="90" t="n">
        <v>4.968</v>
      </c>
      <c r="G216" s="90" t="n">
        <v>83.8951</v>
      </c>
      <c r="H216" s="92" t="n">
        <v>25235.9004</v>
      </c>
      <c r="I216" s="92" t="n">
        <v>2674.3101</v>
      </c>
      <c r="J216" s="90" t="n">
        <v>43.37</v>
      </c>
      <c r="K216" s="92" t="n">
        <v>5648.3999</v>
      </c>
      <c r="L216" s="36" t="n">
        <f aca="false">YEAR(A216)</f>
        <v>2024</v>
      </c>
      <c r="M216" s="64" t="n">
        <f aca="false">B216/1000</f>
        <v>0.873</v>
      </c>
      <c r="N216" s="65" t="n">
        <f aca="false">J216/J215-1</f>
        <v>0.00977881257275892</v>
      </c>
      <c r="O216" s="64" t="n">
        <f aca="false">SUM(M204:M215)</f>
        <v>10.064</v>
      </c>
      <c r="P216" s="65" t="n">
        <f aca="false">D216/D215-1</f>
        <v>-0.0230547550432276</v>
      </c>
      <c r="Q216" s="66" t="n">
        <f aca="false">E216-E215</f>
        <v>-0.198</v>
      </c>
      <c r="R216" s="86" t="n">
        <f aca="false">H216/G216</f>
        <v>300.803031404695</v>
      </c>
      <c r="S216" s="64" t="n">
        <f aca="false">Regression!$C$9+Regression!$C$10*N216+Regression!$C$11*O216</f>
        <v>0.718122914257331</v>
      </c>
      <c r="T216" s="64" t="n">
        <f aca="false">M216-S216</f>
        <v>0.154877085742669</v>
      </c>
      <c r="U216" s="64" t="n">
        <f aca="false">SUM(M205:M216)</f>
        <v>9.457</v>
      </c>
      <c r="V216" s="64" t="n">
        <f aca="false">SUM(M217:M228)</f>
        <v>-19.963</v>
      </c>
      <c r="W216" s="65" t="n">
        <f aca="false">D228/D216-1</f>
        <v>-0.0386430678466078</v>
      </c>
      <c r="X216" s="65" t="n">
        <f aca="false">J228/J216-1</f>
        <v>0.149642610099147</v>
      </c>
      <c r="Y216" s="90" t="n">
        <v>78.8</v>
      </c>
    </row>
    <row r="217" customFormat="false" ht="15" hidden="false" customHeight="false" outlineLevel="0" collapsed="false">
      <c r="A217" s="88" t="n">
        <v>45536</v>
      </c>
      <c r="B217" s="89" t="n">
        <v>6890</v>
      </c>
      <c r="C217" s="89" t="n">
        <v>57724</v>
      </c>
      <c r="D217" s="90" t="n">
        <v>100.78</v>
      </c>
      <c r="E217" s="90" t="n">
        <v>3.802</v>
      </c>
      <c r="F217" s="90" t="n">
        <v>4.498</v>
      </c>
      <c r="G217" s="90" t="n">
        <v>83.7164</v>
      </c>
      <c r="H217" s="92" t="n">
        <v>25810.8496</v>
      </c>
      <c r="I217" s="92" t="n">
        <v>2593.27</v>
      </c>
      <c r="J217" s="90" t="n">
        <v>45.86</v>
      </c>
      <c r="K217" s="92" t="n">
        <v>5762.48</v>
      </c>
      <c r="L217" s="36" t="n">
        <f aca="false">YEAR(A217)</f>
        <v>2024</v>
      </c>
      <c r="M217" s="64" t="n">
        <f aca="false">B217/1000</f>
        <v>6.89</v>
      </c>
      <c r="N217" s="65" t="n">
        <f aca="false">J217/J216-1</f>
        <v>0.0574129582660825</v>
      </c>
      <c r="O217" s="64" t="n">
        <f aca="false">SUM(M205:M216)</f>
        <v>9.457</v>
      </c>
      <c r="P217" s="65" t="n">
        <f aca="false">D217/D216-1</f>
        <v>-0.00904621435594888</v>
      </c>
      <c r="Q217" s="66" t="n">
        <f aca="false">E217-E216</f>
        <v>-0.109</v>
      </c>
      <c r="R217" s="86" t="n">
        <f aca="false">H217/G217</f>
        <v>308.312942266987</v>
      </c>
      <c r="S217" s="64" t="n">
        <f aca="false">Regression!$C$9+Regression!$C$10*N217+Regression!$C$11*O217</f>
        <v>1.58707534151125</v>
      </c>
      <c r="T217" s="64" t="n">
        <f aca="false">M217-S217</f>
        <v>5.30292465848875</v>
      </c>
      <c r="U217" s="64" t="n">
        <f aca="false">SUM(M206:M217)</f>
        <v>18.123</v>
      </c>
      <c r="V217" s="64" t="n">
        <f aca="false">SUM(M218:M229)</f>
        <v>-29.555</v>
      </c>
      <c r="W217" s="65" t="n">
        <f aca="false">D229/D217-1</f>
        <v>-0.0298670371105378</v>
      </c>
      <c r="X217" s="65" t="n">
        <f aca="false">J229/J217-1</f>
        <v>0.164413432184911</v>
      </c>
      <c r="Y217" s="93"/>
    </row>
    <row r="218" customFormat="false" ht="15" hidden="false" customHeight="false" outlineLevel="0" collapsed="false">
      <c r="A218" s="88" t="n">
        <v>45566</v>
      </c>
      <c r="B218" s="89" t="n">
        <v>-11195</v>
      </c>
      <c r="C218" s="89" t="n">
        <v>-94017</v>
      </c>
      <c r="D218" s="90" t="n">
        <v>103.98</v>
      </c>
      <c r="E218" s="90" t="n">
        <v>4.284</v>
      </c>
      <c r="F218" s="90" t="n">
        <v>4.432</v>
      </c>
      <c r="G218" s="90" t="n">
        <v>84.0891</v>
      </c>
      <c r="H218" s="92" t="n">
        <v>24205.3496</v>
      </c>
      <c r="I218" s="92" t="n">
        <v>2556.1499</v>
      </c>
      <c r="J218" s="90" t="n">
        <v>44.45</v>
      </c>
      <c r="K218" s="92" t="n">
        <v>5705.4502</v>
      </c>
      <c r="L218" s="36" t="n">
        <f aca="false">YEAR(A218)</f>
        <v>2024</v>
      </c>
      <c r="M218" s="64" t="n">
        <f aca="false">B218/1000</f>
        <v>-11.195</v>
      </c>
      <c r="N218" s="65" t="n">
        <f aca="false">J218/J217-1</f>
        <v>-0.030745747928478</v>
      </c>
      <c r="O218" s="64" t="n">
        <f aca="false">SUM(M206:M217)</f>
        <v>18.123</v>
      </c>
      <c r="P218" s="65" t="n">
        <f aca="false">D218/D217-1</f>
        <v>0.0317523318118675</v>
      </c>
      <c r="Q218" s="66" t="n">
        <f aca="false">E218-E217</f>
        <v>0.482</v>
      </c>
      <c r="R218" s="86" t="n">
        <f aca="false">H218/G218</f>
        <v>287.85359339082</v>
      </c>
      <c r="S218" s="64" t="n">
        <f aca="false">Regression!$C$9+Regression!$C$10*N218+Regression!$C$11*O218</f>
        <v>0.302823308596896</v>
      </c>
      <c r="T218" s="64" t="n">
        <f aca="false">M218-S218</f>
        <v>-11.4978233085969</v>
      </c>
      <c r="U218" s="64" t="n">
        <f aca="false">SUM(M207:M218)</f>
        <v>9.878</v>
      </c>
      <c r="V218" s="64" t="n">
        <f aca="false">SUM(M219:M230)</f>
        <v>-16.704</v>
      </c>
      <c r="W218" s="65" t="n">
        <f aca="false">D230/D218-1</f>
        <v>-0.0402000384689364</v>
      </c>
      <c r="X218" s="65" t="n">
        <f aca="false">J230/J218-1</f>
        <v>0.244094488188976</v>
      </c>
      <c r="Y218" s="90" t="n">
        <v>73.16</v>
      </c>
    </row>
    <row r="219" customFormat="false" ht="15" hidden="false" customHeight="false" outlineLevel="0" collapsed="false">
      <c r="A219" s="88" t="n">
        <v>45597</v>
      </c>
      <c r="B219" s="89" t="n">
        <v>-2563</v>
      </c>
      <c r="C219" s="89" t="n">
        <v>-21612</v>
      </c>
      <c r="D219" s="90" t="n">
        <v>105.74</v>
      </c>
      <c r="E219" s="90" t="n">
        <v>4.178</v>
      </c>
      <c r="F219" s="90" t="n">
        <v>4.373</v>
      </c>
      <c r="G219" s="90" t="n">
        <v>84.5619</v>
      </c>
      <c r="H219" s="92" t="n">
        <v>24131.0996</v>
      </c>
      <c r="I219" s="92" t="n">
        <v>2455.9099</v>
      </c>
      <c r="J219" s="90" t="n">
        <v>43.26</v>
      </c>
      <c r="K219" s="92" t="n">
        <v>6032.3799</v>
      </c>
      <c r="L219" s="36" t="n">
        <f aca="false">YEAR(A219)</f>
        <v>2024</v>
      </c>
      <c r="M219" s="64" t="n">
        <f aca="false">B219/1000</f>
        <v>-2.563</v>
      </c>
      <c r="N219" s="65" t="n">
        <f aca="false">J219/J218-1</f>
        <v>-0.0267716535433072</v>
      </c>
      <c r="O219" s="64" t="n">
        <f aca="false">SUM(M207:M218)</f>
        <v>9.878</v>
      </c>
      <c r="P219" s="65" t="n">
        <f aca="false">D219/D218-1</f>
        <v>0.0169263319869204</v>
      </c>
      <c r="Q219" s="66" t="n">
        <f aca="false">E219-E218</f>
        <v>-0.106</v>
      </c>
      <c r="R219" s="86" t="n">
        <f aca="false">H219/G219</f>
        <v>285.366099862941</v>
      </c>
      <c r="S219" s="64" t="n">
        <f aca="false">Regression!$C$9+Regression!$C$10*N219+Regression!$C$11*O219</f>
        <v>0.02336791841321</v>
      </c>
      <c r="T219" s="64" t="n">
        <f aca="false">M219-S219</f>
        <v>-2.58636791841321</v>
      </c>
      <c r="U219" s="64" t="n">
        <f aca="false">SUM(M208:M219)</f>
        <v>6.235</v>
      </c>
      <c r="V219" s="64" t="n">
        <f aca="false">SUM(M220:M231)</f>
        <v>-14.566</v>
      </c>
      <c r="W219" s="65" t="n">
        <f aca="false">D231/D219-1</f>
        <v>-0.0593909589559296</v>
      </c>
      <c r="X219" s="65" t="n">
        <f aca="false">J231/J219-1</f>
        <v>0.255663430420712</v>
      </c>
      <c r="Y219" s="90" t="n">
        <v>72.94</v>
      </c>
    </row>
    <row r="220" customFormat="false" ht="15" hidden="false" customHeight="false" outlineLevel="0" collapsed="false">
      <c r="A220" s="88" t="n">
        <v>45627</v>
      </c>
      <c r="B220" s="89" t="n">
        <v>1828</v>
      </c>
      <c r="C220" s="89" t="n">
        <v>15446</v>
      </c>
      <c r="D220" s="90" t="n">
        <v>108.49</v>
      </c>
      <c r="E220" s="90" t="n">
        <v>4.573</v>
      </c>
      <c r="F220" s="90" t="n">
        <v>4.208</v>
      </c>
      <c r="G220" s="90" t="n">
        <v>85.7866</v>
      </c>
      <c r="H220" s="92" t="n">
        <v>23644.8008</v>
      </c>
      <c r="I220" s="92" t="n">
        <v>2399.49</v>
      </c>
      <c r="J220" s="90" t="n">
        <v>41.82</v>
      </c>
      <c r="K220" s="92" t="n">
        <v>5881.6299</v>
      </c>
      <c r="L220" s="36" t="n">
        <f aca="false">YEAR(A220)</f>
        <v>2024</v>
      </c>
      <c r="M220" s="64" t="n">
        <f aca="false">B220/1000</f>
        <v>1.828</v>
      </c>
      <c r="N220" s="65" t="n">
        <f aca="false">J220/J219-1</f>
        <v>-0.0332871012482663</v>
      </c>
      <c r="O220" s="64" t="n">
        <f aca="false">SUM(M208:M219)</f>
        <v>6.235</v>
      </c>
      <c r="P220" s="65" t="n">
        <f aca="false">D220/D219-1</f>
        <v>0.0260071874408927</v>
      </c>
      <c r="Q220" s="66" t="n">
        <f aca="false">E220-E219</f>
        <v>0.395</v>
      </c>
      <c r="R220" s="86" t="n">
        <f aca="false">H220/G220</f>
        <v>275.623474994929</v>
      </c>
      <c r="S220" s="64" t="n">
        <f aca="false">Regression!$C$9+Regression!$C$10*N220+Regression!$C$11*O220</f>
        <v>-0.255522930079987</v>
      </c>
      <c r="T220" s="64" t="n">
        <f aca="false">M220-S220</f>
        <v>2.08352293007999</v>
      </c>
      <c r="U220" s="64" t="n">
        <f aca="false">SUM(M209:M220)</f>
        <v>0.123999999999999</v>
      </c>
      <c r="V220" s="64" t="n">
        <f aca="false">SUM(M221:M232)</f>
        <v>-18.909</v>
      </c>
      <c r="W220" s="65" t="n">
        <f aca="false">D232/D220-1</f>
        <v>-0.0941100562263803</v>
      </c>
      <c r="X220" s="65" t="n">
        <f aca="false">J232/J220-1</f>
        <v>0.308225729316117</v>
      </c>
      <c r="Y220" s="93"/>
    </row>
    <row r="221" customFormat="false" ht="15" hidden="false" customHeight="false" outlineLevel="0" collapsed="false">
      <c r="A221" s="88" t="n">
        <v>45658</v>
      </c>
      <c r="B221" s="89" t="n">
        <v>-9043</v>
      </c>
      <c r="C221" s="89" t="n">
        <v>-78027</v>
      </c>
      <c r="D221" s="90" t="n">
        <v>108.37</v>
      </c>
      <c r="E221" s="90" t="n">
        <v>4.569</v>
      </c>
      <c r="F221" s="90" t="n">
        <v>4.188</v>
      </c>
      <c r="G221" s="90" t="n">
        <v>86.647</v>
      </c>
      <c r="H221" s="92" t="n">
        <v>23508.4004</v>
      </c>
      <c r="I221" s="92" t="n">
        <v>2517.3701</v>
      </c>
      <c r="J221" s="90" t="n">
        <v>42.72</v>
      </c>
      <c r="K221" s="92" t="n">
        <v>6040.5298</v>
      </c>
      <c r="L221" s="36" t="n">
        <f aca="false">YEAR(A221)</f>
        <v>2025</v>
      </c>
      <c r="M221" s="64" t="n">
        <f aca="false">B221/1000</f>
        <v>-9.043</v>
      </c>
      <c r="N221" s="65" t="n">
        <f aca="false">J221/J220-1</f>
        <v>0.0215208034433285</v>
      </c>
      <c r="O221" s="64" t="n">
        <f aca="false">SUM(M209:M220)</f>
        <v>0.123999999999999</v>
      </c>
      <c r="P221" s="65" t="n">
        <f aca="false">D221/D220-1</f>
        <v>-0.00110609272744022</v>
      </c>
      <c r="Q221" s="66" t="n">
        <f aca="false">E221-E220</f>
        <v>-0.00400000000000045</v>
      </c>
      <c r="R221" s="86" t="n">
        <f aca="false">H221/G221</f>
        <v>271.312340877353</v>
      </c>
      <c r="S221" s="64" t="n">
        <f aca="false">Regression!$C$9+Regression!$C$10*N221+Regression!$C$11*O221</f>
        <v>0.511821598481558</v>
      </c>
      <c r="T221" s="64" t="n">
        <f aca="false">M221-S221</f>
        <v>-9.55482159848156</v>
      </c>
      <c r="U221" s="64" t="n">
        <f aca="false">SUM(M210:M221)</f>
        <v>-5.823</v>
      </c>
      <c r="V221" s="64" t="n">
        <f aca="false">SUM(M222:M233)</f>
        <v>-13.842</v>
      </c>
      <c r="W221" s="65" t="n">
        <f aca="false">D233/D221-1</f>
        <v>-0.105010611792932</v>
      </c>
      <c r="X221" s="65" t="n">
        <f aca="false">J233/J221-1</f>
        <v>0.383426966292135</v>
      </c>
      <c r="Y221" s="90" t="n">
        <v>76.76</v>
      </c>
    </row>
    <row r="222" customFormat="false" ht="15" hidden="false" customHeight="false" outlineLevel="0" collapsed="false">
      <c r="A222" s="88" t="n">
        <v>45689</v>
      </c>
      <c r="B222" s="89" t="n">
        <v>-3977</v>
      </c>
      <c r="C222" s="89" t="n">
        <v>-34574</v>
      </c>
      <c r="D222" s="90" t="n">
        <v>107.61</v>
      </c>
      <c r="E222" s="90" t="n">
        <v>4.231</v>
      </c>
      <c r="F222" s="90" t="n">
        <v>4.193</v>
      </c>
      <c r="G222" s="90" t="n">
        <v>87.327</v>
      </c>
      <c r="H222" s="92" t="n">
        <v>22124.6992</v>
      </c>
      <c r="I222" s="92" t="n">
        <v>2532.78</v>
      </c>
      <c r="J222" s="90" t="n">
        <v>43.21</v>
      </c>
      <c r="K222" s="92" t="n">
        <v>5954.5</v>
      </c>
      <c r="L222" s="36" t="n">
        <f aca="false">YEAR(A222)</f>
        <v>2025</v>
      </c>
      <c r="M222" s="64" t="n">
        <f aca="false">B222/1000</f>
        <v>-3.977</v>
      </c>
      <c r="N222" s="65" t="n">
        <f aca="false">J222/J221-1</f>
        <v>0.0114700374531835</v>
      </c>
      <c r="O222" s="64" t="n">
        <f aca="false">SUM(M210:M221)</f>
        <v>-5.823</v>
      </c>
      <c r="P222" s="65" t="n">
        <f aca="false">D222/D221-1</f>
        <v>-0.00701301098089879</v>
      </c>
      <c r="Q222" s="66" t="n">
        <f aca="false">E222-E221</f>
        <v>-0.338</v>
      </c>
      <c r="R222" s="86" t="n">
        <f aca="false">H222/G222</f>
        <v>253.35462342689</v>
      </c>
      <c r="S222" s="64" t="n">
        <f aca="false">Regression!$C$9+Regression!$C$10*N222+Regression!$C$11*O222</f>
        <v>0.0675458456439905</v>
      </c>
      <c r="T222" s="64" t="n">
        <f aca="false">M222-S222</f>
        <v>-4.04454584564399</v>
      </c>
      <c r="U222" s="64" t="n">
        <f aca="false">SUM(M211:M222)</f>
        <v>-9.986</v>
      </c>
      <c r="V222" s="64" t="n">
        <f aca="false">SUM(M223:M234)</f>
        <v>-7.368</v>
      </c>
      <c r="W222" s="65" t="n">
        <f aca="false">D234/D222-1</f>
        <v>-0.0929281665272744</v>
      </c>
      <c r="X222" s="65" t="n">
        <f aca="false">J234/J222-1</f>
        <v>0.448275862068966</v>
      </c>
      <c r="Y222" s="90" t="n">
        <v>73.18</v>
      </c>
    </row>
    <row r="223" customFormat="false" ht="15" hidden="false" customHeight="false" outlineLevel="0" collapsed="false">
      <c r="A223" s="88" t="n">
        <v>45717</v>
      </c>
      <c r="B223" s="89" t="n">
        <v>-401</v>
      </c>
      <c r="C223" s="89" t="n">
        <v>-3973</v>
      </c>
      <c r="D223" s="90" t="n">
        <v>104.21</v>
      </c>
      <c r="E223" s="90" t="n">
        <v>4.246</v>
      </c>
      <c r="F223" s="90" t="n">
        <v>4.193</v>
      </c>
      <c r="G223" s="90" t="n">
        <v>85.5388</v>
      </c>
      <c r="H223" s="92" t="n">
        <v>23519.3496</v>
      </c>
      <c r="I223" s="92" t="n">
        <v>2481.1201</v>
      </c>
      <c r="J223" s="90" t="n">
        <v>43.7</v>
      </c>
      <c r="K223" s="92" t="n">
        <v>5611.8501</v>
      </c>
      <c r="L223" s="36" t="n">
        <f aca="false">YEAR(A223)</f>
        <v>2025</v>
      </c>
      <c r="M223" s="64" t="n">
        <f aca="false">B223/1000</f>
        <v>-0.401</v>
      </c>
      <c r="N223" s="65" t="n">
        <f aca="false">J223/J222-1</f>
        <v>0.0113399676000927</v>
      </c>
      <c r="O223" s="64" t="n">
        <f aca="false">SUM(M211:M222)</f>
        <v>-9.986</v>
      </c>
      <c r="P223" s="65" t="n">
        <f aca="false">D223/D222-1</f>
        <v>-0.0315955766192734</v>
      </c>
      <c r="Q223" s="66" t="n">
        <f aca="false">E223-E222</f>
        <v>0.0150000000000006</v>
      </c>
      <c r="R223" s="86" t="n">
        <f aca="false">H223/G223</f>
        <v>274.955337227083</v>
      </c>
      <c r="S223" s="64" t="n">
        <f aca="false">Regression!$C$9+Regression!$C$10*N223+Regression!$C$11*O223</f>
        <v>-0.113700985708356</v>
      </c>
      <c r="T223" s="64" t="n">
        <f aca="false">M223-S223</f>
        <v>-0.287299014291644</v>
      </c>
      <c r="U223" s="64" t="n">
        <f aca="false">SUM(M212:M223)</f>
        <v>-14.627</v>
      </c>
      <c r="V223" s="64" t="n">
        <f aca="false">SUM(M224:M235)</f>
        <v>-19.691</v>
      </c>
      <c r="W223" s="65" t="n">
        <f aca="false">D235/D223-1</f>
        <v>-0.0407830342577488</v>
      </c>
      <c r="X223" s="65" t="n">
        <f aca="false">J235/J223-1</f>
        <v>0.29954233409611</v>
      </c>
      <c r="Y223" s="90" t="n">
        <v>74.74</v>
      </c>
    </row>
    <row r="224" customFormat="false" ht="15" hidden="false" customHeight="false" outlineLevel="0" collapsed="false">
      <c r="A224" s="88" t="n">
        <v>45748</v>
      </c>
      <c r="B224" s="89" t="n">
        <v>510</v>
      </c>
      <c r="C224" s="89" t="n">
        <v>4223</v>
      </c>
      <c r="D224" s="90" t="n">
        <v>99.47</v>
      </c>
      <c r="E224" s="90" t="n">
        <v>4.177</v>
      </c>
      <c r="F224" s="90" t="n">
        <v>4.19</v>
      </c>
      <c r="G224" s="90" t="n">
        <v>85.1708</v>
      </c>
      <c r="H224" s="92" t="n">
        <v>24334.1992</v>
      </c>
      <c r="I224" s="92" t="n">
        <v>2556.6101</v>
      </c>
      <c r="J224" s="90" t="n">
        <v>43.76</v>
      </c>
      <c r="K224" s="92" t="n">
        <v>5569.0601</v>
      </c>
      <c r="L224" s="36" t="n">
        <f aca="false">YEAR(A224)</f>
        <v>2025</v>
      </c>
      <c r="M224" s="64" t="n">
        <f aca="false">B224/1000</f>
        <v>0.51</v>
      </c>
      <c r="N224" s="65" t="n">
        <f aca="false">J224/J223-1</f>
        <v>0.00137299771167032</v>
      </c>
      <c r="O224" s="64" t="n">
        <f aca="false">SUM(M212:M223)</f>
        <v>-14.627</v>
      </c>
      <c r="P224" s="65" t="n">
        <f aca="false">D224/D223-1</f>
        <v>-0.0454850782074656</v>
      </c>
      <c r="Q224" s="66" t="n">
        <f aca="false">E224-E223</f>
        <v>-0.0690000000000008</v>
      </c>
      <c r="R224" s="86" t="n">
        <f aca="false">H224/G224</f>
        <v>285.710586257262</v>
      </c>
      <c r="S224" s="64" t="n">
        <f aca="false">Regression!$C$9+Regression!$C$10*N224+Regression!$C$11*O224</f>
        <v>-0.500308912204475</v>
      </c>
      <c r="T224" s="64" t="n">
        <f aca="false">M224-S224</f>
        <v>1.01030891220448</v>
      </c>
      <c r="U224" s="64" t="n">
        <f aca="false">SUM(M213:M224)</f>
        <v>-13.081</v>
      </c>
      <c r="V224" s="64" t="n">
        <f aca="false">SUM(M225:M236)</f>
        <v>-26.675</v>
      </c>
      <c r="W224" s="65" t="n">
        <f aca="false">D236/D224-1</f>
        <v>-0.0139740625314165</v>
      </c>
      <c r="X224" s="65" t="n">
        <f aca="false">J236/J224-1</f>
        <v>0.462294332723949</v>
      </c>
      <c r="Y224" s="90" t="n">
        <v>63.12</v>
      </c>
    </row>
    <row r="225" customFormat="false" ht="15" hidden="false" customHeight="false" outlineLevel="0" collapsed="false">
      <c r="A225" s="88" t="n">
        <v>45778</v>
      </c>
      <c r="B225" s="89" t="n">
        <v>2344</v>
      </c>
      <c r="C225" s="89" t="n">
        <v>19860</v>
      </c>
      <c r="D225" s="90" t="n">
        <v>99.33</v>
      </c>
      <c r="E225" s="90" t="n">
        <v>4.416</v>
      </c>
      <c r="F225" s="90" t="n">
        <v>4.232</v>
      </c>
      <c r="G225" s="90" t="n">
        <v>85.5156</v>
      </c>
      <c r="H225" s="92" t="n">
        <v>24750.6992</v>
      </c>
      <c r="I225" s="92" t="n">
        <v>2697.6699</v>
      </c>
      <c r="J225" s="90" t="n">
        <v>45.52</v>
      </c>
      <c r="K225" s="92" t="n">
        <v>5911.6899</v>
      </c>
      <c r="L225" s="36" t="n">
        <f aca="false">YEAR(A225)</f>
        <v>2025</v>
      </c>
      <c r="M225" s="64" t="n">
        <f aca="false">B225/1000</f>
        <v>2.344</v>
      </c>
      <c r="N225" s="65" t="n">
        <f aca="false">J225/J224-1</f>
        <v>0.040219378427788</v>
      </c>
      <c r="O225" s="64" t="n">
        <f aca="false">SUM(M213:M224)</f>
        <v>-13.081</v>
      </c>
      <c r="P225" s="65" t="n">
        <f aca="false">D225/D224-1</f>
        <v>-0.00140745953553834</v>
      </c>
      <c r="Q225" s="66" t="n">
        <f aca="false">E225-E224</f>
        <v>0.239000000000001</v>
      </c>
      <c r="R225" s="86" t="n">
        <f aca="false">H225/G225</f>
        <v>289.429053880228</v>
      </c>
      <c r="S225" s="64" t="n">
        <f aca="false">Regression!$C$9+Regression!$C$10*N225+Regression!$C$11*O225</f>
        <v>0.295997910793996</v>
      </c>
      <c r="T225" s="64" t="n">
        <f aca="false">M225-S225</f>
        <v>2.048002089206</v>
      </c>
      <c r="U225" s="64" t="n">
        <f aca="false">SUM(M214:M225)</f>
        <v>-7.674</v>
      </c>
      <c r="V225" s="64" t="n">
        <f aca="false">SUM(M226:M237)</f>
        <v>-32.469</v>
      </c>
      <c r="W225" s="65" t="n">
        <f aca="false">D237/D225-1</f>
        <v>-0.00422832980972521</v>
      </c>
      <c r="X225" s="65" t="n">
        <f aca="false">J237/J225-1</f>
        <v>0.507029876977153</v>
      </c>
      <c r="Y225" s="90" t="n">
        <v>63.9</v>
      </c>
    </row>
    <row r="226" customFormat="false" ht="15" hidden="false" customHeight="false" outlineLevel="0" collapsed="false">
      <c r="A226" s="88" t="n">
        <v>45809</v>
      </c>
      <c r="B226" s="89" t="n">
        <v>1690</v>
      </c>
      <c r="C226" s="89" t="n">
        <v>14590</v>
      </c>
      <c r="D226" s="90" t="n">
        <v>96.88</v>
      </c>
      <c r="E226" s="90" t="n">
        <v>4.23</v>
      </c>
      <c r="F226" s="90" t="n">
        <v>4.19</v>
      </c>
      <c r="G226" s="90" t="n">
        <v>85.4553</v>
      </c>
      <c r="H226" s="92" t="n">
        <v>25517.0508</v>
      </c>
      <c r="I226" s="92" t="n">
        <v>3071.7</v>
      </c>
      <c r="J226" s="90" t="n">
        <v>48.24</v>
      </c>
      <c r="K226" s="92" t="n">
        <v>6204.9502</v>
      </c>
      <c r="L226" s="36" t="n">
        <f aca="false">YEAR(A226)</f>
        <v>2025</v>
      </c>
      <c r="M226" s="64" t="n">
        <f aca="false">B226/1000</f>
        <v>1.69</v>
      </c>
      <c r="N226" s="65" t="n">
        <f aca="false">J226/J225-1</f>
        <v>0.0597539543057997</v>
      </c>
      <c r="O226" s="64" t="n">
        <f aca="false">SUM(M214:M225)</f>
        <v>-7.674</v>
      </c>
      <c r="P226" s="65" t="n">
        <f aca="false">D226/D225-1</f>
        <v>-0.0246652572233967</v>
      </c>
      <c r="Q226" s="66" t="n">
        <f aca="false">E226-E225</f>
        <v>-0.186</v>
      </c>
      <c r="R226" s="86" t="n">
        <f aca="false">H226/G226</f>
        <v>298.60114937283</v>
      </c>
      <c r="S226" s="64" t="n">
        <f aca="false">Regression!$C$9+Regression!$C$10*N226+Regression!$C$11*O226</f>
        <v>0.895276763359965</v>
      </c>
      <c r="T226" s="64" t="n">
        <f aca="false">M226-S226</f>
        <v>0.794723236640035</v>
      </c>
      <c r="U226" s="64" t="n">
        <f aca="false">SUM(M215:M226)</f>
        <v>-9.17</v>
      </c>
      <c r="V226" s="64" t="n">
        <f aca="false">SUM(M227:M238)</f>
        <v>-39.316</v>
      </c>
      <c r="W226" s="65" t="n">
        <f aca="false">D238/D226-1</f>
        <v>0.0444880264244427</v>
      </c>
      <c r="X226" s="65" t="n">
        <f aca="false">J238/J226-1</f>
        <v>0.418117744610282</v>
      </c>
      <c r="Y226" s="93"/>
    </row>
    <row r="227" customFormat="false" ht="15" hidden="false" customHeight="false" outlineLevel="0" collapsed="false">
      <c r="A227" s="88" t="n">
        <v>45839</v>
      </c>
      <c r="B227" s="89" t="n">
        <v>-2052</v>
      </c>
      <c r="C227" s="89" t="n">
        <v>-17741</v>
      </c>
      <c r="D227" s="90" t="n">
        <v>100.03</v>
      </c>
      <c r="E227" s="90" t="n">
        <v>4.36</v>
      </c>
      <c r="F227" s="90" t="n">
        <v>4.235</v>
      </c>
      <c r="G227" s="90" t="n">
        <v>87.7146</v>
      </c>
      <c r="H227" s="92" t="n">
        <v>24768.3496</v>
      </c>
      <c r="I227" s="92" t="n">
        <v>3245.4399</v>
      </c>
      <c r="J227" s="90" t="n">
        <v>48.56</v>
      </c>
      <c r="K227" s="92" t="n">
        <v>6339.3901</v>
      </c>
      <c r="L227" s="36" t="n">
        <f aca="false">YEAR(A227)</f>
        <v>2025</v>
      </c>
      <c r="M227" s="64" t="n">
        <f aca="false">B227/1000</f>
        <v>-2.052</v>
      </c>
      <c r="N227" s="65" t="n">
        <f aca="false">J227/J226-1</f>
        <v>0.00663349917081257</v>
      </c>
      <c r="O227" s="64" t="n">
        <f aca="false">SUM(M215:M226)</f>
        <v>-9.17</v>
      </c>
      <c r="P227" s="65" t="n">
        <f aca="false">D227/D226-1</f>
        <v>0.0325144508670521</v>
      </c>
      <c r="Q227" s="66" t="n">
        <f aca="false">E227-E226</f>
        <v>0.13</v>
      </c>
      <c r="R227" s="86" t="n">
        <f aca="false">H227/G227</f>
        <v>282.374309408012</v>
      </c>
      <c r="S227" s="64" t="n">
        <f aca="false">Regression!$C$9+Regression!$C$10*N227+Regression!$C$11*O227</f>
        <v>-0.167085733815891</v>
      </c>
      <c r="T227" s="64" t="n">
        <f aca="false">M227-S227</f>
        <v>-1.88491426618411</v>
      </c>
      <c r="U227" s="64" t="n">
        <f aca="false">SUM(M216:M227)</f>
        <v>-15.096</v>
      </c>
      <c r="V227" s="64" t="n">
        <f aca="false">SUM(M228:M239)</f>
        <v>-35.141</v>
      </c>
      <c r="W227" s="65" t="n">
        <f aca="false">D239/D227-1</f>
        <v>-0.00229931020693797</v>
      </c>
      <c r="X227" s="65" t="n">
        <f aca="false">J239/J227-1</f>
        <v>0.319810543657331</v>
      </c>
      <c r="Y227" s="90" t="n">
        <v>72.53</v>
      </c>
    </row>
    <row r="228" customFormat="false" ht="15" hidden="false" customHeight="false" outlineLevel="0" collapsed="false">
      <c r="A228" s="88" t="n">
        <v>45870</v>
      </c>
      <c r="B228" s="89" t="n">
        <v>-3994</v>
      </c>
      <c r="C228" s="89" t="n">
        <v>-34993</v>
      </c>
      <c r="D228" s="90" t="n">
        <v>97.77</v>
      </c>
      <c r="E228" s="90" t="n">
        <v>4.227</v>
      </c>
      <c r="F228" s="90" t="n">
        <v>4.043</v>
      </c>
      <c r="G228" s="90" t="n">
        <v>88.167</v>
      </c>
      <c r="H228" s="92" t="n">
        <v>24426.8496</v>
      </c>
      <c r="I228" s="92" t="n">
        <v>3186.01</v>
      </c>
      <c r="J228" s="90" t="n">
        <v>49.86</v>
      </c>
      <c r="K228" s="92" t="n">
        <v>6460.2598</v>
      </c>
      <c r="L228" s="36" t="n">
        <f aca="false">YEAR(A228)</f>
        <v>2025</v>
      </c>
      <c r="M228" s="64" t="n">
        <f aca="false">B228/1000</f>
        <v>-3.994</v>
      </c>
      <c r="N228" s="65" t="n">
        <f aca="false">J228/J227-1</f>
        <v>0.0267710049423393</v>
      </c>
      <c r="O228" s="64" t="n">
        <f aca="false">SUM(M216:M227)</f>
        <v>-15.096</v>
      </c>
      <c r="P228" s="65" t="n">
        <f aca="false">D228/D227-1</f>
        <v>-0.02259322203339</v>
      </c>
      <c r="Q228" s="66" t="n">
        <f aca="false">E228-E227</f>
        <v>-0.133</v>
      </c>
      <c r="R228" s="86" t="n">
        <f aca="false">H228/G228</f>
        <v>277.052067099935</v>
      </c>
      <c r="S228" s="64" t="n">
        <f aca="false">Regression!$C$9+Regression!$C$10*N228+Regression!$C$11*O228</f>
        <v>-0.0432359847927205</v>
      </c>
      <c r="T228" s="64" t="n">
        <f aca="false">M228-S228</f>
        <v>-3.95076401520728</v>
      </c>
      <c r="U228" s="64" t="n">
        <f aca="false">SUM(M217:M228)</f>
        <v>-19.963</v>
      </c>
      <c r="V228" s="64" t="n">
        <f aca="false">SUM(M229:M240)</f>
        <v>-28.043</v>
      </c>
      <c r="W228" s="65" t="n">
        <f aca="false">D240/D228-1</f>
        <v>0.0169786232995808</v>
      </c>
      <c r="X228" s="65" t="n">
        <f aca="false">J240/J228-1</f>
        <v>0.344163658243081</v>
      </c>
      <c r="Y228" s="90" t="n">
        <v>68.12</v>
      </c>
    </row>
    <row r="229" customFormat="false" ht="15" hidden="false" customHeight="false" outlineLevel="0" collapsed="false">
      <c r="A229" s="88" t="n">
        <v>45901</v>
      </c>
      <c r="B229" s="89" t="n">
        <v>-2702</v>
      </c>
      <c r="C229" s="89" t="n">
        <v>-23885</v>
      </c>
      <c r="D229" s="90" t="n">
        <v>97.77</v>
      </c>
      <c r="E229" s="90" t="n">
        <v>4.148</v>
      </c>
      <c r="F229" s="90" t="n">
        <v>3.845</v>
      </c>
      <c r="G229" s="90" t="n">
        <v>88.7045</v>
      </c>
      <c r="H229" s="92" t="n">
        <v>24611.0996</v>
      </c>
      <c r="I229" s="92" t="n">
        <v>3424.6001</v>
      </c>
      <c r="J229" s="90" t="n">
        <v>53.4</v>
      </c>
      <c r="K229" s="92" t="n">
        <v>6688.46</v>
      </c>
      <c r="L229" s="36" t="n">
        <f aca="false">YEAR(A229)</f>
        <v>2025</v>
      </c>
      <c r="M229" s="64" t="n">
        <f aca="false">B229/1000</f>
        <v>-2.702</v>
      </c>
      <c r="N229" s="65" t="n">
        <f aca="false">J229/J228-1</f>
        <v>0.0709987966305656</v>
      </c>
      <c r="O229" s="64" t="n">
        <f aca="false">SUM(M217:M228)</f>
        <v>-19.963</v>
      </c>
      <c r="P229" s="65" t="n">
        <f aca="false">D229/D228-1</f>
        <v>0</v>
      </c>
      <c r="Q229" s="66" t="n">
        <f aca="false">E229-E228</f>
        <v>-0.0790000000000006</v>
      </c>
      <c r="R229" s="86" t="n">
        <f aca="false">H229/G229</f>
        <v>277.450406687372</v>
      </c>
      <c r="S229" s="64" t="n">
        <f aca="false">Regression!$C$9+Regression!$C$10*N229+Regression!$C$11*O229</f>
        <v>0.578743563202492</v>
      </c>
      <c r="T229" s="64" t="n">
        <f aca="false">M229-S229</f>
        <v>-3.28074356320249</v>
      </c>
      <c r="U229" s="64" t="n">
        <f aca="false">SUM(M218:M229)</f>
        <v>-29.555</v>
      </c>
      <c r="V229" s="64" t="n">
        <f aca="false">SUM(M230:M241)</f>
        <v>-29.091</v>
      </c>
      <c r="W229" s="65" t="n">
        <f aca="false">D241/D229-1</f>
        <v>0.0376393576761789</v>
      </c>
      <c r="X229" s="65" t="n">
        <f aca="false">J241/J229-1</f>
        <v>0.250749063670412</v>
      </c>
      <c r="Y229" s="90" t="n">
        <v>67.02</v>
      </c>
    </row>
    <row r="230" customFormat="false" ht="15" hidden="false" customHeight="false" outlineLevel="0" collapsed="false">
      <c r="A230" s="88" t="n">
        <v>45931</v>
      </c>
      <c r="B230" s="89" t="n">
        <v>1656</v>
      </c>
      <c r="C230" s="89" t="n">
        <v>14610</v>
      </c>
      <c r="D230" s="90" t="n">
        <v>99.8</v>
      </c>
      <c r="E230" s="90" t="n">
        <v>4.101</v>
      </c>
      <c r="F230" s="90" t="n">
        <v>3.718</v>
      </c>
      <c r="G230" s="90" t="n">
        <v>88.6345</v>
      </c>
      <c r="H230" s="92" t="n">
        <v>25722.0996</v>
      </c>
      <c r="I230" s="92" t="n">
        <v>4107.5</v>
      </c>
      <c r="J230" s="90" t="n">
        <v>55.3</v>
      </c>
      <c r="K230" s="92" t="n">
        <v>6840.2002</v>
      </c>
      <c r="L230" s="36" t="n">
        <f aca="false">YEAR(A230)</f>
        <v>2025</v>
      </c>
      <c r="M230" s="64" t="n">
        <f aca="false">B230/1000</f>
        <v>1.656</v>
      </c>
      <c r="N230" s="65" t="n">
        <f aca="false">J230/J229-1</f>
        <v>0.0355805243445693</v>
      </c>
      <c r="O230" s="64" t="n">
        <f aca="false">SUM(M218:M229)</f>
        <v>-29.555</v>
      </c>
      <c r="P230" s="65" t="n">
        <f aca="false">D230/D229-1</f>
        <v>0.0207630152398486</v>
      </c>
      <c r="Q230" s="66" t="n">
        <f aca="false">E230-E229</f>
        <v>-0.0469999999999997</v>
      </c>
      <c r="R230" s="86" t="n">
        <f aca="false">H230/G230</f>
        <v>290.204148497481</v>
      </c>
      <c r="S230" s="64" t="n">
        <f aca="false">Regression!$C$9+Regression!$C$10*N230+Regression!$C$11*O230</f>
        <v>-0.498730324323095</v>
      </c>
      <c r="T230" s="64" t="n">
        <f aca="false">M230-S230</f>
        <v>2.15473032432309</v>
      </c>
      <c r="U230" s="64" t="n">
        <f aca="false">SUM(M219:M230)</f>
        <v>-16.704</v>
      </c>
      <c r="Y230" s="90" t="n">
        <v>65.07</v>
      </c>
    </row>
    <row r="231" customFormat="false" ht="15" hidden="false" customHeight="false" outlineLevel="0" collapsed="false">
      <c r="A231" s="88" t="n">
        <v>45962</v>
      </c>
      <c r="B231" s="89" t="n">
        <v>-425</v>
      </c>
      <c r="C231" s="89" t="n">
        <v>-3765</v>
      </c>
      <c r="D231" s="90" t="n">
        <v>99.46</v>
      </c>
      <c r="E231" s="90" t="n">
        <v>4.017</v>
      </c>
      <c r="F231" s="90" t="n">
        <v>3.697</v>
      </c>
      <c r="G231" s="90" t="n">
        <v>89.3437</v>
      </c>
      <c r="H231" s="92" t="n">
        <v>26202.9492</v>
      </c>
      <c r="I231" s="92" t="n">
        <v>3926.5901</v>
      </c>
      <c r="J231" s="90" t="n">
        <v>54.32</v>
      </c>
      <c r="K231" s="92" t="n">
        <v>6849.0898</v>
      </c>
      <c r="L231" s="36" t="n">
        <f aca="false">YEAR(A231)</f>
        <v>2025</v>
      </c>
      <c r="M231" s="64" t="n">
        <f aca="false">B231/1000</f>
        <v>-0.425</v>
      </c>
      <c r="N231" s="65" t="n">
        <f aca="false">J231/J230-1</f>
        <v>-0.0177215189873418</v>
      </c>
      <c r="O231" s="64" t="n">
        <f aca="false">SUM(M219:M230)</f>
        <v>-16.704</v>
      </c>
      <c r="P231" s="65" t="n">
        <f aca="false">D231/D230-1</f>
        <v>-0.00340681362725459</v>
      </c>
      <c r="Q231" s="66" t="n">
        <f aca="false">E231-E230</f>
        <v>-0.0839999999999996</v>
      </c>
      <c r="R231" s="86" t="n">
        <f aca="false">H231/G231</f>
        <v>293.282561613186</v>
      </c>
      <c r="S231" s="64" t="n">
        <f aca="false">Regression!$C$9+Regression!$C$10*N231+Regression!$C$11*O231</f>
        <v>-0.948294134709072</v>
      </c>
      <c r="T231" s="64" t="n">
        <f aca="false">M231-S231</f>
        <v>0.523294134709072</v>
      </c>
      <c r="U231" s="64" t="n">
        <f aca="false">SUM(M220:M231)</f>
        <v>-14.566</v>
      </c>
      <c r="Y231" s="90" t="n">
        <v>63.2</v>
      </c>
    </row>
    <row r="232" customFormat="false" ht="15" hidden="false" customHeight="false" outlineLevel="0" collapsed="false">
      <c r="A232" s="88" t="n">
        <v>45992</v>
      </c>
      <c r="B232" s="89" t="n">
        <v>-2515</v>
      </c>
      <c r="C232" s="89" t="n">
        <v>-22611</v>
      </c>
      <c r="D232" s="90" t="n">
        <v>98.28</v>
      </c>
      <c r="E232" s="90" t="n">
        <v>4.163</v>
      </c>
      <c r="F232" s="90" t="n">
        <v>3.547</v>
      </c>
      <c r="G232" s="90" t="n">
        <v>89.7694</v>
      </c>
      <c r="H232" s="92" t="n">
        <v>26129.5996</v>
      </c>
      <c r="I232" s="92" t="n">
        <v>4214.1699</v>
      </c>
      <c r="J232" s="90" t="n">
        <v>54.71</v>
      </c>
      <c r="K232" s="92" t="n">
        <v>6845.5</v>
      </c>
      <c r="L232" s="36" t="n">
        <f aca="false">YEAR(A232)</f>
        <v>2025</v>
      </c>
      <c r="M232" s="64" t="n">
        <f aca="false">B232/1000</f>
        <v>-2.515</v>
      </c>
      <c r="N232" s="65" t="n">
        <f aca="false">J232/J231-1</f>
        <v>0.00717967599410896</v>
      </c>
      <c r="O232" s="64" t="n">
        <f aca="false">SUM(M220:M231)</f>
        <v>-14.566</v>
      </c>
      <c r="P232" s="65" t="n">
        <f aca="false">D232/D231-1</f>
        <v>-0.0118640659561632</v>
      </c>
      <c r="Q232" s="66" t="n">
        <f aca="false">E232-E231</f>
        <v>0.146</v>
      </c>
      <c r="R232" s="86" t="n">
        <f aca="false">H232/G232</f>
        <v>291.07468246418</v>
      </c>
      <c r="S232" s="64" t="n">
        <f aca="false">Regression!$C$9+Regression!$C$10*N232+Regression!$C$11*O232</f>
        <v>-0.388584156729917</v>
      </c>
      <c r="T232" s="64" t="n">
        <f aca="false">M232-S232</f>
        <v>-2.12641584327008</v>
      </c>
      <c r="U232" s="64" t="n">
        <f aca="false">SUM(M221:M232)</f>
        <v>-18.909</v>
      </c>
      <c r="Y232" s="90" t="n">
        <v>60.85</v>
      </c>
    </row>
    <row r="233" customFormat="false" ht="15" hidden="false" customHeight="false" outlineLevel="0" collapsed="false">
      <c r="A233" s="88" t="n">
        <v>46023</v>
      </c>
      <c r="B233" s="89" t="n">
        <v>-3976</v>
      </c>
      <c r="C233" s="89" t="n">
        <v>-35962</v>
      </c>
      <c r="D233" s="90" t="n">
        <v>96.99</v>
      </c>
      <c r="E233" s="90" t="n">
        <v>4.241</v>
      </c>
      <c r="F233" s="90" t="n">
        <v>3.572</v>
      </c>
      <c r="G233" s="90" t="n">
        <v>91.6823</v>
      </c>
      <c r="H233" s="92" t="n">
        <v>25320.6504</v>
      </c>
      <c r="I233" s="92" t="n">
        <v>5224.3599</v>
      </c>
      <c r="J233" s="90" t="n">
        <v>59.1</v>
      </c>
      <c r="K233" s="92" t="n">
        <v>6939.0298</v>
      </c>
      <c r="L233" s="36" t="n">
        <f aca="false">YEAR(A233)</f>
        <v>2026</v>
      </c>
      <c r="M233" s="64" t="n">
        <f aca="false">B233/1000</f>
        <v>-3.976</v>
      </c>
      <c r="N233" s="65" t="n">
        <f aca="false">J233/J232-1</f>
        <v>0.0802412721623105</v>
      </c>
      <c r="O233" s="64" t="n">
        <f aca="false">SUM(M221:M232)</f>
        <v>-18.909</v>
      </c>
      <c r="P233" s="65" t="n">
        <f aca="false">D233/D232-1</f>
        <v>-0.0131257631257632</v>
      </c>
      <c r="Q233" s="66" t="n">
        <f aca="false">E233-E232</f>
        <v>0.0779999999999994</v>
      </c>
      <c r="R233" s="86" t="n">
        <f aca="false">H233/G233</f>
        <v>276.178176158321</v>
      </c>
      <c r="S233" s="64" t="n">
        <f aca="false">Regression!$C$9+Regression!$C$10*N233+Regression!$C$11*O233</f>
        <v>0.797675180066314</v>
      </c>
      <c r="T233" s="64" t="n">
        <f aca="false">M233-S233</f>
        <v>-4.77367518006631</v>
      </c>
      <c r="U233" s="64" t="n">
        <f aca="false">SUM(M222:M233)</f>
        <v>-13.842</v>
      </c>
      <c r="Y233" s="90" t="n">
        <v>70.69</v>
      </c>
    </row>
    <row r="234" customFormat="false" ht="15" hidden="false" customHeight="false" outlineLevel="0" collapsed="false">
      <c r="A234" s="88" t="n">
        <v>46054</v>
      </c>
      <c r="B234" s="89" t="n">
        <v>2497</v>
      </c>
      <c r="C234" s="89" t="n">
        <v>22615</v>
      </c>
      <c r="D234" s="90" t="n">
        <v>97.61</v>
      </c>
      <c r="E234" s="90" t="n">
        <v>3.962</v>
      </c>
      <c r="F234" s="90" t="n">
        <v>3.578</v>
      </c>
      <c r="G234" s="90" t="n">
        <v>91.0074</v>
      </c>
      <c r="H234" s="92" t="n">
        <v>25178.6504</v>
      </c>
      <c r="I234" s="92" t="n">
        <v>6244.1299</v>
      </c>
      <c r="J234" s="90" t="n">
        <v>62.58</v>
      </c>
      <c r="K234" s="92" t="n">
        <v>6878.8799</v>
      </c>
      <c r="L234" s="36" t="n">
        <f aca="false">YEAR(A234)</f>
        <v>2026</v>
      </c>
      <c r="M234" s="64" t="n">
        <f aca="false">B234/1000</f>
        <v>2.497</v>
      </c>
      <c r="N234" s="65" t="n">
        <f aca="false">J234/J233-1</f>
        <v>0.0588832487309645</v>
      </c>
      <c r="O234" s="64" t="n">
        <f aca="false">SUM(M222:M233)</f>
        <v>-13.842</v>
      </c>
      <c r="P234" s="65" t="n">
        <f aca="false">D234/D233-1</f>
        <v>0.00639241158882364</v>
      </c>
      <c r="Q234" s="66" t="n">
        <f aca="false">E234-E233</f>
        <v>-0.278999999999999</v>
      </c>
      <c r="R234" s="86" t="n">
        <f aca="false">H234/G234</f>
        <v>276.665967822397</v>
      </c>
      <c r="S234" s="64" t="n">
        <f aca="false">Regression!$C$9+Regression!$C$10*N234+Regression!$C$11*O234</f>
        <v>0.613998004895485</v>
      </c>
      <c r="T234" s="64" t="n">
        <f aca="false">M234-S234</f>
        <v>1.88300199510452</v>
      </c>
      <c r="U234" s="64" t="n">
        <f aca="false">SUM(M223:M234)</f>
        <v>-7.368</v>
      </c>
      <c r="Y234" s="93"/>
    </row>
    <row r="235" customFormat="false" ht="15" hidden="false" customHeight="false" outlineLevel="0" collapsed="false">
      <c r="A235" s="88" t="n">
        <v>46082</v>
      </c>
      <c r="B235" s="89" t="n">
        <v>-12724</v>
      </c>
      <c r="C235" s="89" t="n">
        <v>-117775</v>
      </c>
      <c r="D235" s="90" t="n">
        <v>99.96</v>
      </c>
      <c r="E235" s="90" t="n">
        <v>4.311</v>
      </c>
      <c r="F235" s="90" t="n">
        <v>3.6</v>
      </c>
      <c r="G235" s="90" t="n">
        <v>94.3559</v>
      </c>
      <c r="H235" s="92" t="n">
        <v>22331.4004</v>
      </c>
      <c r="I235" s="92" t="n">
        <v>5052.46</v>
      </c>
      <c r="J235" s="90" t="n">
        <v>56.79</v>
      </c>
      <c r="K235" s="92" t="n">
        <v>6528.52</v>
      </c>
      <c r="L235" s="36" t="n">
        <f aca="false">YEAR(A235)</f>
        <v>2026</v>
      </c>
      <c r="M235" s="64" t="n">
        <f aca="false">B235/1000</f>
        <v>-12.724</v>
      </c>
      <c r="N235" s="65" t="n">
        <f aca="false">J235/J234-1</f>
        <v>-0.0925215723873442</v>
      </c>
      <c r="O235" s="64" t="n">
        <f aca="false">SUM(M223:M234)</f>
        <v>-7.368</v>
      </c>
      <c r="P235" s="65" t="n">
        <f aca="false">D235/D234-1</f>
        <v>0.0240754021104395</v>
      </c>
      <c r="Q235" s="66" t="n">
        <f aca="false">E235-E234</f>
        <v>0.349</v>
      </c>
      <c r="R235" s="86" t="n">
        <f aca="false">H235/G235</f>
        <v>236.672008851593</v>
      </c>
      <c r="S235" s="64" t="n">
        <f aca="false">Regression!$C$9+Regression!$C$10*N235+Regression!$C$11*O235</f>
        <v>-1.95276648765726</v>
      </c>
      <c r="T235" s="64" t="n">
        <f aca="false">M235-S235</f>
        <v>-10.7712335123427</v>
      </c>
      <c r="U235" s="64" t="n">
        <f aca="false">SUM(M224:M235)</f>
        <v>-19.691</v>
      </c>
      <c r="Y235" s="93"/>
    </row>
    <row r="236" customFormat="false" ht="15" hidden="false" customHeight="false" outlineLevel="0" collapsed="false">
      <c r="A236" s="88" t="n">
        <v>46113</v>
      </c>
      <c r="B236" s="89" t="n">
        <v>-6474</v>
      </c>
      <c r="C236" s="89" t="n">
        <v>-60847</v>
      </c>
      <c r="D236" s="90" t="n">
        <v>98.08</v>
      </c>
      <c r="E236" s="90" t="n">
        <v>4.39</v>
      </c>
      <c r="F236" s="90" t="n">
        <v>3.585</v>
      </c>
      <c r="G236" s="90" t="n">
        <v>94.9166</v>
      </c>
      <c r="H236" s="92" t="n">
        <v>23997.5508</v>
      </c>
      <c r="I236" s="92" t="n">
        <v>6598.8701</v>
      </c>
      <c r="J236" s="90" t="n">
        <v>63.99</v>
      </c>
      <c r="K236" s="92" t="n">
        <v>7209.0098</v>
      </c>
      <c r="L236" s="36" t="n">
        <f aca="false">YEAR(A236)</f>
        <v>2026</v>
      </c>
      <c r="M236" s="64" t="n">
        <f aca="false">B236/1000</f>
        <v>-6.474</v>
      </c>
      <c r="N236" s="65" t="n">
        <f aca="false">J236/J235-1</f>
        <v>0.126782884310618</v>
      </c>
      <c r="O236" s="64" t="n">
        <f aca="false">SUM(M224:M235)</f>
        <v>-19.691</v>
      </c>
      <c r="P236" s="65" t="n">
        <f aca="false">D236/D235-1</f>
        <v>-0.0188075230092036</v>
      </c>
      <c r="Q236" s="66" t="n">
        <f aca="false">E236-E235</f>
        <v>0.0789999999999997</v>
      </c>
      <c r="R236" s="86" t="n">
        <f aca="false">H236/G236</f>
        <v>252.827754049344</v>
      </c>
      <c r="S236" s="64" t="n">
        <f aca="false">Regression!$C$9+Regression!$C$10*N236+Regression!$C$11*O236</f>
        <v>1.63858307643283</v>
      </c>
      <c r="T236" s="64" t="n">
        <f aca="false">M236-S236</f>
        <v>-8.11258307643283</v>
      </c>
      <c r="U236" s="64" t="n">
        <f aca="false">SUM(M225:M236)</f>
        <v>-26.675</v>
      </c>
      <c r="Y236" s="90" t="n">
        <v>114.01</v>
      </c>
    </row>
    <row r="237" customFormat="false" ht="15" hidden="false" customHeight="false" outlineLevel="0" collapsed="false">
      <c r="A237" s="88" t="n">
        <v>46143</v>
      </c>
      <c r="B237" s="89" t="n">
        <v>-3450</v>
      </c>
      <c r="C237" s="89" t="n">
        <v>-32963</v>
      </c>
      <c r="D237" s="90" t="n">
        <v>98.91</v>
      </c>
      <c r="E237" s="90" t="n">
        <v>4.453</v>
      </c>
      <c r="F237" s="90" t="n">
        <v>3.588</v>
      </c>
      <c r="G237" s="90" t="n">
        <v>95.003</v>
      </c>
      <c r="H237" s="92" t="n">
        <v>23547.75</v>
      </c>
      <c r="I237" s="92" t="n">
        <v>8476.1504</v>
      </c>
      <c r="J237" s="90" t="n">
        <v>68.6</v>
      </c>
      <c r="K237" s="92" t="n">
        <v>7580.0601</v>
      </c>
      <c r="L237" s="36" t="n">
        <f aca="false">YEAR(A237)</f>
        <v>2026</v>
      </c>
      <c r="M237" s="64" t="n">
        <f aca="false">B237/1000</f>
        <v>-3.45</v>
      </c>
      <c r="N237" s="65" t="n">
        <f aca="false">J237/J236-1</f>
        <v>0.0720425066416626</v>
      </c>
      <c r="O237" s="64" t="n">
        <f aca="false">SUM(M225:M236)</f>
        <v>-26.675</v>
      </c>
      <c r="P237" s="65" t="n">
        <f aca="false">D237/D236-1</f>
        <v>0.0084624796084829</v>
      </c>
      <c r="Q237" s="66" t="n">
        <f aca="false">E237-E236</f>
        <v>0.0630000000000006</v>
      </c>
      <c r="R237" s="86" t="n">
        <f aca="false">H237/G237</f>
        <v>247.86322537183</v>
      </c>
      <c r="S237" s="64" t="n">
        <f aca="false">Regression!$C$9+Regression!$C$10*N237+Regression!$C$11*O237</f>
        <v>0.310070715194407</v>
      </c>
      <c r="T237" s="64" t="n">
        <f aca="false">M237-S237</f>
        <v>-3.76007071519441</v>
      </c>
      <c r="U237" s="64" t="n">
        <f aca="false">SUM(M226:M237)</f>
        <v>-32.469</v>
      </c>
      <c r="Y237" s="90" t="n">
        <v>92.05</v>
      </c>
    </row>
    <row r="238" customFormat="false" ht="15" hidden="false" customHeight="false" outlineLevel="0" collapsed="false">
      <c r="A238" s="88" t="n">
        <v>46174</v>
      </c>
      <c r="B238" s="89" t="n">
        <v>-5157</v>
      </c>
      <c r="C238" s="89" t="n">
        <v>-49340</v>
      </c>
      <c r="D238" s="90" t="n">
        <v>101.19</v>
      </c>
      <c r="E238" s="90" t="n">
        <v>4.418</v>
      </c>
      <c r="F238" s="90" t="n">
        <v>3.732</v>
      </c>
      <c r="G238" s="90" t="n">
        <v>94.7905</v>
      </c>
      <c r="H238" s="92" t="n">
        <v>23865.75</v>
      </c>
      <c r="I238" s="92" t="n">
        <v>8476.4805</v>
      </c>
      <c r="J238" s="90" t="n">
        <v>68.41</v>
      </c>
      <c r="K238" s="92" t="n">
        <v>7499.3599</v>
      </c>
      <c r="L238" s="36" t="n">
        <f aca="false">YEAR(A238)</f>
        <v>2026</v>
      </c>
      <c r="M238" s="64" t="n">
        <f aca="false">B238/1000</f>
        <v>-5.157</v>
      </c>
      <c r="N238" s="65" t="n">
        <f aca="false">J238/J237-1</f>
        <v>-0.00276967930029148</v>
      </c>
      <c r="O238" s="64" t="n">
        <f aca="false">SUM(M226:M237)</f>
        <v>-32.469</v>
      </c>
      <c r="P238" s="65" t="n">
        <f aca="false">D238/D237-1</f>
        <v>0.0230512587200487</v>
      </c>
      <c r="Q238" s="66" t="n">
        <f aca="false">E238-E237</f>
        <v>-0.0350000000000001</v>
      </c>
      <c r="R238" s="86" t="n">
        <f aca="false">H238/G238</f>
        <v>251.773648203143</v>
      </c>
      <c r="S238" s="64" t="n">
        <f aca="false">Regression!$C$9+Regression!$C$10*N238+Regression!$C$11*O238</f>
        <v>-1.34447047856322</v>
      </c>
      <c r="T238" s="64" t="n">
        <f aca="false">M238-S238</f>
        <v>-3.81252952143678</v>
      </c>
      <c r="U238" s="64" t="n">
        <f aca="false">SUM(M227:M238)</f>
        <v>-39.316</v>
      </c>
      <c r="Y238" s="90" t="n">
        <v>72.92</v>
      </c>
    </row>
    <row r="239" customFormat="false" ht="15" hidden="false" customHeight="false" outlineLevel="0" collapsed="false">
      <c r="A239" s="88" t="n">
        <v>46204</v>
      </c>
      <c r="B239" s="89" t="n">
        <v>2123</v>
      </c>
      <c r="C239" s="89" t="n">
        <v>20200</v>
      </c>
      <c r="D239" s="90" t="n">
        <v>99.8</v>
      </c>
      <c r="E239" s="90" t="n">
        <v>4.745</v>
      </c>
      <c r="F239" s="90" t="n">
        <v>3.682</v>
      </c>
      <c r="G239" s="90" t="n">
        <v>95.6848</v>
      </c>
      <c r="H239" s="92" t="n">
        <v>24383.5996</v>
      </c>
      <c r="I239" s="92" t="n">
        <v>6595.4502</v>
      </c>
      <c r="J239" s="90" t="n">
        <v>64.09</v>
      </c>
      <c r="K239" s="92" t="n">
        <v>7489.7202</v>
      </c>
      <c r="L239" s="36" t="n">
        <f aca="false">YEAR(A239)</f>
        <v>2026</v>
      </c>
      <c r="M239" s="64" t="n">
        <f aca="false">B239/1000</f>
        <v>2.123</v>
      </c>
      <c r="N239" s="65" t="n">
        <f aca="false">J239/J238-1</f>
        <v>-0.0631486624762461</v>
      </c>
      <c r="O239" s="64" t="n">
        <f aca="false">SUM(M227:M238)</f>
        <v>-39.316</v>
      </c>
      <c r="P239" s="65" t="n">
        <f aca="false">D239/D238-1</f>
        <v>-0.013736535230754</v>
      </c>
      <c r="Q239" s="66" t="n">
        <f aca="false">E239-E238</f>
        <v>0.327</v>
      </c>
      <c r="R239" s="86" t="n">
        <f aca="false">H239/G239</f>
        <v>254.83252930455</v>
      </c>
      <c r="S239" s="64" t="n">
        <f aca="false">Regression!$C$9+Regression!$C$10*N239+Regression!$C$11*O239</f>
        <v>-2.77304538971577</v>
      </c>
      <c r="T239" s="64" t="n">
        <f aca="false">M239-S239</f>
        <v>4.89604538971577</v>
      </c>
      <c r="U239" s="64" t="n">
        <f aca="false">SUM(M228:M239)</f>
        <v>-35.141</v>
      </c>
      <c r="Y239" s="90" t="n">
        <v>90.12</v>
      </c>
    </row>
    <row r="240" customFormat="false" ht="15" hidden="false" customHeight="false" outlineLevel="0" collapsed="false">
      <c r="A240" s="88" t="n">
        <v>46235</v>
      </c>
      <c r="B240" s="89" t="n">
        <v>3104</v>
      </c>
      <c r="C240" s="89" t="n">
        <v>29631</v>
      </c>
      <c r="D240" s="90" t="n">
        <v>99.43</v>
      </c>
      <c r="E240" s="90" t="n">
        <v>4.758</v>
      </c>
      <c r="F240" s="90" t="n">
        <v>3.732</v>
      </c>
      <c r="G240" s="90" t="n">
        <v>95.3803</v>
      </c>
      <c r="H240" s="92" t="n">
        <v>24080.4004</v>
      </c>
      <c r="I240" s="92" t="n">
        <v>6820.02</v>
      </c>
      <c r="J240" s="90" t="n">
        <v>67.02</v>
      </c>
      <c r="K240" s="92" t="n">
        <v>7686.1401</v>
      </c>
      <c r="L240" s="36" t="n">
        <f aca="false">YEAR(A240)</f>
        <v>2026</v>
      </c>
      <c r="M240" s="64" t="n">
        <f aca="false">B240/1000</f>
        <v>3.104</v>
      </c>
      <c r="N240" s="65" t="n">
        <f aca="false">J240/J239-1</f>
        <v>0.0457169605242627</v>
      </c>
      <c r="O240" s="64" t="n">
        <f aca="false">SUM(M228:M239)</f>
        <v>-35.141</v>
      </c>
      <c r="P240" s="65" t="n">
        <f aca="false">D240/D239-1</f>
        <v>-0.00370741482965919</v>
      </c>
      <c r="Q240" s="66" t="n">
        <f aca="false">E240-E239</f>
        <v>0.0129999999999999</v>
      </c>
      <c r="R240" s="86" t="n">
        <f aca="false">H240/G240</f>
        <v>252.467232751417</v>
      </c>
      <c r="S240" s="64" t="n">
        <f aca="false">Regression!$C$9+Regression!$C$10*N240+Regression!$C$11*O240</f>
        <v>-0.548192841032538</v>
      </c>
      <c r="T240" s="64" t="n">
        <f aca="false">M240-S240</f>
        <v>3.65219284103254</v>
      </c>
      <c r="U240" s="64" t="n">
        <f aca="false">SUM(M229:M240)</f>
        <v>-28.043</v>
      </c>
      <c r="Y240" s="90" t="n">
        <v>90.49</v>
      </c>
    </row>
    <row r="241" customFormat="false" ht="15" hidden="false" customHeight="false" outlineLevel="0" collapsed="false">
      <c r="A241" s="88" t="n">
        <v>46266</v>
      </c>
      <c r="B241" s="89" t="n">
        <v>-3750</v>
      </c>
      <c r="C241" s="89" t="n">
        <v>-35861</v>
      </c>
      <c r="D241" s="90" t="n">
        <v>101.45</v>
      </c>
      <c r="E241" s="90" t="n">
        <v>5.293</v>
      </c>
      <c r="F241" s="90" t="n">
        <v>4.03</v>
      </c>
      <c r="G241" s="90" t="n">
        <v>96.0507</v>
      </c>
      <c r="H241" s="92" t="n">
        <v>22620.4492</v>
      </c>
      <c r="I241" s="92" t="n">
        <v>6838.04</v>
      </c>
      <c r="J241" s="90" t="n">
        <v>66.79</v>
      </c>
      <c r="K241" s="92" t="n">
        <v>7651.54</v>
      </c>
      <c r="L241" s="36" t="n">
        <f aca="false">YEAR(A241)</f>
        <v>2026</v>
      </c>
      <c r="M241" s="64" t="n">
        <f aca="false">B241/1000</f>
        <v>-3.75</v>
      </c>
      <c r="N241" s="65" t="n">
        <f aca="false">J241/J240-1</f>
        <v>-0.00343181139958204</v>
      </c>
      <c r="O241" s="64" t="n">
        <f aca="false">SUM(M229:M240)</f>
        <v>-28.043</v>
      </c>
      <c r="P241" s="65" t="n">
        <f aca="false">D241/D240-1</f>
        <v>0.0203158000603438</v>
      </c>
      <c r="Q241" s="66" t="n">
        <f aca="false">E241-E240</f>
        <v>0.535</v>
      </c>
      <c r="R241" s="86" t="n">
        <f aca="false">H241/G241</f>
        <v>235.505302928557</v>
      </c>
      <c r="S241" s="64" t="n">
        <f aca="false">Regression!$C$9+Regression!$C$10*N241+Regression!$C$11*O241</f>
        <v>-1.16681277406794</v>
      </c>
      <c r="T241" s="64" t="n">
        <f aca="false">M241-S241</f>
        <v>-2.58318722593206</v>
      </c>
      <c r="U241" s="64" t="n">
        <f aca="false">SUM(M230:M241)</f>
        <v>-29.091</v>
      </c>
      <c r="Y241" s="90" t="n">
        <v>103.53</v>
      </c>
    </row>
    <row r="242" customFormat="false" ht="15" hidden="false" customHeight="false" outlineLevel="0" collapsed="false">
      <c r="A242" s="88" t="n">
        <v>46296</v>
      </c>
      <c r="B242" s="89" t="n">
        <v>-5261</v>
      </c>
      <c r="C242" s="89" t="n">
        <v>-49870</v>
      </c>
      <c r="D242" s="90" t="n">
        <v>101.593</v>
      </c>
      <c r="E242" s="90" t="n">
        <v>5.146</v>
      </c>
      <c r="F242" s="90" t="n">
        <v>4.063</v>
      </c>
      <c r="G242" s="90" t="n">
        <v>94.79</v>
      </c>
      <c r="H242" s="92" t="n">
        <v>22652.4004</v>
      </c>
      <c r="I242" s="92" t="n">
        <v>5533.77</v>
      </c>
      <c r="J242" s="90" t="n">
        <v>63.57</v>
      </c>
      <c r="K242" s="92" t="n">
        <v>7757.1699</v>
      </c>
      <c r="L242" s="36" t="n">
        <f aca="false">YEAR(A242)</f>
        <v>2026</v>
      </c>
      <c r="M242" s="64" t="n">
        <f aca="false">B242/1000</f>
        <v>-5.261</v>
      </c>
      <c r="N242" s="65" t="n">
        <f aca="false">J242/J241-1</f>
        <v>-0.0482108100014973</v>
      </c>
      <c r="O242" s="64" t="n">
        <f aca="false">SUM(M230:M241)</f>
        <v>-29.091</v>
      </c>
      <c r="P242" s="65" t="n">
        <f aca="false">D242/D241-1</f>
        <v>0.00140956136027603</v>
      </c>
      <c r="Q242" s="66" t="n">
        <f aca="false">E242-E241</f>
        <v>-0.147</v>
      </c>
      <c r="R242" s="86" t="n">
        <f aca="false">H242/G242</f>
        <v>238.974579597004</v>
      </c>
      <c r="U242" s="64" t="n">
        <f aca="false">SUM(M231:M242)</f>
        <v>-36.008</v>
      </c>
      <c r="Y242" s="90" t="n">
        <v>112.22</v>
      </c>
    </row>
    <row r="244" customFormat="false" ht="15" hidden="false" customHeight="false" outlineLevel="0" collapsed="false">
      <c r="A244" s="18" t="s">
        <v>595</v>
      </c>
    </row>
    <row r="245" customFormat="false" ht="15" hidden="false" customHeight="false" outlineLevel="0" collapsed="false">
      <c r="A245" s="18" t="s">
        <v>596</v>
      </c>
    </row>
    <row r="246" customFormat="false" ht="15" hidden="false" customHeight="false" outlineLevel="0" collapsed="false">
      <c r="A246" s="18" t="s">
        <v>597</v>
      </c>
    </row>
  </sheetData>
  <mergeCells count="1">
    <mergeCell ref="A3:N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3D1CB"/>
    <pageSetUpPr fitToPage="false"/>
  </sheetPr>
  <dimension ref="A1:O10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8"/>
    <col collapsed="false" customWidth="true" hidden="false" outlineLevel="0" max="3" min="2" style="0" width="10"/>
    <col collapsed="false" customWidth="true" hidden="false" outlineLevel="0" max="15" min="4" style="0" width="9"/>
  </cols>
  <sheetData>
    <row r="1" customFormat="false" ht="22.05" hidden="false" customHeight="false" outlineLevel="0" collapsed="false">
      <c r="A1" s="19" t="s">
        <v>598</v>
      </c>
    </row>
    <row r="2" customFormat="false" ht="15" hidden="false" customHeight="false" outlineLevel="0" collapsed="false">
      <c r="A2" s="2" t="s">
        <v>599</v>
      </c>
    </row>
    <row r="3" customFormat="false" ht="51" hidden="false" customHeight="true" outlineLevel="0" collapsed="false">
      <c r="A3" s="24" t="s">
        <v>600</v>
      </c>
      <c r="B3" s="24"/>
      <c r="C3" s="24"/>
      <c r="D3" s="24"/>
      <c r="E3" s="24"/>
      <c r="F3" s="24"/>
      <c r="G3" s="24"/>
      <c r="H3" s="24"/>
      <c r="I3" s="24"/>
      <c r="J3" s="24"/>
      <c r="K3" s="24"/>
      <c r="L3" s="24"/>
      <c r="M3" s="24"/>
      <c r="N3" s="24"/>
      <c r="O3" s="24"/>
    </row>
    <row r="4" customFormat="false" ht="30" hidden="false" customHeight="true" outlineLevel="0" collapsed="false">
      <c r="A4" s="25" t="s">
        <v>532</v>
      </c>
      <c r="B4" s="27" t="s">
        <v>601</v>
      </c>
      <c r="C4" s="27" t="s">
        <v>602</v>
      </c>
      <c r="D4" s="27" t="s">
        <v>603</v>
      </c>
      <c r="E4" s="27" t="s">
        <v>604</v>
      </c>
      <c r="F4" s="27" t="s">
        <v>605</v>
      </c>
      <c r="G4" s="27" t="s">
        <v>606</v>
      </c>
      <c r="H4" s="27" t="s">
        <v>607</v>
      </c>
      <c r="I4" s="27" t="s">
        <v>608</v>
      </c>
      <c r="J4" s="27" t="s">
        <v>609</v>
      </c>
      <c r="K4" s="27" t="s">
        <v>610</v>
      </c>
      <c r="L4" s="27" t="s">
        <v>611</v>
      </c>
      <c r="M4" s="27" t="s">
        <v>612</v>
      </c>
      <c r="N4" s="27" t="s">
        <v>613</v>
      </c>
      <c r="O4" s="27" t="s">
        <v>614</v>
      </c>
    </row>
    <row r="5" customFormat="false" ht="15" hidden="false" customHeight="false" outlineLevel="0" collapsed="false">
      <c r="A5" s="14" t="n">
        <v>1</v>
      </c>
      <c r="B5" s="94" t="n">
        <v>0.178935</v>
      </c>
      <c r="C5" s="95" t="n">
        <v>-0.348567</v>
      </c>
      <c r="D5" s="95" t="n">
        <v>1.570864</v>
      </c>
      <c r="E5" s="95" t="n">
        <v>0.769879</v>
      </c>
      <c r="F5" s="95" t="n">
        <v>-2.114258</v>
      </c>
      <c r="G5" s="95" t="n">
        <v>-1.035576</v>
      </c>
      <c r="H5" s="95" t="n">
        <v>0.586548</v>
      </c>
      <c r="I5" s="95" t="n">
        <v>-1.455334</v>
      </c>
      <c r="J5" s="95" t="n">
        <v>0.476183</v>
      </c>
      <c r="K5" s="95" t="n">
        <v>1.382616</v>
      </c>
      <c r="L5" s="95" t="n">
        <v>-0.268161</v>
      </c>
      <c r="M5" s="95" t="n">
        <v>1.407693</v>
      </c>
      <c r="N5" s="95" t="n">
        <v>1.323935</v>
      </c>
      <c r="O5" s="95" t="n">
        <v>-0.056342</v>
      </c>
    </row>
    <row r="6" customFormat="false" ht="15" hidden="false" customHeight="false" outlineLevel="0" collapsed="false">
      <c r="A6" s="14" t="n">
        <v>2</v>
      </c>
      <c r="B6" s="94" t="n">
        <v>0.639913</v>
      </c>
      <c r="C6" s="95" t="n">
        <v>-0.033359</v>
      </c>
      <c r="D6" s="95" t="n">
        <v>0.181239</v>
      </c>
      <c r="E6" s="95" t="n">
        <v>0.444895</v>
      </c>
      <c r="F6" s="95" t="n">
        <v>-1.557458</v>
      </c>
      <c r="G6" s="95" t="n">
        <v>-0.144917</v>
      </c>
      <c r="H6" s="95" t="n">
        <v>-1.673254</v>
      </c>
      <c r="I6" s="95" t="n">
        <v>-0.345133</v>
      </c>
      <c r="J6" s="95" t="n">
        <v>-0.219405</v>
      </c>
      <c r="K6" s="95" t="n">
        <v>-1.817429</v>
      </c>
      <c r="L6" s="95" t="n">
        <v>-1.263537</v>
      </c>
      <c r="M6" s="95" t="n">
        <v>-0.39809</v>
      </c>
      <c r="N6" s="95" t="n">
        <v>2.160345</v>
      </c>
      <c r="O6" s="95" t="n">
        <v>-1.386737</v>
      </c>
    </row>
    <row r="7" customFormat="false" ht="15" hidden="false" customHeight="false" outlineLevel="0" collapsed="false">
      <c r="A7" s="14" t="n">
        <v>3</v>
      </c>
      <c r="B7" s="94" t="n">
        <v>0.467268</v>
      </c>
      <c r="C7" s="95" t="n">
        <v>0.124552</v>
      </c>
      <c r="D7" s="95" t="n">
        <v>-0.89355</v>
      </c>
      <c r="E7" s="95" t="n">
        <v>-0.375043</v>
      </c>
      <c r="F7" s="95" t="n">
        <v>0.985176</v>
      </c>
      <c r="G7" s="95" t="n">
        <v>0.310475</v>
      </c>
      <c r="H7" s="95" t="n">
        <v>0.425779</v>
      </c>
      <c r="I7" s="95" t="n">
        <v>0.488759</v>
      </c>
      <c r="J7" s="95" t="n">
        <v>0.5755</v>
      </c>
      <c r="K7" s="95" t="n">
        <v>-2.161567</v>
      </c>
      <c r="L7" s="95" t="n">
        <v>0.386046</v>
      </c>
      <c r="M7" s="95" t="n">
        <v>-0.085085</v>
      </c>
      <c r="N7" s="95" t="n">
        <v>0.397451</v>
      </c>
      <c r="O7" s="95" t="n">
        <v>0.836377</v>
      </c>
    </row>
    <row r="8" customFormat="false" ht="15" hidden="false" customHeight="false" outlineLevel="0" collapsed="false">
      <c r="A8" s="14" t="n">
        <v>4</v>
      </c>
      <c r="B8" s="94" t="n">
        <v>0.370501</v>
      </c>
      <c r="C8" s="95" t="n">
        <v>0.415663</v>
      </c>
      <c r="D8" s="95" t="n">
        <v>0.690402</v>
      </c>
      <c r="E8" s="95" t="n">
        <v>-1.171458</v>
      </c>
      <c r="F8" s="95" t="n">
        <v>0.447807</v>
      </c>
      <c r="G8" s="95" t="n">
        <v>-0.109269</v>
      </c>
      <c r="H8" s="95" t="n">
        <v>-0.086493</v>
      </c>
      <c r="I8" s="95" t="n">
        <v>1.300135</v>
      </c>
      <c r="J8" s="95" t="n">
        <v>-0.488671</v>
      </c>
      <c r="K8" s="95" t="n">
        <v>-0.666606</v>
      </c>
      <c r="L8" s="95" t="n">
        <v>-1.313568</v>
      </c>
      <c r="M8" s="95" t="n">
        <v>-0.295601</v>
      </c>
      <c r="N8" s="95" t="n">
        <v>1.070686</v>
      </c>
      <c r="O8" s="95" t="n">
        <v>-1.66779</v>
      </c>
    </row>
    <row r="9" customFormat="false" ht="15" hidden="false" customHeight="false" outlineLevel="0" collapsed="false">
      <c r="A9" s="14" t="n">
        <v>5</v>
      </c>
      <c r="B9" s="94" t="n">
        <v>0.354917</v>
      </c>
      <c r="C9" s="95" t="n">
        <v>0.251218</v>
      </c>
      <c r="D9" s="95" t="n">
        <v>-2.532762</v>
      </c>
      <c r="E9" s="95" t="n">
        <v>-0.690259</v>
      </c>
      <c r="F9" s="95" t="n">
        <v>0.437492</v>
      </c>
      <c r="G9" s="95" t="n">
        <v>-0.53856</v>
      </c>
      <c r="H9" s="95" t="n">
        <v>-1.202035</v>
      </c>
      <c r="I9" s="95" t="n">
        <v>-0.368234</v>
      </c>
      <c r="J9" s="95" t="n">
        <v>0.989109</v>
      </c>
      <c r="K9" s="95" t="n">
        <v>1.491935</v>
      </c>
      <c r="L9" s="95" t="n">
        <v>1.512211</v>
      </c>
      <c r="M9" s="95" t="n">
        <v>0.682289</v>
      </c>
      <c r="N9" s="95" t="n">
        <v>0.360579</v>
      </c>
      <c r="O9" s="95" t="n">
        <v>0.985838</v>
      </c>
    </row>
    <row r="10" customFormat="false" ht="15" hidden="false" customHeight="false" outlineLevel="0" collapsed="false">
      <c r="A10" s="14" t="n">
        <v>6</v>
      </c>
      <c r="B10" s="94" t="n">
        <v>0.790518</v>
      </c>
      <c r="C10" s="95" t="n">
        <v>-1.156372</v>
      </c>
      <c r="D10" s="95" t="n">
        <v>-0.969203</v>
      </c>
      <c r="E10" s="95" t="n">
        <v>1.291556</v>
      </c>
      <c r="F10" s="95" t="n">
        <v>0.856273</v>
      </c>
      <c r="G10" s="95" t="n">
        <v>0.875082</v>
      </c>
      <c r="H10" s="95" t="n">
        <v>0.221826</v>
      </c>
      <c r="I10" s="95" t="n">
        <v>-0.824995</v>
      </c>
      <c r="J10" s="95" t="n">
        <v>-1.080102</v>
      </c>
      <c r="K10" s="95" t="n">
        <v>0.938047</v>
      </c>
      <c r="L10" s="95" t="n">
        <v>1.082827</v>
      </c>
      <c r="M10" s="95" t="n">
        <v>-1.120473</v>
      </c>
      <c r="N10" s="95" t="n">
        <v>-0.739514</v>
      </c>
      <c r="O10" s="95" t="n">
        <v>-0.102893</v>
      </c>
    </row>
    <row r="11" customFormat="false" ht="15" hidden="false" customHeight="false" outlineLevel="0" collapsed="false">
      <c r="A11" s="14" t="n">
        <v>7</v>
      </c>
      <c r="B11" s="94" t="n">
        <v>0.905144</v>
      </c>
      <c r="C11" s="95" t="n">
        <v>0.874638</v>
      </c>
      <c r="D11" s="95" t="n">
        <v>-0.340538</v>
      </c>
      <c r="E11" s="95" t="n">
        <v>-0.852226</v>
      </c>
      <c r="F11" s="95" t="n">
        <v>0.988419</v>
      </c>
      <c r="G11" s="95" t="n">
        <v>0.597274</v>
      </c>
      <c r="H11" s="95" t="n">
        <v>-0.694256</v>
      </c>
      <c r="I11" s="95" t="n">
        <v>-0.659354</v>
      </c>
      <c r="J11" s="95" t="n">
        <v>1.109976</v>
      </c>
      <c r="K11" s="95" t="n">
        <v>-1.280875</v>
      </c>
      <c r="L11" s="95" t="n">
        <v>-0.292876</v>
      </c>
      <c r="M11" s="95" t="n">
        <v>0.449308</v>
      </c>
      <c r="N11" s="95" t="n">
        <v>0.164386</v>
      </c>
      <c r="O11" s="95" t="n">
        <v>0.929415</v>
      </c>
    </row>
    <row r="12" customFormat="false" ht="15" hidden="false" customHeight="false" outlineLevel="0" collapsed="false">
      <c r="A12" s="14" t="n">
        <v>8</v>
      </c>
      <c r="B12" s="94" t="n">
        <v>0.177353</v>
      </c>
      <c r="C12" s="95" t="n">
        <v>-1.711014</v>
      </c>
      <c r="D12" s="95" t="n">
        <v>0.017609</v>
      </c>
      <c r="E12" s="95" t="n">
        <v>0.301162</v>
      </c>
      <c r="F12" s="95" t="n">
        <v>0.333597</v>
      </c>
      <c r="G12" s="95" t="n">
        <v>0.576914</v>
      </c>
      <c r="H12" s="95" t="n">
        <v>-1.166867</v>
      </c>
      <c r="I12" s="95" t="n">
        <v>1.445145</v>
      </c>
      <c r="J12" s="95" t="n">
        <v>0.454043</v>
      </c>
      <c r="K12" s="95" t="n">
        <v>0.56063</v>
      </c>
      <c r="L12" s="95" t="n">
        <v>-0.576866</v>
      </c>
      <c r="M12" s="95" t="n">
        <v>0.18075</v>
      </c>
      <c r="N12" s="95" t="n">
        <v>1.330461</v>
      </c>
      <c r="O12" s="95" t="n">
        <v>-0.015179</v>
      </c>
    </row>
    <row r="13" customFormat="false" ht="15" hidden="false" customHeight="false" outlineLevel="0" collapsed="false">
      <c r="A13" s="14" t="n">
        <v>9</v>
      </c>
      <c r="B13" s="94" t="n">
        <v>0.652785</v>
      </c>
      <c r="C13" s="95" t="n">
        <v>0.195357</v>
      </c>
      <c r="D13" s="95" t="n">
        <v>0.316716</v>
      </c>
      <c r="E13" s="95" t="n">
        <v>-1.63306</v>
      </c>
      <c r="F13" s="95" t="n">
        <v>-0.17256</v>
      </c>
      <c r="G13" s="95" t="n">
        <v>0.693017</v>
      </c>
      <c r="H13" s="95" t="n">
        <v>-0.488545</v>
      </c>
      <c r="I13" s="95" t="n">
        <v>-0.042169</v>
      </c>
      <c r="J13" s="95" t="n">
        <v>-0.032748</v>
      </c>
      <c r="K13" s="95" t="n">
        <v>-1.579944</v>
      </c>
      <c r="L13" s="95" t="n">
        <v>0.804308</v>
      </c>
      <c r="M13" s="95" t="n">
        <v>-1.354044</v>
      </c>
      <c r="N13" s="95" t="n">
        <v>0.422668</v>
      </c>
      <c r="O13" s="95" t="n">
        <v>-0.133597</v>
      </c>
    </row>
    <row r="14" customFormat="false" ht="15" hidden="false" customHeight="false" outlineLevel="0" collapsed="false">
      <c r="A14" s="14" t="n">
        <v>10</v>
      </c>
      <c r="B14" s="94" t="n">
        <v>0.298303</v>
      </c>
      <c r="C14" s="95" t="n">
        <v>-0.341124</v>
      </c>
      <c r="D14" s="95" t="n">
        <v>0.066781</v>
      </c>
      <c r="E14" s="95" t="n">
        <v>0.75368</v>
      </c>
      <c r="F14" s="95" t="n">
        <v>0.813459</v>
      </c>
      <c r="G14" s="95" t="n">
        <v>-0.430341</v>
      </c>
      <c r="H14" s="95" t="n">
        <v>-0.164464</v>
      </c>
      <c r="I14" s="95" t="n">
        <v>-0.859429</v>
      </c>
      <c r="J14" s="95" t="n">
        <v>-1.461499</v>
      </c>
      <c r="K14" s="95" t="n">
        <v>0.950939</v>
      </c>
      <c r="L14" s="95" t="n">
        <v>-1.097253</v>
      </c>
      <c r="M14" s="95" t="n">
        <v>-0.7353</v>
      </c>
      <c r="N14" s="95" t="n">
        <v>0.379404</v>
      </c>
      <c r="O14" s="95" t="n">
        <v>-1.347691</v>
      </c>
    </row>
    <row r="15" customFormat="false" ht="15" hidden="false" customHeight="false" outlineLevel="0" collapsed="false">
      <c r="A15" s="14" t="n">
        <v>11</v>
      </c>
      <c r="B15" s="94" t="n">
        <v>0.966962</v>
      </c>
      <c r="C15" s="95" t="n">
        <v>0.480096</v>
      </c>
      <c r="D15" s="95" t="n">
        <v>-0.843747</v>
      </c>
      <c r="E15" s="95" t="n">
        <v>-1.13643</v>
      </c>
      <c r="F15" s="95" t="n">
        <v>-0.580667</v>
      </c>
      <c r="G15" s="95" t="n">
        <v>-0.851055</v>
      </c>
      <c r="H15" s="95" t="n">
        <v>0.236056</v>
      </c>
      <c r="I15" s="95" t="n">
        <v>1.418135</v>
      </c>
      <c r="J15" s="95" t="n">
        <v>0.674058</v>
      </c>
      <c r="K15" s="95" t="n">
        <v>0.464939</v>
      </c>
      <c r="L15" s="95" t="n">
        <v>-0.615314</v>
      </c>
      <c r="M15" s="95" t="n">
        <v>-0.241132</v>
      </c>
      <c r="N15" s="95" t="n">
        <v>0.092368</v>
      </c>
      <c r="O15" s="95" t="n">
        <v>-0.075877</v>
      </c>
    </row>
    <row r="16" customFormat="false" ht="15" hidden="false" customHeight="false" outlineLevel="0" collapsed="false">
      <c r="A16" s="14" t="n">
        <v>12</v>
      </c>
      <c r="B16" s="94" t="n">
        <v>0.91985</v>
      </c>
      <c r="C16" s="95" t="n">
        <v>0.124599</v>
      </c>
      <c r="D16" s="95" t="n">
        <v>-1.221789</v>
      </c>
      <c r="E16" s="95" t="n">
        <v>1.739415</v>
      </c>
      <c r="F16" s="95" t="n">
        <v>-1.370781</v>
      </c>
      <c r="G16" s="95" t="n">
        <v>-0.184965</v>
      </c>
      <c r="H16" s="95" t="n">
        <v>0.786505</v>
      </c>
      <c r="I16" s="95" t="n">
        <v>-0.787831</v>
      </c>
      <c r="J16" s="95" t="n">
        <v>1.006919</v>
      </c>
      <c r="K16" s="95" t="n">
        <v>-1.455662</v>
      </c>
      <c r="L16" s="95" t="n">
        <v>-0.789222</v>
      </c>
      <c r="M16" s="95" t="n">
        <v>-2.398213</v>
      </c>
      <c r="N16" s="95" t="n">
        <v>0.985125</v>
      </c>
      <c r="O16" s="95" t="n">
        <v>-1.243908</v>
      </c>
    </row>
    <row r="17" customFormat="false" ht="15" hidden="false" customHeight="false" outlineLevel="0" collapsed="false">
      <c r="A17" s="14" t="n">
        <v>13</v>
      </c>
      <c r="B17" s="94" t="n">
        <v>0.635871</v>
      </c>
      <c r="C17" s="95" t="n">
        <v>-0.744033</v>
      </c>
      <c r="D17" s="95" t="n">
        <v>0.71204</v>
      </c>
      <c r="E17" s="95" t="n">
        <v>0.28824</v>
      </c>
      <c r="F17" s="95" t="n">
        <v>1.00694</v>
      </c>
      <c r="G17" s="95" t="n">
        <v>0.589056</v>
      </c>
      <c r="H17" s="95" t="n">
        <v>0.83191</v>
      </c>
      <c r="I17" s="95" t="n">
        <v>-0.540586</v>
      </c>
      <c r="J17" s="95" t="n">
        <v>-0.146392</v>
      </c>
      <c r="K17" s="95" t="n">
        <v>0.677491</v>
      </c>
      <c r="L17" s="95" t="n">
        <v>0.690785</v>
      </c>
      <c r="M17" s="95" t="n">
        <v>0.883761</v>
      </c>
      <c r="N17" s="95" t="n">
        <v>-0.827996</v>
      </c>
      <c r="O17" s="95" t="n">
        <v>-1.158547</v>
      </c>
    </row>
    <row r="18" customFormat="false" ht="15" hidden="false" customHeight="false" outlineLevel="0" collapsed="false">
      <c r="A18" s="14" t="n">
        <v>14</v>
      </c>
      <c r="B18" s="94" t="n">
        <v>0.752732</v>
      </c>
      <c r="C18" s="95" t="n">
        <v>-1.317337</v>
      </c>
      <c r="D18" s="95" t="n">
        <v>-0.53597</v>
      </c>
      <c r="E18" s="95" t="n">
        <v>-0.163915</v>
      </c>
      <c r="F18" s="95" t="n">
        <v>-1.256107</v>
      </c>
      <c r="G18" s="95" t="n">
        <v>-0.246995</v>
      </c>
      <c r="H18" s="95" t="n">
        <v>0.568285</v>
      </c>
      <c r="I18" s="95" t="n">
        <v>0.92574</v>
      </c>
      <c r="J18" s="95" t="n">
        <v>-0.650467</v>
      </c>
      <c r="K18" s="95" t="n">
        <v>0.504599</v>
      </c>
      <c r="L18" s="95" t="n">
        <v>-1.339622</v>
      </c>
      <c r="M18" s="95" t="n">
        <v>-0.723405</v>
      </c>
      <c r="N18" s="95" t="n">
        <v>0.043148</v>
      </c>
      <c r="O18" s="95" t="n">
        <v>-0.709097</v>
      </c>
    </row>
    <row r="19" customFormat="false" ht="15" hidden="false" customHeight="false" outlineLevel="0" collapsed="false">
      <c r="A19" s="14" t="n">
        <v>15</v>
      </c>
      <c r="B19" s="94" t="n">
        <v>0.515154</v>
      </c>
      <c r="C19" s="95" t="n">
        <v>-0.842137</v>
      </c>
      <c r="D19" s="95" t="n">
        <v>0.204743</v>
      </c>
      <c r="E19" s="95" t="n">
        <v>-1.054755</v>
      </c>
      <c r="F19" s="95" t="n">
        <v>0.047081</v>
      </c>
      <c r="G19" s="95" t="n">
        <v>-0.171056</v>
      </c>
      <c r="H19" s="95" t="n">
        <v>0.444477</v>
      </c>
      <c r="I19" s="95" t="n">
        <v>0.690317</v>
      </c>
      <c r="J19" s="95" t="n">
        <v>0.068599</v>
      </c>
      <c r="K19" s="95" t="n">
        <v>-0.561817</v>
      </c>
      <c r="L19" s="95" t="n">
        <v>0.94252</v>
      </c>
      <c r="M19" s="95" t="n">
        <v>0.131185</v>
      </c>
      <c r="N19" s="95" t="n">
        <v>-0.945963</v>
      </c>
      <c r="O19" s="95" t="n">
        <v>0.106386</v>
      </c>
    </row>
    <row r="20" customFormat="false" ht="15" hidden="false" customHeight="false" outlineLevel="0" collapsed="false">
      <c r="A20" s="14" t="n">
        <v>16</v>
      </c>
      <c r="B20" s="94" t="n">
        <v>0.825895</v>
      </c>
      <c r="C20" s="95" t="n">
        <v>-0.678782</v>
      </c>
      <c r="D20" s="95" t="n">
        <v>-2.59141</v>
      </c>
      <c r="E20" s="95" t="n">
        <v>-1.025422</v>
      </c>
      <c r="F20" s="95" t="n">
        <v>-0.445496</v>
      </c>
      <c r="G20" s="95" t="n">
        <v>-0.524569</v>
      </c>
      <c r="H20" s="95" t="n">
        <v>-1.60491</v>
      </c>
      <c r="I20" s="95" t="n">
        <v>-0.416469</v>
      </c>
      <c r="J20" s="95" t="n">
        <v>0.359931</v>
      </c>
      <c r="K20" s="95" t="n">
        <v>-1.206748</v>
      </c>
      <c r="L20" s="95" t="n">
        <v>0.189701</v>
      </c>
      <c r="M20" s="95" t="n">
        <v>-2.093628</v>
      </c>
      <c r="N20" s="95" t="n">
        <v>0.438044</v>
      </c>
      <c r="O20" s="95" t="n">
        <v>-0.633606</v>
      </c>
    </row>
    <row r="21" customFormat="false" ht="15" hidden="false" customHeight="false" outlineLevel="0" collapsed="false">
      <c r="A21" s="14" t="n">
        <v>17</v>
      </c>
      <c r="B21" s="94" t="n">
        <v>0.448381</v>
      </c>
      <c r="C21" s="95" t="n">
        <v>-1.407418</v>
      </c>
      <c r="D21" s="95" t="n">
        <v>1.040611</v>
      </c>
      <c r="E21" s="95" t="n">
        <v>0.39661</v>
      </c>
      <c r="F21" s="95" t="n">
        <v>0.880445</v>
      </c>
      <c r="G21" s="95" t="n">
        <v>0.240876</v>
      </c>
      <c r="H21" s="95" t="n">
        <v>0.277445</v>
      </c>
      <c r="I21" s="95" t="n">
        <v>-0.453209</v>
      </c>
      <c r="J21" s="95" t="n">
        <v>0.351875</v>
      </c>
      <c r="K21" s="95" t="n">
        <v>-0.153904</v>
      </c>
      <c r="L21" s="95" t="n">
        <v>-0.708612</v>
      </c>
      <c r="M21" s="95" t="n">
        <v>-0.259383</v>
      </c>
      <c r="N21" s="95" t="n">
        <v>-1.344054</v>
      </c>
      <c r="O21" s="95" t="n">
        <v>-0.097215</v>
      </c>
    </row>
    <row r="22" customFormat="false" ht="15" hidden="false" customHeight="false" outlineLevel="0" collapsed="false">
      <c r="A22" s="14" t="n">
        <v>18</v>
      </c>
      <c r="B22" s="94" t="n">
        <v>0.338812</v>
      </c>
      <c r="C22" s="95" t="n">
        <v>0.367318</v>
      </c>
      <c r="D22" s="95" t="n">
        <v>0.05237</v>
      </c>
      <c r="E22" s="95" t="n">
        <v>0.493951</v>
      </c>
      <c r="F22" s="95" t="n">
        <v>-0.381709</v>
      </c>
      <c r="G22" s="95" t="n">
        <v>-0.039302</v>
      </c>
      <c r="H22" s="95" t="n">
        <v>-0.044037</v>
      </c>
      <c r="I22" s="95" t="n">
        <v>1.849001</v>
      </c>
      <c r="J22" s="95" t="n">
        <v>-1.367631</v>
      </c>
      <c r="K22" s="95" t="n">
        <v>1.937264</v>
      </c>
      <c r="L22" s="95" t="n">
        <v>-0.797041</v>
      </c>
      <c r="M22" s="95" t="n">
        <v>-0.405562</v>
      </c>
      <c r="N22" s="95" t="n">
        <v>0.204895</v>
      </c>
      <c r="O22" s="95" t="n">
        <v>0.505164</v>
      </c>
    </row>
    <row r="23" customFormat="false" ht="15" hidden="false" customHeight="false" outlineLevel="0" collapsed="false">
      <c r="A23" s="14" t="n">
        <v>19</v>
      </c>
      <c r="B23" s="94" t="n">
        <v>0.277899</v>
      </c>
      <c r="C23" s="95" t="n">
        <v>-0.097667</v>
      </c>
      <c r="D23" s="95" t="n">
        <v>0.150077</v>
      </c>
      <c r="E23" s="95" t="n">
        <v>1.313158</v>
      </c>
      <c r="F23" s="95" t="n">
        <v>2.512391</v>
      </c>
      <c r="G23" s="95" t="n">
        <v>0.338451</v>
      </c>
      <c r="H23" s="95" t="n">
        <v>0.623411</v>
      </c>
      <c r="I23" s="95" t="n">
        <v>-0.165846</v>
      </c>
      <c r="J23" s="95" t="n">
        <v>1.579288</v>
      </c>
      <c r="K23" s="95" t="n">
        <v>-0.17919</v>
      </c>
      <c r="L23" s="95" t="n">
        <v>0.43808</v>
      </c>
      <c r="M23" s="95" t="n">
        <v>-1.101722</v>
      </c>
      <c r="N23" s="95" t="n">
        <v>-2.701765</v>
      </c>
      <c r="O23" s="95" t="n">
        <v>2.183922</v>
      </c>
    </row>
    <row r="24" customFormat="false" ht="15" hidden="false" customHeight="false" outlineLevel="0" collapsed="false">
      <c r="A24" s="14" t="n">
        <v>20</v>
      </c>
      <c r="B24" s="94" t="n">
        <v>0.226333</v>
      </c>
      <c r="C24" s="95" t="n">
        <v>0.992737</v>
      </c>
      <c r="D24" s="95" t="n">
        <v>0.844151</v>
      </c>
      <c r="E24" s="95" t="n">
        <v>-0.986228</v>
      </c>
      <c r="F24" s="95" t="n">
        <v>-1.677424</v>
      </c>
      <c r="G24" s="95" t="n">
        <v>-0.298499</v>
      </c>
      <c r="H24" s="95" t="n">
        <v>0.053544</v>
      </c>
      <c r="I24" s="95" t="n">
        <v>0.651586</v>
      </c>
      <c r="J24" s="95" t="n">
        <v>-0.051223</v>
      </c>
      <c r="K24" s="95" t="n">
        <v>1.20542</v>
      </c>
      <c r="L24" s="95" t="n">
        <v>0.281733</v>
      </c>
      <c r="M24" s="95" t="n">
        <v>0.244665</v>
      </c>
      <c r="N24" s="95" t="n">
        <v>1.08878</v>
      </c>
      <c r="O24" s="95" t="n">
        <v>-0.722118</v>
      </c>
    </row>
    <row r="25" customFormat="false" ht="15" hidden="false" customHeight="false" outlineLevel="0" collapsed="false">
      <c r="A25" s="14" t="n">
        <v>21</v>
      </c>
      <c r="B25" s="94" t="n">
        <v>0.525817</v>
      </c>
      <c r="C25" s="95" t="n">
        <v>0.319652</v>
      </c>
      <c r="D25" s="95" t="n">
        <v>-0.610431</v>
      </c>
      <c r="E25" s="95" t="n">
        <v>-0.728867</v>
      </c>
      <c r="F25" s="95" t="n">
        <v>1.435507</v>
      </c>
      <c r="G25" s="95" t="n">
        <v>1.020503</v>
      </c>
      <c r="H25" s="95" t="n">
        <v>0.469993</v>
      </c>
      <c r="I25" s="95" t="n">
        <v>1.235088</v>
      </c>
      <c r="J25" s="95" t="n">
        <v>0.312129</v>
      </c>
      <c r="K25" s="95" t="n">
        <v>1.279635</v>
      </c>
      <c r="L25" s="95" t="n">
        <v>-0.895104</v>
      </c>
      <c r="M25" s="95" t="n">
        <v>-0.202102</v>
      </c>
      <c r="N25" s="95" t="n">
        <v>0.321849</v>
      </c>
      <c r="O25" s="95" t="n">
        <v>-1.05183</v>
      </c>
    </row>
    <row r="26" customFormat="false" ht="15" hidden="false" customHeight="false" outlineLevel="0" collapsed="false">
      <c r="A26" s="14" t="n">
        <v>22</v>
      </c>
      <c r="B26" s="94" t="n">
        <v>0.430912</v>
      </c>
      <c r="C26" s="95" t="n">
        <v>-0.720292</v>
      </c>
      <c r="D26" s="95" t="n">
        <v>-1.282432</v>
      </c>
      <c r="E26" s="95" t="n">
        <v>0.615064</v>
      </c>
      <c r="F26" s="95" t="n">
        <v>-0.512343</v>
      </c>
      <c r="G26" s="95" t="n">
        <v>0.212251</v>
      </c>
      <c r="H26" s="95" t="n">
        <v>0.464559</v>
      </c>
      <c r="I26" s="95" t="n">
        <v>-0.209155</v>
      </c>
      <c r="J26" s="95" t="n">
        <v>-0.030012</v>
      </c>
      <c r="K26" s="95" t="n">
        <v>0.083107</v>
      </c>
      <c r="L26" s="95" t="n">
        <v>0.367611</v>
      </c>
      <c r="M26" s="95" t="n">
        <v>1.272966</v>
      </c>
      <c r="N26" s="95" t="n">
        <v>-1.136906</v>
      </c>
      <c r="O26" s="95" t="n">
        <v>0.036794</v>
      </c>
    </row>
    <row r="27" customFormat="false" ht="15" hidden="false" customHeight="false" outlineLevel="0" collapsed="false">
      <c r="A27" s="14" t="n">
        <v>23</v>
      </c>
      <c r="B27" s="94" t="n">
        <v>0.663181</v>
      </c>
      <c r="C27" s="95" t="n">
        <v>-1.23506</v>
      </c>
      <c r="D27" s="95" t="n">
        <v>1.377018</v>
      </c>
      <c r="E27" s="95" t="n">
        <v>-1.857216</v>
      </c>
      <c r="F27" s="95" t="n">
        <v>0.112539</v>
      </c>
      <c r="G27" s="95" t="n">
        <v>-0.46256</v>
      </c>
      <c r="H27" s="95" t="n">
        <v>-0.618214</v>
      </c>
      <c r="I27" s="95" t="n">
        <v>0.651966</v>
      </c>
      <c r="J27" s="95" t="n">
        <v>0.471382</v>
      </c>
      <c r="K27" s="95" t="n">
        <v>-0.995463</v>
      </c>
      <c r="L27" s="95" t="n">
        <v>0.403852</v>
      </c>
      <c r="M27" s="95" t="n">
        <v>0.230681</v>
      </c>
      <c r="N27" s="95" t="n">
        <v>-0.787795</v>
      </c>
      <c r="O27" s="95" t="n">
        <v>-1.489689</v>
      </c>
    </row>
    <row r="28" customFormat="false" ht="15" hidden="false" customHeight="false" outlineLevel="0" collapsed="false">
      <c r="A28" s="14" t="n">
        <v>24</v>
      </c>
      <c r="B28" s="94" t="n">
        <v>0.01284</v>
      </c>
      <c r="C28" s="95" t="n">
        <v>0.725957</v>
      </c>
      <c r="D28" s="95" t="n">
        <v>0.630812</v>
      </c>
      <c r="E28" s="95" t="n">
        <v>0.455615</v>
      </c>
      <c r="F28" s="95" t="n">
        <v>-0.574796</v>
      </c>
      <c r="G28" s="95" t="n">
        <v>1.137734</v>
      </c>
      <c r="H28" s="95" t="n">
        <v>3.333527</v>
      </c>
      <c r="I28" s="95" t="n">
        <v>0.100104</v>
      </c>
      <c r="J28" s="95" t="n">
        <v>0.464167</v>
      </c>
      <c r="K28" s="95" t="n">
        <v>-0.865528</v>
      </c>
      <c r="L28" s="95" t="n">
        <v>-0.857041</v>
      </c>
      <c r="M28" s="95" t="n">
        <v>1.670223</v>
      </c>
      <c r="N28" s="95" t="n">
        <v>2.178951</v>
      </c>
      <c r="O28" s="95" t="n">
        <v>-0.308947</v>
      </c>
    </row>
    <row r="29" customFormat="false" ht="15" hidden="false" customHeight="false" outlineLevel="0" collapsed="false">
      <c r="A29" s="14" t="n">
        <v>25</v>
      </c>
      <c r="B29" s="94" t="n">
        <v>0.447702</v>
      </c>
      <c r="C29" s="95" t="n">
        <v>-0.713313</v>
      </c>
      <c r="D29" s="95" t="n">
        <v>-0.977399</v>
      </c>
      <c r="E29" s="95" t="n">
        <v>-0.671198</v>
      </c>
      <c r="F29" s="95" t="n">
        <v>-0.017348</v>
      </c>
      <c r="G29" s="95" t="n">
        <v>-1.304319</v>
      </c>
      <c r="H29" s="95" t="n">
        <v>-0.773912</v>
      </c>
      <c r="I29" s="95" t="n">
        <v>0.863035</v>
      </c>
      <c r="J29" s="95" t="n">
        <v>-0.241667</v>
      </c>
      <c r="K29" s="95" t="n">
        <v>-0.851735</v>
      </c>
      <c r="L29" s="95" t="n">
        <v>-1.242545</v>
      </c>
      <c r="M29" s="95" t="n">
        <v>0.979385</v>
      </c>
      <c r="N29" s="95" t="n">
        <v>-1.120447</v>
      </c>
      <c r="O29" s="95" t="n">
        <v>-0.224484</v>
      </c>
    </row>
    <row r="30" customFormat="false" ht="15" hidden="false" customHeight="false" outlineLevel="0" collapsed="false">
      <c r="A30" s="14" t="n">
        <v>26</v>
      </c>
      <c r="B30" s="94" t="n">
        <v>0.365181</v>
      </c>
      <c r="C30" s="95" t="n">
        <v>0.908869</v>
      </c>
      <c r="D30" s="95" t="n">
        <v>0.451333</v>
      </c>
      <c r="E30" s="95" t="n">
        <v>0.20512</v>
      </c>
      <c r="F30" s="95" t="n">
        <v>0.214669</v>
      </c>
      <c r="G30" s="95" t="n">
        <v>-1.024653</v>
      </c>
      <c r="H30" s="95" t="n">
        <v>-0.798843</v>
      </c>
      <c r="I30" s="95" t="n">
        <v>-0.545137</v>
      </c>
      <c r="J30" s="95" t="n">
        <v>-2.934599</v>
      </c>
      <c r="K30" s="95" t="n">
        <v>-0.49701</v>
      </c>
      <c r="L30" s="95" t="n">
        <v>-0.182549</v>
      </c>
      <c r="M30" s="95" t="n">
        <v>-0.165921</v>
      </c>
      <c r="N30" s="95" t="n">
        <v>-0.205698</v>
      </c>
      <c r="O30" s="95" t="n">
        <v>0.119711</v>
      </c>
    </row>
    <row r="31" customFormat="false" ht="15" hidden="false" customHeight="false" outlineLevel="0" collapsed="false">
      <c r="A31" s="14" t="n">
        <v>27</v>
      </c>
      <c r="B31" s="94" t="n">
        <v>0.195398</v>
      </c>
      <c r="C31" s="95" t="n">
        <v>0.185227</v>
      </c>
      <c r="D31" s="95" t="n">
        <v>1.541782</v>
      </c>
      <c r="E31" s="95" t="n">
        <v>0.072574</v>
      </c>
      <c r="F31" s="95" t="n">
        <v>0.767441</v>
      </c>
      <c r="G31" s="95" t="n">
        <v>-0.670625</v>
      </c>
      <c r="H31" s="95" t="n">
        <v>0.245612</v>
      </c>
      <c r="I31" s="95" t="n">
        <v>0.211575</v>
      </c>
      <c r="J31" s="95" t="n">
        <v>-0.302666</v>
      </c>
      <c r="K31" s="95" t="n">
        <v>-1.775043</v>
      </c>
      <c r="L31" s="95" t="n">
        <v>-1.412285</v>
      </c>
      <c r="M31" s="95" t="n">
        <v>0.373873</v>
      </c>
      <c r="N31" s="95" t="n">
        <v>-0.12346</v>
      </c>
      <c r="O31" s="95" t="n">
        <v>-0.316315</v>
      </c>
    </row>
    <row r="32" customFormat="false" ht="15" hidden="false" customHeight="false" outlineLevel="0" collapsed="false">
      <c r="A32" s="14" t="n">
        <v>28</v>
      </c>
      <c r="B32" s="94" t="n">
        <v>0.594866</v>
      </c>
      <c r="C32" s="95" t="n">
        <v>-0.745805</v>
      </c>
      <c r="D32" s="95" t="n">
        <v>0.020159</v>
      </c>
      <c r="E32" s="95" t="n">
        <v>0.501693</v>
      </c>
      <c r="F32" s="95" t="n">
        <v>1.78548</v>
      </c>
      <c r="G32" s="95" t="n">
        <v>-0.077434</v>
      </c>
      <c r="H32" s="95" t="n">
        <v>-0.236065</v>
      </c>
      <c r="I32" s="95" t="n">
        <v>0.211259</v>
      </c>
      <c r="J32" s="95" t="n">
        <v>1.102701</v>
      </c>
      <c r="K32" s="95" t="n">
        <v>2.24281</v>
      </c>
      <c r="L32" s="95" t="n">
        <v>0.503786</v>
      </c>
      <c r="M32" s="95" t="n">
        <v>-1.485935</v>
      </c>
      <c r="N32" s="95" t="n">
        <v>-0.025599</v>
      </c>
      <c r="O32" s="95" t="n">
        <v>-1.181087</v>
      </c>
    </row>
    <row r="33" customFormat="false" ht="15" hidden="false" customHeight="false" outlineLevel="0" collapsed="false">
      <c r="A33" s="14" t="n">
        <v>29</v>
      </c>
      <c r="B33" s="94" t="n">
        <v>0.435313</v>
      </c>
      <c r="C33" s="95" t="n">
        <v>-1.008499</v>
      </c>
      <c r="D33" s="95" t="n">
        <v>1.757356</v>
      </c>
      <c r="E33" s="95" t="n">
        <v>-0.392151</v>
      </c>
      <c r="F33" s="95" t="n">
        <v>-0.756644</v>
      </c>
      <c r="G33" s="95" t="n">
        <v>1.325096</v>
      </c>
      <c r="H33" s="95" t="n">
        <v>0.037591</v>
      </c>
      <c r="I33" s="95" t="n">
        <v>-1.16857</v>
      </c>
      <c r="J33" s="95" t="n">
        <v>0.022742</v>
      </c>
      <c r="K33" s="95" t="n">
        <v>-1.427749</v>
      </c>
      <c r="L33" s="95" t="n">
        <v>-0.891413</v>
      </c>
      <c r="M33" s="95" t="n">
        <v>0.153597</v>
      </c>
      <c r="N33" s="95" t="n">
        <v>-2.574756</v>
      </c>
      <c r="O33" s="95" t="n">
        <v>0.682649</v>
      </c>
    </row>
    <row r="34" customFormat="false" ht="15" hidden="false" customHeight="false" outlineLevel="0" collapsed="false">
      <c r="A34" s="14" t="n">
        <v>30</v>
      </c>
      <c r="B34" s="94" t="n">
        <v>0.299992</v>
      </c>
      <c r="C34" s="95" t="n">
        <v>0.223979</v>
      </c>
      <c r="D34" s="95" t="n">
        <v>0.810646</v>
      </c>
      <c r="E34" s="95" t="n">
        <v>-0.417212</v>
      </c>
      <c r="F34" s="95" t="n">
        <v>0.395168</v>
      </c>
      <c r="G34" s="95" t="n">
        <v>-1.010521</v>
      </c>
      <c r="H34" s="95" t="n">
        <v>-0.945296</v>
      </c>
      <c r="I34" s="95" t="n">
        <v>0.079704</v>
      </c>
      <c r="J34" s="95" t="n">
        <v>0.004689</v>
      </c>
      <c r="K34" s="95" t="n">
        <v>-0.031173</v>
      </c>
      <c r="L34" s="95" t="n">
        <v>1.327277</v>
      </c>
      <c r="M34" s="95" t="n">
        <v>-0.294135</v>
      </c>
      <c r="N34" s="95" t="n">
        <v>0.428202</v>
      </c>
      <c r="O34" s="95" t="n">
        <v>0.323429</v>
      </c>
    </row>
    <row r="35" customFormat="false" ht="15" hidden="false" customHeight="false" outlineLevel="0" collapsed="false">
      <c r="A35" s="14" t="n">
        <v>31</v>
      </c>
      <c r="B35" s="94" t="n">
        <v>0.209416</v>
      </c>
      <c r="C35" s="95" t="n">
        <v>0.138115</v>
      </c>
      <c r="D35" s="95" t="n">
        <v>0.39222</v>
      </c>
      <c r="E35" s="95" t="n">
        <v>-1.749319</v>
      </c>
      <c r="F35" s="95" t="n">
        <v>-0.572697</v>
      </c>
      <c r="G35" s="95" t="n">
        <v>1.08227</v>
      </c>
      <c r="H35" s="95" t="n">
        <v>-0.312025</v>
      </c>
      <c r="I35" s="95" t="n">
        <v>0.678122</v>
      </c>
      <c r="J35" s="95" t="n">
        <v>0.452311</v>
      </c>
      <c r="K35" s="95" t="n">
        <v>-3.058795</v>
      </c>
      <c r="L35" s="95" t="n">
        <v>-1.327507</v>
      </c>
      <c r="M35" s="95" t="n">
        <v>-0.683592</v>
      </c>
      <c r="N35" s="95" t="n">
        <v>-0.699106</v>
      </c>
      <c r="O35" s="95" t="n">
        <v>-0.467505</v>
      </c>
    </row>
    <row r="36" customFormat="false" ht="15" hidden="false" customHeight="false" outlineLevel="0" collapsed="false">
      <c r="A36" s="14" t="n">
        <v>32</v>
      </c>
      <c r="B36" s="94" t="n">
        <v>0.874624</v>
      </c>
      <c r="C36" s="95" t="n">
        <v>-0.450762</v>
      </c>
      <c r="D36" s="95" t="n">
        <v>-0.833471</v>
      </c>
      <c r="E36" s="95" t="n">
        <v>-0.685502</v>
      </c>
      <c r="F36" s="95" t="n">
        <v>-1.972015</v>
      </c>
      <c r="G36" s="95" t="n">
        <v>1.916215</v>
      </c>
      <c r="H36" s="95" t="n">
        <v>1.366673</v>
      </c>
      <c r="I36" s="95" t="n">
        <v>0.851853</v>
      </c>
      <c r="J36" s="95" t="n">
        <v>-0.106959</v>
      </c>
      <c r="K36" s="95" t="n">
        <v>-0.93422</v>
      </c>
      <c r="L36" s="95" t="n">
        <v>2.410912</v>
      </c>
      <c r="M36" s="95" t="n">
        <v>-0.966726</v>
      </c>
      <c r="N36" s="95" t="n">
        <v>1.404742</v>
      </c>
      <c r="O36" s="95" t="n">
        <v>0.283258</v>
      </c>
    </row>
    <row r="37" customFormat="false" ht="15" hidden="false" customHeight="false" outlineLevel="0" collapsed="false">
      <c r="A37" s="14" t="n">
        <v>33</v>
      </c>
      <c r="B37" s="94" t="n">
        <v>0.797462</v>
      </c>
      <c r="C37" s="95" t="n">
        <v>-0.937272</v>
      </c>
      <c r="D37" s="95" t="n">
        <v>-0.84277</v>
      </c>
      <c r="E37" s="95" t="n">
        <v>-0.447261</v>
      </c>
      <c r="F37" s="95" t="n">
        <v>-0.651727</v>
      </c>
      <c r="G37" s="95" t="n">
        <v>-1.441596</v>
      </c>
      <c r="H37" s="95" t="n">
        <v>0.396456</v>
      </c>
      <c r="I37" s="95" t="n">
        <v>-0.946185</v>
      </c>
      <c r="J37" s="95" t="n">
        <v>0.734547</v>
      </c>
      <c r="K37" s="95" t="n">
        <v>-0.206786</v>
      </c>
      <c r="L37" s="95" t="n">
        <v>0.113888</v>
      </c>
      <c r="M37" s="95" t="n">
        <v>0.087224</v>
      </c>
      <c r="N37" s="95" t="n">
        <v>-0.416438</v>
      </c>
      <c r="O37" s="95" t="n">
        <v>-0.126404</v>
      </c>
    </row>
    <row r="38" customFormat="false" ht="15" hidden="false" customHeight="false" outlineLevel="0" collapsed="false">
      <c r="A38" s="14" t="n">
        <v>34</v>
      </c>
      <c r="B38" s="94" t="n">
        <v>0.60671</v>
      </c>
      <c r="C38" s="95" t="n">
        <v>0.144009</v>
      </c>
      <c r="D38" s="95" t="n">
        <v>2.280767</v>
      </c>
      <c r="E38" s="95" t="n">
        <v>-1.315233</v>
      </c>
      <c r="F38" s="95" t="n">
        <v>-0.732944</v>
      </c>
      <c r="G38" s="95" t="n">
        <v>-0.418543</v>
      </c>
      <c r="H38" s="95" t="n">
        <v>-1.291449</v>
      </c>
      <c r="I38" s="95" t="n">
        <v>-1.368105</v>
      </c>
      <c r="J38" s="95" t="n">
        <v>-1.589788</v>
      </c>
      <c r="K38" s="95" t="n">
        <v>-0.104229</v>
      </c>
      <c r="L38" s="95" t="n">
        <v>-0.584093</v>
      </c>
      <c r="M38" s="95" t="n">
        <v>0.117684</v>
      </c>
      <c r="N38" s="95" t="n">
        <v>-1.480341</v>
      </c>
      <c r="O38" s="95" t="n">
        <v>-0.945202</v>
      </c>
    </row>
    <row r="39" customFormat="false" ht="15" hidden="false" customHeight="false" outlineLevel="0" collapsed="false">
      <c r="A39" s="14" t="n">
        <v>35</v>
      </c>
      <c r="B39" s="94" t="n">
        <v>0.345101</v>
      </c>
      <c r="C39" s="95" t="n">
        <v>0.856692</v>
      </c>
      <c r="D39" s="95" t="n">
        <v>0.695305</v>
      </c>
      <c r="E39" s="95" t="n">
        <v>-1.616305</v>
      </c>
      <c r="F39" s="95" t="n">
        <v>0.767694</v>
      </c>
      <c r="G39" s="95" t="n">
        <v>-0.60855</v>
      </c>
      <c r="H39" s="95" t="n">
        <v>-1.169138</v>
      </c>
      <c r="I39" s="95" t="n">
        <v>0.664443</v>
      </c>
      <c r="J39" s="95" t="n">
        <v>0.834482</v>
      </c>
      <c r="K39" s="95" t="n">
        <v>-2.557374</v>
      </c>
      <c r="L39" s="95" t="n">
        <v>0.794915</v>
      </c>
      <c r="M39" s="95" t="n">
        <v>-0.5718</v>
      </c>
      <c r="N39" s="95" t="n">
        <v>-0.600263</v>
      </c>
      <c r="O39" s="95" t="n">
        <v>-0.452527</v>
      </c>
    </row>
    <row r="40" customFormat="false" ht="15" hidden="false" customHeight="false" outlineLevel="0" collapsed="false">
      <c r="A40" s="14" t="n">
        <v>36</v>
      </c>
      <c r="B40" s="94" t="n">
        <v>0.94682</v>
      </c>
      <c r="C40" s="95" t="n">
        <v>0.98694</v>
      </c>
      <c r="D40" s="95" t="n">
        <v>1.169924</v>
      </c>
      <c r="E40" s="95" t="n">
        <v>0.241747</v>
      </c>
      <c r="F40" s="95" t="n">
        <v>0.680162</v>
      </c>
      <c r="G40" s="95" t="n">
        <v>2.023891</v>
      </c>
      <c r="H40" s="95" t="n">
        <v>-0.127154</v>
      </c>
      <c r="I40" s="95" t="n">
        <v>-1.122001</v>
      </c>
      <c r="J40" s="95" t="n">
        <v>0.413544</v>
      </c>
      <c r="K40" s="95" t="n">
        <v>0.592983</v>
      </c>
      <c r="L40" s="95" t="n">
        <v>-0.266623</v>
      </c>
      <c r="M40" s="95" t="n">
        <v>-0.299756</v>
      </c>
      <c r="N40" s="95" t="n">
        <v>2.036021</v>
      </c>
      <c r="O40" s="95" t="n">
        <v>-0.363528</v>
      </c>
    </row>
    <row r="41" customFormat="false" ht="15" hidden="false" customHeight="false" outlineLevel="0" collapsed="false">
      <c r="A41" s="14" t="n">
        <v>37</v>
      </c>
      <c r="B41" s="94" t="n">
        <v>0.563377</v>
      </c>
      <c r="C41" s="95" t="n">
        <v>-0.997255</v>
      </c>
      <c r="D41" s="95" t="n">
        <v>-2.784654</v>
      </c>
      <c r="E41" s="95" t="n">
        <v>0.714313</v>
      </c>
      <c r="F41" s="95" t="n">
        <v>1.168758</v>
      </c>
      <c r="G41" s="95" t="n">
        <v>-1.269616</v>
      </c>
      <c r="H41" s="95" t="n">
        <v>0.481494</v>
      </c>
      <c r="I41" s="95" t="n">
        <v>-0.436845</v>
      </c>
      <c r="J41" s="95" t="n">
        <v>-0.031012</v>
      </c>
      <c r="K41" s="95" t="n">
        <v>-0.682825</v>
      </c>
      <c r="L41" s="95" t="n">
        <v>-0.104841</v>
      </c>
      <c r="M41" s="95" t="n">
        <v>0.771691</v>
      </c>
      <c r="N41" s="95" t="n">
        <v>-0.59961</v>
      </c>
      <c r="O41" s="95" t="n">
        <v>-0.766852</v>
      </c>
    </row>
    <row r="42" customFormat="false" ht="15" hidden="false" customHeight="false" outlineLevel="0" collapsed="false">
      <c r="A42" s="14" t="n">
        <v>38</v>
      </c>
      <c r="B42" s="94" t="n">
        <v>0.432763</v>
      </c>
      <c r="C42" s="95" t="n">
        <v>-1.09599</v>
      </c>
      <c r="D42" s="95" t="n">
        <v>1.035328</v>
      </c>
      <c r="E42" s="95" t="n">
        <v>-0.920073</v>
      </c>
      <c r="F42" s="95" t="n">
        <v>0.534007</v>
      </c>
      <c r="G42" s="95" t="n">
        <v>-1.328965</v>
      </c>
      <c r="H42" s="95" t="n">
        <v>-2.213823</v>
      </c>
      <c r="I42" s="95" t="n">
        <v>-0.646668</v>
      </c>
      <c r="J42" s="95" t="n">
        <v>0.147783</v>
      </c>
      <c r="K42" s="95" t="n">
        <v>0.995663</v>
      </c>
      <c r="L42" s="95" t="n">
        <v>0.708387</v>
      </c>
      <c r="M42" s="95" t="n">
        <v>0.235368</v>
      </c>
      <c r="N42" s="95" t="n">
        <v>-2.571682</v>
      </c>
      <c r="O42" s="95" t="n">
        <v>0.395154</v>
      </c>
    </row>
    <row r="43" customFormat="false" ht="15" hidden="false" customHeight="false" outlineLevel="0" collapsed="false">
      <c r="A43" s="14" t="n">
        <v>39</v>
      </c>
      <c r="B43" s="94" t="n">
        <v>0.90045</v>
      </c>
      <c r="C43" s="95" t="n">
        <v>-1.559294</v>
      </c>
      <c r="D43" s="95" t="n">
        <v>-0.780432</v>
      </c>
      <c r="E43" s="95" t="n">
        <v>1.699026</v>
      </c>
      <c r="F43" s="95" t="n">
        <v>0.916613</v>
      </c>
      <c r="G43" s="95" t="n">
        <v>-1.158008</v>
      </c>
      <c r="H43" s="95" t="n">
        <v>-0.42614</v>
      </c>
      <c r="I43" s="95" t="n">
        <v>0.705433</v>
      </c>
      <c r="J43" s="95" t="n">
        <v>-0.225225</v>
      </c>
      <c r="K43" s="95" t="n">
        <v>-0.292963</v>
      </c>
      <c r="L43" s="95" t="n">
        <v>-1.196309</v>
      </c>
      <c r="M43" s="95" t="n">
        <v>0.459582</v>
      </c>
      <c r="N43" s="95" t="n">
        <v>0.592724</v>
      </c>
      <c r="O43" s="95" t="n">
        <v>-0.870063</v>
      </c>
    </row>
    <row r="44" customFormat="false" ht="15" hidden="false" customHeight="false" outlineLevel="0" collapsed="false">
      <c r="A44" s="14" t="n">
        <v>40</v>
      </c>
      <c r="B44" s="94" t="n">
        <v>0.319342</v>
      </c>
      <c r="C44" s="95" t="n">
        <v>-2.096483</v>
      </c>
      <c r="D44" s="95" t="n">
        <v>1.729271</v>
      </c>
      <c r="E44" s="95" t="n">
        <v>-0.771483</v>
      </c>
      <c r="F44" s="95" t="n">
        <v>0.344887</v>
      </c>
      <c r="G44" s="95" t="n">
        <v>-0.92265</v>
      </c>
      <c r="H44" s="95" t="n">
        <v>-0.812266</v>
      </c>
      <c r="I44" s="95" t="n">
        <v>0.88551</v>
      </c>
      <c r="J44" s="95" t="n">
        <v>-0.383904</v>
      </c>
      <c r="K44" s="95" t="n">
        <v>0.702172</v>
      </c>
      <c r="L44" s="95" t="n">
        <v>0.726137</v>
      </c>
      <c r="M44" s="95" t="n">
        <v>-0.577914</v>
      </c>
      <c r="N44" s="95" t="n">
        <v>0.228039</v>
      </c>
      <c r="O44" s="95" t="n">
        <v>0.707604</v>
      </c>
    </row>
    <row r="45" customFormat="false" ht="15" hidden="false" customHeight="false" outlineLevel="0" collapsed="false">
      <c r="A45" s="14" t="n">
        <v>41</v>
      </c>
      <c r="B45" s="94" t="n">
        <v>0.695995</v>
      </c>
      <c r="C45" s="95" t="n">
        <v>1.175232</v>
      </c>
      <c r="D45" s="95" t="n">
        <v>-0.328819</v>
      </c>
      <c r="E45" s="95" t="n">
        <v>-0.05158</v>
      </c>
      <c r="F45" s="95" t="n">
        <v>-0.996872</v>
      </c>
      <c r="G45" s="95" t="n">
        <v>0.720338</v>
      </c>
      <c r="H45" s="95" t="n">
        <v>0.042278</v>
      </c>
      <c r="I45" s="95" t="n">
        <v>-1.386569</v>
      </c>
      <c r="J45" s="95" t="n">
        <v>-0.405126</v>
      </c>
      <c r="K45" s="95" t="n">
        <v>-0.170091</v>
      </c>
      <c r="L45" s="95" t="n">
        <v>-0.641981</v>
      </c>
      <c r="M45" s="95" t="n">
        <v>-0.771471</v>
      </c>
      <c r="N45" s="95" t="n">
        <v>-1.68228</v>
      </c>
      <c r="O45" s="95" t="n">
        <v>0.045318</v>
      </c>
    </row>
    <row r="46" customFormat="false" ht="15" hidden="false" customHeight="false" outlineLevel="0" collapsed="false">
      <c r="A46" s="14" t="n">
        <v>42</v>
      </c>
      <c r="B46" s="94" t="n">
        <v>0.31382</v>
      </c>
      <c r="C46" s="95" t="n">
        <v>-0.474486</v>
      </c>
      <c r="D46" s="95" t="n">
        <v>0.862488</v>
      </c>
      <c r="E46" s="95" t="n">
        <v>-0.153635</v>
      </c>
      <c r="F46" s="95" t="n">
        <v>0.785614</v>
      </c>
      <c r="G46" s="95" t="n">
        <v>-1.238271</v>
      </c>
      <c r="H46" s="95" t="n">
        <v>0.327694</v>
      </c>
      <c r="I46" s="95" t="n">
        <v>0.676655</v>
      </c>
      <c r="J46" s="95" t="n">
        <v>0.692876</v>
      </c>
      <c r="K46" s="95" t="n">
        <v>-0.320299</v>
      </c>
      <c r="L46" s="95" t="n">
        <v>-0.927049</v>
      </c>
      <c r="M46" s="95" t="n">
        <v>1.619285</v>
      </c>
      <c r="N46" s="95" t="n">
        <v>-0.234652</v>
      </c>
      <c r="O46" s="95" t="n">
        <v>-1.227733</v>
      </c>
    </row>
    <row r="47" customFormat="false" ht="15" hidden="false" customHeight="false" outlineLevel="0" collapsed="false">
      <c r="A47" s="14" t="n">
        <v>43</v>
      </c>
      <c r="B47" s="94" t="n">
        <v>0.261553</v>
      </c>
      <c r="C47" s="95" t="n">
        <v>-0.247852</v>
      </c>
      <c r="D47" s="95" t="n">
        <v>0.291498</v>
      </c>
      <c r="E47" s="95" t="n">
        <v>-0.74389</v>
      </c>
      <c r="F47" s="95" t="n">
        <v>0.376562</v>
      </c>
      <c r="G47" s="95" t="n">
        <v>0.862155</v>
      </c>
      <c r="H47" s="95" t="n">
        <v>-0.073174</v>
      </c>
      <c r="I47" s="95" t="n">
        <v>0.97876</v>
      </c>
      <c r="J47" s="95" t="n">
        <v>-0.143456</v>
      </c>
      <c r="K47" s="95" t="n">
        <v>-0.493718</v>
      </c>
      <c r="L47" s="95" t="n">
        <v>1.551983</v>
      </c>
      <c r="M47" s="95" t="n">
        <v>0.603105</v>
      </c>
      <c r="N47" s="95" t="n">
        <v>0.085561</v>
      </c>
      <c r="O47" s="95" t="n">
        <v>-1.813743</v>
      </c>
    </row>
    <row r="48" customFormat="false" ht="15" hidden="false" customHeight="false" outlineLevel="0" collapsed="false">
      <c r="A48" s="14" t="n">
        <v>44</v>
      </c>
      <c r="B48" s="94" t="n">
        <v>0.700841</v>
      </c>
      <c r="C48" s="95" t="n">
        <v>-1.397114</v>
      </c>
      <c r="D48" s="95" t="n">
        <v>-1.683142</v>
      </c>
      <c r="E48" s="95" t="n">
        <v>-0.065654</v>
      </c>
      <c r="F48" s="95" t="n">
        <v>-0.053361</v>
      </c>
      <c r="G48" s="95" t="n">
        <v>0.38818</v>
      </c>
      <c r="H48" s="95" t="n">
        <v>1.006063</v>
      </c>
      <c r="I48" s="95" t="n">
        <v>-1.543526</v>
      </c>
      <c r="J48" s="95" t="n">
        <v>-1.364385</v>
      </c>
      <c r="K48" s="95" t="n">
        <v>-0.936486</v>
      </c>
      <c r="L48" s="95" t="n">
        <v>0.430081</v>
      </c>
      <c r="M48" s="95" t="n">
        <v>0.263328</v>
      </c>
      <c r="N48" s="95" t="n">
        <v>-1.059497</v>
      </c>
      <c r="O48" s="95" t="n">
        <v>-0.724641</v>
      </c>
    </row>
    <row r="49" customFormat="false" ht="15" hidden="false" customHeight="false" outlineLevel="0" collapsed="false">
      <c r="A49" s="14" t="n">
        <v>45</v>
      </c>
      <c r="B49" s="94" t="n">
        <v>0.227892</v>
      </c>
      <c r="C49" s="95" t="n">
        <v>0.353201</v>
      </c>
      <c r="D49" s="95" t="n">
        <v>0.042632</v>
      </c>
      <c r="E49" s="95" t="n">
        <v>0.986114</v>
      </c>
      <c r="F49" s="95" t="n">
        <v>-0.834941</v>
      </c>
      <c r="G49" s="95" t="n">
        <v>-0.163005</v>
      </c>
      <c r="H49" s="95" t="n">
        <v>-1.013304</v>
      </c>
      <c r="I49" s="95" t="n">
        <v>1.119117</v>
      </c>
      <c r="J49" s="95" t="n">
        <v>0.995022</v>
      </c>
      <c r="K49" s="95" t="n">
        <v>0.459223</v>
      </c>
      <c r="L49" s="95" t="n">
        <v>0.945562</v>
      </c>
      <c r="M49" s="95" t="n">
        <v>1.348818</v>
      </c>
      <c r="N49" s="95" t="n">
        <v>1.427402</v>
      </c>
      <c r="O49" s="95" t="n">
        <v>1.671124</v>
      </c>
    </row>
    <row r="50" customFormat="false" ht="15" hidden="false" customHeight="false" outlineLevel="0" collapsed="false">
      <c r="A50" s="14" t="n">
        <v>46</v>
      </c>
      <c r="B50" s="94" t="n">
        <v>0.49311</v>
      </c>
      <c r="C50" s="95" t="n">
        <v>-0.729306</v>
      </c>
      <c r="D50" s="95" t="n">
        <v>-0.807747</v>
      </c>
      <c r="E50" s="95" t="n">
        <v>1.268303</v>
      </c>
      <c r="F50" s="95" t="n">
        <v>-0.431941</v>
      </c>
      <c r="G50" s="95" t="n">
        <v>-1.766913</v>
      </c>
      <c r="H50" s="95" t="n">
        <v>-0.459935</v>
      </c>
      <c r="I50" s="95" t="n">
        <v>1.010048</v>
      </c>
      <c r="J50" s="95" t="n">
        <v>-0.469033</v>
      </c>
      <c r="K50" s="95" t="n">
        <v>0.755946</v>
      </c>
      <c r="L50" s="95" t="n">
        <v>0.299816</v>
      </c>
      <c r="M50" s="95" t="n">
        <v>-1.343653</v>
      </c>
      <c r="N50" s="95" t="n">
        <v>0.446741</v>
      </c>
      <c r="O50" s="95" t="n">
        <v>0.007297</v>
      </c>
    </row>
    <row r="51" customFormat="false" ht="15" hidden="false" customHeight="false" outlineLevel="0" collapsed="false">
      <c r="A51" s="14" t="n">
        <v>47</v>
      </c>
      <c r="B51" s="94" t="n">
        <v>0.580028</v>
      </c>
      <c r="C51" s="95" t="n">
        <v>-0.549611</v>
      </c>
      <c r="D51" s="95" t="n">
        <v>-1.428889</v>
      </c>
      <c r="E51" s="95" t="n">
        <v>1.593534</v>
      </c>
      <c r="F51" s="95" t="n">
        <v>-0.912018</v>
      </c>
      <c r="G51" s="95" t="n">
        <v>-2.035724</v>
      </c>
      <c r="H51" s="95" t="n">
        <v>0.829273</v>
      </c>
      <c r="I51" s="95" t="n">
        <v>-0.447979</v>
      </c>
      <c r="J51" s="95" t="n">
        <v>1.179902</v>
      </c>
      <c r="K51" s="95" t="n">
        <v>-0.107234</v>
      </c>
      <c r="L51" s="95" t="n">
        <v>-0.017698</v>
      </c>
      <c r="M51" s="95" t="n">
        <v>0.582481</v>
      </c>
      <c r="N51" s="95" t="n">
        <v>0.113587</v>
      </c>
      <c r="O51" s="95" t="n">
        <v>0.109454</v>
      </c>
    </row>
    <row r="52" customFormat="false" ht="15" hidden="false" customHeight="false" outlineLevel="0" collapsed="false">
      <c r="A52" s="14" t="n">
        <v>48</v>
      </c>
      <c r="B52" s="94" t="n">
        <v>0.188906</v>
      </c>
      <c r="C52" s="95" t="n">
        <v>1.077427</v>
      </c>
      <c r="D52" s="95" t="n">
        <v>-0.904509</v>
      </c>
      <c r="E52" s="95" t="n">
        <v>0.552479</v>
      </c>
      <c r="F52" s="95" t="n">
        <v>0.284683</v>
      </c>
      <c r="G52" s="95" t="n">
        <v>-1.603469</v>
      </c>
      <c r="H52" s="95" t="n">
        <v>1.105224</v>
      </c>
      <c r="I52" s="95" t="n">
        <v>0.766038</v>
      </c>
      <c r="J52" s="95" t="n">
        <v>1.533984</v>
      </c>
      <c r="K52" s="95" t="n">
        <v>-0.435886</v>
      </c>
      <c r="L52" s="95" t="n">
        <v>-1.097566</v>
      </c>
      <c r="M52" s="95" t="n">
        <v>3.064959</v>
      </c>
      <c r="N52" s="95" t="n">
        <v>-1.016151</v>
      </c>
      <c r="O52" s="95" t="n">
        <v>-0.792255</v>
      </c>
    </row>
    <row r="53" customFormat="false" ht="15" hidden="false" customHeight="false" outlineLevel="0" collapsed="false">
      <c r="A53" s="14" t="n">
        <v>49</v>
      </c>
      <c r="B53" s="94" t="n">
        <v>0.731241</v>
      </c>
      <c r="C53" s="95" t="n">
        <v>0.553423</v>
      </c>
      <c r="D53" s="95" t="n">
        <v>-0.432595</v>
      </c>
      <c r="E53" s="95" t="n">
        <v>0.411393</v>
      </c>
      <c r="F53" s="95" t="n">
        <v>-1.32439</v>
      </c>
      <c r="G53" s="95" t="n">
        <v>-1.696855</v>
      </c>
      <c r="H53" s="95" t="n">
        <v>-0.547281</v>
      </c>
      <c r="I53" s="95" t="n">
        <v>0.672977</v>
      </c>
      <c r="J53" s="95" t="n">
        <v>-0.032974</v>
      </c>
      <c r="K53" s="95" t="n">
        <v>1.19413</v>
      </c>
      <c r="L53" s="95" t="n">
        <v>-0.26247</v>
      </c>
      <c r="M53" s="95" t="n">
        <v>0.188023</v>
      </c>
      <c r="N53" s="95" t="n">
        <v>-0.90694</v>
      </c>
      <c r="O53" s="95" t="n">
        <v>-1.459411</v>
      </c>
    </row>
    <row r="54" customFormat="false" ht="15" hidden="false" customHeight="false" outlineLevel="0" collapsed="false">
      <c r="A54" s="14" t="n">
        <v>50</v>
      </c>
      <c r="B54" s="94" t="n">
        <v>0.548483</v>
      </c>
      <c r="C54" s="95" t="n">
        <v>-1.212154</v>
      </c>
      <c r="D54" s="95" t="n">
        <v>-0.793987</v>
      </c>
      <c r="E54" s="95" t="n">
        <v>1.96173</v>
      </c>
      <c r="F54" s="95" t="n">
        <v>-1.284828</v>
      </c>
      <c r="G54" s="95" t="n">
        <v>-0.880807</v>
      </c>
      <c r="H54" s="95" t="n">
        <v>1.36829</v>
      </c>
      <c r="I54" s="95" t="n">
        <v>-0.665284</v>
      </c>
      <c r="J54" s="95" t="n">
        <v>0.587728</v>
      </c>
      <c r="K54" s="95" t="n">
        <v>-2.276238</v>
      </c>
      <c r="L54" s="95" t="n">
        <v>-0.970948</v>
      </c>
      <c r="M54" s="95" t="n">
        <v>0.510434</v>
      </c>
      <c r="N54" s="95" t="n">
        <v>-1.69792</v>
      </c>
      <c r="O54" s="95" t="n">
        <v>0.177622</v>
      </c>
    </row>
    <row r="55" customFormat="false" ht="15" hidden="false" customHeight="false" outlineLevel="0" collapsed="false">
      <c r="A55" s="14" t="n">
        <v>51</v>
      </c>
      <c r="B55" s="94" t="n">
        <v>0.621503</v>
      </c>
      <c r="C55" s="95" t="n">
        <v>0.033</v>
      </c>
      <c r="D55" s="95" t="n">
        <v>-0.563761</v>
      </c>
      <c r="E55" s="95" t="n">
        <v>-0.276471</v>
      </c>
      <c r="F55" s="95" t="n">
        <v>0.701802</v>
      </c>
      <c r="G55" s="95" t="n">
        <v>-0.055042</v>
      </c>
      <c r="H55" s="95" t="n">
        <v>0.979677</v>
      </c>
      <c r="I55" s="95" t="n">
        <v>0.776563</v>
      </c>
      <c r="J55" s="95" t="n">
        <v>1.533566</v>
      </c>
      <c r="K55" s="95" t="n">
        <v>-0.426963</v>
      </c>
      <c r="L55" s="95" t="n">
        <v>0.165118</v>
      </c>
      <c r="M55" s="95" t="n">
        <v>-1.058038</v>
      </c>
      <c r="N55" s="95" t="n">
        <v>0.614194</v>
      </c>
      <c r="O55" s="95" t="n">
        <v>-0.715214</v>
      </c>
    </row>
    <row r="56" customFormat="false" ht="15" hidden="false" customHeight="false" outlineLevel="0" collapsed="false">
      <c r="A56" s="14" t="n">
        <v>52</v>
      </c>
      <c r="B56" s="94" t="n">
        <v>0.372144</v>
      </c>
      <c r="C56" s="95" t="n">
        <v>0.611192</v>
      </c>
      <c r="D56" s="95" t="n">
        <v>-0.28305</v>
      </c>
      <c r="E56" s="95" t="n">
        <v>-0.175685</v>
      </c>
      <c r="F56" s="95" t="n">
        <v>0.224277</v>
      </c>
      <c r="G56" s="95" t="n">
        <v>-0.746422</v>
      </c>
      <c r="H56" s="95" t="n">
        <v>-0.673587</v>
      </c>
      <c r="I56" s="95" t="n">
        <v>-0.628035</v>
      </c>
      <c r="J56" s="95" t="n">
        <v>-0.547201</v>
      </c>
      <c r="K56" s="95" t="n">
        <v>0.613548</v>
      </c>
      <c r="L56" s="95" t="n">
        <v>-0.396638</v>
      </c>
      <c r="M56" s="95" t="n">
        <v>-0.582954</v>
      </c>
      <c r="N56" s="95" t="n">
        <v>0.809371</v>
      </c>
      <c r="O56" s="95" t="n">
        <v>0.678465</v>
      </c>
    </row>
    <row r="57" customFormat="false" ht="15" hidden="false" customHeight="false" outlineLevel="0" collapsed="false">
      <c r="A57" s="14" t="n">
        <v>53</v>
      </c>
      <c r="B57" s="94" t="n">
        <v>0.420193</v>
      </c>
      <c r="C57" s="95" t="n">
        <v>-0.169431</v>
      </c>
      <c r="D57" s="95" t="n">
        <v>2.44673</v>
      </c>
      <c r="E57" s="95" t="n">
        <v>-1.059076</v>
      </c>
      <c r="F57" s="95" t="n">
        <v>1.591346</v>
      </c>
      <c r="G57" s="95" t="n">
        <v>0.243901</v>
      </c>
      <c r="H57" s="95" t="n">
        <v>0.988848</v>
      </c>
      <c r="I57" s="95" t="n">
        <v>-0.315836</v>
      </c>
      <c r="J57" s="95" t="n">
        <v>1.150615</v>
      </c>
      <c r="K57" s="95" t="n">
        <v>-1.00048</v>
      </c>
      <c r="L57" s="95" t="n">
        <v>0.780973</v>
      </c>
      <c r="M57" s="95" t="n">
        <v>0.243428</v>
      </c>
      <c r="N57" s="95" t="n">
        <v>0.88452</v>
      </c>
      <c r="O57" s="95" t="n">
        <v>-0.499098</v>
      </c>
    </row>
    <row r="58" customFormat="false" ht="15" hidden="false" customHeight="false" outlineLevel="0" collapsed="false">
      <c r="A58" s="14" t="n">
        <v>54</v>
      </c>
      <c r="B58" s="94" t="n">
        <v>0.49483</v>
      </c>
      <c r="C58" s="95" t="n">
        <v>0.406574</v>
      </c>
      <c r="D58" s="95" t="n">
        <v>-0.797763</v>
      </c>
      <c r="E58" s="95" t="n">
        <v>-0.373151</v>
      </c>
      <c r="F58" s="95" t="n">
        <v>-0.262473</v>
      </c>
      <c r="G58" s="95" t="n">
        <v>-0.619879</v>
      </c>
      <c r="H58" s="95" t="n">
        <v>-0.504896</v>
      </c>
      <c r="I58" s="95" t="n">
        <v>-1.236223</v>
      </c>
      <c r="J58" s="95" t="n">
        <v>-0.139548</v>
      </c>
      <c r="K58" s="95" t="n">
        <v>1.433416</v>
      </c>
      <c r="L58" s="95" t="n">
        <v>2.821806</v>
      </c>
      <c r="M58" s="95" t="n">
        <v>-0.849963</v>
      </c>
      <c r="N58" s="95" t="n">
        <v>-0.770043</v>
      </c>
      <c r="O58" s="95" t="n">
        <v>0.321564</v>
      </c>
    </row>
    <row r="59" customFormat="false" ht="15" hidden="false" customHeight="false" outlineLevel="0" collapsed="false">
      <c r="A59" s="14" t="n">
        <v>55</v>
      </c>
      <c r="B59" s="94" t="n">
        <v>0.469971</v>
      </c>
      <c r="C59" s="95" t="n">
        <v>0.48697</v>
      </c>
      <c r="D59" s="95" t="n">
        <v>-1.302266</v>
      </c>
      <c r="E59" s="95" t="n">
        <v>-2.312989</v>
      </c>
      <c r="F59" s="95" t="n">
        <v>0.247797</v>
      </c>
      <c r="G59" s="95" t="n">
        <v>1.323142</v>
      </c>
      <c r="H59" s="95" t="n">
        <v>1.40882</v>
      </c>
      <c r="I59" s="95" t="n">
        <v>-0.018316</v>
      </c>
      <c r="J59" s="95" t="n">
        <v>1.379374</v>
      </c>
      <c r="K59" s="95" t="n">
        <v>-0.178632</v>
      </c>
      <c r="L59" s="95" t="n">
        <v>-1.404546</v>
      </c>
      <c r="M59" s="95" t="n">
        <v>-0.142884</v>
      </c>
      <c r="N59" s="95" t="n">
        <v>1.024492</v>
      </c>
      <c r="O59" s="95" t="n">
        <v>0.12092</v>
      </c>
    </row>
    <row r="60" customFormat="false" ht="15" hidden="false" customHeight="false" outlineLevel="0" collapsed="false">
      <c r="A60" s="14" t="n">
        <v>56</v>
      </c>
      <c r="B60" s="94" t="n">
        <v>0.675639</v>
      </c>
      <c r="C60" s="95" t="n">
        <v>-0.574613</v>
      </c>
      <c r="D60" s="95" t="n">
        <v>0.045116</v>
      </c>
      <c r="E60" s="95" t="n">
        <v>0.327311</v>
      </c>
      <c r="F60" s="95" t="n">
        <v>0.129991</v>
      </c>
      <c r="G60" s="95" t="n">
        <v>0.294578</v>
      </c>
      <c r="H60" s="95" t="n">
        <v>0.36925</v>
      </c>
      <c r="I60" s="95" t="n">
        <v>1.059381</v>
      </c>
      <c r="J60" s="95" t="n">
        <v>0.124625</v>
      </c>
      <c r="K60" s="95" t="n">
        <v>-0.159337</v>
      </c>
      <c r="L60" s="95" t="n">
        <v>0.350992</v>
      </c>
      <c r="M60" s="95" t="n">
        <v>0.583488</v>
      </c>
      <c r="N60" s="95" t="n">
        <v>-1.747539</v>
      </c>
      <c r="O60" s="95" t="n">
        <v>1.138995</v>
      </c>
    </row>
    <row r="61" customFormat="false" ht="15" hidden="false" customHeight="false" outlineLevel="0" collapsed="false">
      <c r="A61" s="14" t="n">
        <v>57</v>
      </c>
      <c r="B61" s="94" t="n">
        <v>0.577178</v>
      </c>
      <c r="C61" s="95" t="n">
        <v>1.688671</v>
      </c>
      <c r="D61" s="95" t="n">
        <v>0.01927</v>
      </c>
      <c r="E61" s="95" t="n">
        <v>0.607513</v>
      </c>
      <c r="F61" s="95" t="n">
        <v>-0.744102</v>
      </c>
      <c r="G61" s="95" t="n">
        <v>0.666684</v>
      </c>
      <c r="H61" s="95" t="n">
        <v>-0.855515</v>
      </c>
      <c r="I61" s="95" t="n">
        <v>0.174985</v>
      </c>
      <c r="J61" s="95" t="n">
        <v>0.569968</v>
      </c>
      <c r="K61" s="95" t="n">
        <v>-0.791269</v>
      </c>
      <c r="L61" s="95" t="n">
        <v>-1.112026</v>
      </c>
      <c r="M61" s="95" t="n">
        <v>-0.350069</v>
      </c>
      <c r="N61" s="95" t="n">
        <v>-0.568805</v>
      </c>
      <c r="O61" s="95" t="n">
        <v>-0.328262</v>
      </c>
    </row>
    <row r="62" customFormat="false" ht="15" hidden="false" customHeight="false" outlineLevel="0" collapsed="false">
      <c r="A62" s="14" t="n">
        <v>58</v>
      </c>
      <c r="B62" s="94" t="n">
        <v>0.416271</v>
      </c>
      <c r="C62" s="95" t="n">
        <v>-1.104066</v>
      </c>
      <c r="D62" s="95" t="n">
        <v>1.077327</v>
      </c>
      <c r="E62" s="95" t="n">
        <v>-0.275931</v>
      </c>
      <c r="F62" s="95" t="n">
        <v>0.435356</v>
      </c>
      <c r="G62" s="95" t="n">
        <v>-1.631576</v>
      </c>
      <c r="H62" s="95" t="n">
        <v>-0.59304</v>
      </c>
      <c r="I62" s="95" t="n">
        <v>1.588785</v>
      </c>
      <c r="J62" s="95" t="n">
        <v>-0.883036</v>
      </c>
      <c r="K62" s="95" t="n">
        <v>0.278189</v>
      </c>
      <c r="L62" s="95" t="n">
        <v>2.082668</v>
      </c>
      <c r="M62" s="95" t="n">
        <v>-0.008494</v>
      </c>
      <c r="N62" s="95" t="n">
        <v>1.497901</v>
      </c>
      <c r="O62" s="95" t="n">
        <v>-0.902564</v>
      </c>
    </row>
    <row r="63" customFormat="false" ht="15" hidden="false" customHeight="false" outlineLevel="0" collapsed="false">
      <c r="A63" s="14" t="n">
        <v>59</v>
      </c>
      <c r="B63" s="94" t="n">
        <v>0.001802</v>
      </c>
      <c r="C63" s="95" t="n">
        <v>-0.485103</v>
      </c>
      <c r="D63" s="95" t="n">
        <v>-0.067181</v>
      </c>
      <c r="E63" s="95" t="n">
        <v>-0.547901</v>
      </c>
      <c r="F63" s="95" t="n">
        <v>0.334936</v>
      </c>
      <c r="G63" s="95" t="n">
        <v>-1.783058</v>
      </c>
      <c r="H63" s="95" t="n">
        <v>-1.068459</v>
      </c>
      <c r="I63" s="95" t="n">
        <v>1.299962</v>
      </c>
      <c r="J63" s="95" t="n">
        <v>0.111059</v>
      </c>
      <c r="K63" s="95" t="n">
        <v>0.478191</v>
      </c>
      <c r="L63" s="95" t="n">
        <v>1.672246</v>
      </c>
      <c r="M63" s="95" t="n">
        <v>-1.754801</v>
      </c>
      <c r="N63" s="95" t="n">
        <v>-2.994512</v>
      </c>
      <c r="O63" s="95" t="n">
        <v>1.759984</v>
      </c>
    </row>
    <row r="64" customFormat="false" ht="15" hidden="false" customHeight="false" outlineLevel="0" collapsed="false">
      <c r="A64" s="14" t="n">
        <v>60</v>
      </c>
      <c r="B64" s="94" t="n">
        <v>0.794031</v>
      </c>
      <c r="C64" s="95" t="n">
        <v>-1.38148</v>
      </c>
      <c r="D64" s="95" t="n">
        <v>0.067214</v>
      </c>
      <c r="E64" s="95" t="n">
        <v>-1.640858</v>
      </c>
      <c r="F64" s="95" t="n">
        <v>-2.57178</v>
      </c>
      <c r="G64" s="95" t="n">
        <v>-0.095506</v>
      </c>
      <c r="H64" s="95" t="n">
        <v>0.445806</v>
      </c>
      <c r="I64" s="95" t="n">
        <v>-0.845456</v>
      </c>
      <c r="J64" s="95" t="n">
        <v>-2.561341</v>
      </c>
      <c r="K64" s="95" t="n">
        <v>0.283413</v>
      </c>
      <c r="L64" s="95" t="n">
        <v>1.874422</v>
      </c>
      <c r="M64" s="95" t="n">
        <v>-1.75483</v>
      </c>
      <c r="N64" s="95" t="n">
        <v>0.738162</v>
      </c>
      <c r="O64" s="95" t="n">
        <v>0.250648</v>
      </c>
    </row>
    <row r="65" customFormat="false" ht="15" hidden="false" customHeight="false" outlineLevel="0" collapsed="false">
      <c r="A65" s="14" t="n">
        <v>61</v>
      </c>
      <c r="B65" s="94" t="n">
        <v>0.519384</v>
      </c>
      <c r="C65" s="95" t="n">
        <v>-1.876775</v>
      </c>
      <c r="D65" s="95" t="n">
        <v>0.983413</v>
      </c>
      <c r="E65" s="95" t="n">
        <v>0.158108</v>
      </c>
      <c r="F65" s="95" t="n">
        <v>-0.167075</v>
      </c>
      <c r="G65" s="95" t="n">
        <v>1.251504</v>
      </c>
      <c r="H65" s="95" t="n">
        <v>0.007554</v>
      </c>
      <c r="I65" s="95" t="n">
        <v>1.254877</v>
      </c>
      <c r="J65" s="95" t="n">
        <v>2.596231</v>
      </c>
      <c r="K65" s="95" t="n">
        <v>0.194248</v>
      </c>
      <c r="L65" s="95" t="n">
        <v>0.421366</v>
      </c>
      <c r="M65" s="95" t="n">
        <v>-0.588095</v>
      </c>
      <c r="N65" s="95" t="n">
        <v>1.52128</v>
      </c>
      <c r="O65" s="95" t="n">
        <v>-1.239553</v>
      </c>
    </row>
    <row r="66" customFormat="false" ht="15" hidden="false" customHeight="false" outlineLevel="0" collapsed="false">
      <c r="A66" s="14" t="n">
        <v>62</v>
      </c>
      <c r="B66" s="94" t="n">
        <v>0.326545</v>
      </c>
      <c r="C66" s="95" t="n">
        <v>-0.520736</v>
      </c>
      <c r="D66" s="95" t="n">
        <v>-0.063175</v>
      </c>
      <c r="E66" s="95" t="n">
        <v>-0.182744</v>
      </c>
      <c r="F66" s="95" t="n">
        <v>-0.713387</v>
      </c>
      <c r="G66" s="95" t="n">
        <v>0.877189</v>
      </c>
      <c r="H66" s="95" t="n">
        <v>-0.310642</v>
      </c>
      <c r="I66" s="95" t="n">
        <v>-2.152274</v>
      </c>
      <c r="J66" s="95" t="n">
        <v>1.160247</v>
      </c>
      <c r="K66" s="95" t="n">
        <v>1.730602</v>
      </c>
      <c r="L66" s="95" t="n">
        <v>-0.55826</v>
      </c>
      <c r="M66" s="95" t="n">
        <v>1.357811</v>
      </c>
      <c r="N66" s="95" t="n">
        <v>-0.533502</v>
      </c>
      <c r="O66" s="95" t="n">
        <v>-0.993908</v>
      </c>
    </row>
    <row r="67" customFormat="false" ht="15" hidden="false" customHeight="false" outlineLevel="0" collapsed="false">
      <c r="A67" s="14" t="n">
        <v>63</v>
      </c>
      <c r="B67" s="94" t="n">
        <v>0.499955</v>
      </c>
      <c r="C67" s="95" t="n">
        <v>-0.921939</v>
      </c>
      <c r="D67" s="95" t="n">
        <v>1.637241</v>
      </c>
      <c r="E67" s="95" t="n">
        <v>1.367586</v>
      </c>
      <c r="F67" s="95" t="n">
        <v>0.695239</v>
      </c>
      <c r="G67" s="95" t="n">
        <v>-1.011714</v>
      </c>
      <c r="H67" s="95" t="n">
        <v>0.799572</v>
      </c>
      <c r="I67" s="95" t="n">
        <v>-1.086083</v>
      </c>
      <c r="J67" s="95" t="n">
        <v>0.62537</v>
      </c>
      <c r="K67" s="95" t="n">
        <v>-0.545565</v>
      </c>
      <c r="L67" s="95" t="n">
        <v>-0.569547</v>
      </c>
      <c r="M67" s="95" t="n">
        <v>-0.522853</v>
      </c>
      <c r="N67" s="95" t="n">
        <v>-2.073077</v>
      </c>
      <c r="O67" s="95" t="n">
        <v>-1.755621</v>
      </c>
    </row>
    <row r="68" customFormat="false" ht="15" hidden="false" customHeight="false" outlineLevel="0" collapsed="false">
      <c r="A68" s="14" t="n">
        <v>64</v>
      </c>
      <c r="B68" s="94" t="n">
        <v>0.093446</v>
      </c>
      <c r="C68" s="95" t="n">
        <v>-0.150091</v>
      </c>
      <c r="D68" s="95" t="n">
        <v>-1.07463</v>
      </c>
      <c r="E68" s="95" t="n">
        <v>0.822148</v>
      </c>
      <c r="F68" s="95" t="n">
        <v>1.174723</v>
      </c>
      <c r="G68" s="95" t="n">
        <v>-1.559761</v>
      </c>
      <c r="H68" s="95" t="n">
        <v>-1.50762</v>
      </c>
      <c r="I68" s="95" t="n">
        <v>-0.169988</v>
      </c>
      <c r="J68" s="95" t="n">
        <v>1.944242</v>
      </c>
      <c r="K68" s="95" t="n">
        <v>-0.789894</v>
      </c>
      <c r="L68" s="95" t="n">
        <v>0.49377</v>
      </c>
      <c r="M68" s="95" t="n">
        <v>-1.65872</v>
      </c>
      <c r="N68" s="95" t="n">
        <v>-0.917596</v>
      </c>
      <c r="O68" s="95" t="n">
        <v>0.471725</v>
      </c>
    </row>
    <row r="69" customFormat="false" ht="15" hidden="false" customHeight="false" outlineLevel="0" collapsed="false">
      <c r="A69" s="14" t="n">
        <v>65</v>
      </c>
      <c r="B69" s="94" t="n">
        <v>0.904704</v>
      </c>
      <c r="C69" s="95" t="n">
        <v>-0.2569</v>
      </c>
      <c r="D69" s="95" t="n">
        <v>0.483355</v>
      </c>
      <c r="E69" s="95" t="n">
        <v>0.106414</v>
      </c>
      <c r="F69" s="95" t="n">
        <v>-0.03312</v>
      </c>
      <c r="G69" s="95" t="n">
        <v>-0.05546</v>
      </c>
      <c r="H69" s="95" t="n">
        <v>1.350078</v>
      </c>
      <c r="I69" s="95" t="n">
        <v>-0.087803</v>
      </c>
      <c r="J69" s="95" t="n">
        <v>0.837304</v>
      </c>
      <c r="K69" s="95" t="n">
        <v>-0.29113</v>
      </c>
      <c r="L69" s="95" t="n">
        <v>0.065514</v>
      </c>
      <c r="M69" s="95" t="n">
        <v>-1.100477</v>
      </c>
      <c r="N69" s="95" t="n">
        <v>-2.126951</v>
      </c>
      <c r="O69" s="95" t="n">
        <v>-0.455295</v>
      </c>
    </row>
    <row r="70" customFormat="false" ht="15" hidden="false" customHeight="false" outlineLevel="0" collapsed="false">
      <c r="A70" s="14" t="n">
        <v>66</v>
      </c>
      <c r="B70" s="94" t="n">
        <v>0.989736</v>
      </c>
      <c r="C70" s="95" t="n">
        <v>0.06468</v>
      </c>
      <c r="D70" s="95" t="n">
        <v>-0.512276</v>
      </c>
      <c r="E70" s="95" t="n">
        <v>0.506691</v>
      </c>
      <c r="F70" s="95" t="n">
        <v>-0.836846</v>
      </c>
      <c r="G70" s="95" t="n">
        <v>-1.432332</v>
      </c>
      <c r="H70" s="95" t="n">
        <v>-1.514558</v>
      </c>
      <c r="I70" s="95" t="n">
        <v>0.613123</v>
      </c>
      <c r="J70" s="95" t="n">
        <v>-0.871668</v>
      </c>
      <c r="K70" s="95" t="n">
        <v>-0.039164</v>
      </c>
      <c r="L70" s="95" t="n">
        <v>-1.462216</v>
      </c>
      <c r="M70" s="95" t="n">
        <v>-0.920315</v>
      </c>
      <c r="N70" s="95" t="n">
        <v>-0.078999</v>
      </c>
      <c r="O70" s="95" t="n">
        <v>1.018093</v>
      </c>
    </row>
    <row r="71" customFormat="false" ht="15" hidden="false" customHeight="false" outlineLevel="0" collapsed="false">
      <c r="A71" s="14" t="n">
        <v>67</v>
      </c>
      <c r="B71" s="94" t="n">
        <v>0.058735</v>
      </c>
      <c r="C71" s="95" t="n">
        <v>-1.131793</v>
      </c>
      <c r="D71" s="95" t="n">
        <v>-1.518294</v>
      </c>
      <c r="E71" s="95" t="n">
        <v>-0.082206</v>
      </c>
      <c r="F71" s="95" t="n">
        <v>0.081729</v>
      </c>
      <c r="G71" s="95" t="n">
        <v>-0.507433</v>
      </c>
      <c r="H71" s="95" t="n">
        <v>1.144231</v>
      </c>
      <c r="I71" s="95" t="n">
        <v>-1.794703</v>
      </c>
      <c r="J71" s="95" t="n">
        <v>-0.900718</v>
      </c>
      <c r="K71" s="95" t="n">
        <v>-0.077438</v>
      </c>
      <c r="L71" s="95" t="n">
        <v>-0.955329</v>
      </c>
      <c r="M71" s="95" t="n">
        <v>0.25624</v>
      </c>
      <c r="N71" s="95" t="n">
        <v>-0.075246</v>
      </c>
      <c r="O71" s="95" t="n">
        <v>-0.329723</v>
      </c>
    </row>
    <row r="72" customFormat="false" ht="15" hidden="false" customHeight="false" outlineLevel="0" collapsed="false">
      <c r="A72" s="14" t="n">
        <v>68</v>
      </c>
      <c r="B72" s="94" t="n">
        <v>0.358231</v>
      </c>
      <c r="C72" s="95" t="n">
        <v>2.330481</v>
      </c>
      <c r="D72" s="95" t="n">
        <v>-1.072352</v>
      </c>
      <c r="E72" s="95" t="n">
        <v>-0.343389</v>
      </c>
      <c r="F72" s="95" t="n">
        <v>0.408571</v>
      </c>
      <c r="G72" s="95" t="n">
        <v>-0.833311</v>
      </c>
      <c r="H72" s="95" t="n">
        <v>0.054665</v>
      </c>
      <c r="I72" s="95" t="n">
        <v>0.77385</v>
      </c>
      <c r="J72" s="95" t="n">
        <v>0.135763</v>
      </c>
      <c r="K72" s="95" t="n">
        <v>0.66205</v>
      </c>
      <c r="L72" s="95" t="n">
        <v>-0.455834</v>
      </c>
      <c r="M72" s="95" t="n">
        <v>-0.341801</v>
      </c>
      <c r="N72" s="95" t="n">
        <v>1.843016</v>
      </c>
      <c r="O72" s="95" t="n">
        <v>0.394132</v>
      </c>
    </row>
    <row r="73" customFormat="false" ht="15" hidden="false" customHeight="false" outlineLevel="0" collapsed="false">
      <c r="A73" s="14" t="n">
        <v>69</v>
      </c>
      <c r="B73" s="94" t="n">
        <v>0.730065</v>
      </c>
      <c r="C73" s="95" t="n">
        <v>0.887623</v>
      </c>
      <c r="D73" s="95" t="n">
        <v>-0.731784</v>
      </c>
      <c r="E73" s="95" t="n">
        <v>-0.296774</v>
      </c>
      <c r="F73" s="95" t="n">
        <v>1.086635</v>
      </c>
      <c r="G73" s="95" t="n">
        <v>0.014958</v>
      </c>
      <c r="H73" s="95" t="n">
        <v>-1.319504</v>
      </c>
      <c r="I73" s="95" t="n">
        <v>-0.976028</v>
      </c>
      <c r="J73" s="95" t="n">
        <v>-0.143496</v>
      </c>
      <c r="K73" s="95" t="n">
        <v>1.494339</v>
      </c>
      <c r="L73" s="95" t="n">
        <v>0.459333</v>
      </c>
      <c r="M73" s="95" t="n">
        <v>-0.83669</v>
      </c>
      <c r="N73" s="95" t="n">
        <v>-0.090311</v>
      </c>
      <c r="O73" s="95" t="n">
        <v>-0.007155</v>
      </c>
    </row>
    <row r="74" customFormat="false" ht="15" hidden="false" customHeight="false" outlineLevel="0" collapsed="false">
      <c r="A74" s="14" t="n">
        <v>70</v>
      </c>
      <c r="B74" s="94" t="n">
        <v>0.314238</v>
      </c>
      <c r="C74" s="95" t="n">
        <v>-1.744562</v>
      </c>
      <c r="D74" s="95" t="n">
        <v>-0.103315</v>
      </c>
      <c r="E74" s="95" t="n">
        <v>-0.419874</v>
      </c>
      <c r="F74" s="95" t="n">
        <v>-0.219961</v>
      </c>
      <c r="G74" s="95" t="n">
        <v>-0.96398</v>
      </c>
      <c r="H74" s="95" t="n">
        <v>0.306556</v>
      </c>
      <c r="I74" s="95" t="n">
        <v>-0.481295</v>
      </c>
      <c r="J74" s="95" t="n">
        <v>-0.841052</v>
      </c>
      <c r="K74" s="95" t="n">
        <v>1.785876</v>
      </c>
      <c r="L74" s="95" t="n">
        <v>-0.441657</v>
      </c>
      <c r="M74" s="95" t="n">
        <v>-1.432939</v>
      </c>
      <c r="N74" s="95" t="n">
        <v>1.153843</v>
      </c>
      <c r="O74" s="95" t="n">
        <v>1.344976</v>
      </c>
    </row>
    <row r="75" customFormat="false" ht="15" hidden="false" customHeight="false" outlineLevel="0" collapsed="false">
      <c r="A75" s="14" t="n">
        <v>71</v>
      </c>
      <c r="B75" s="94" t="n">
        <v>0.56705</v>
      </c>
      <c r="C75" s="95" t="n">
        <v>-1.032461</v>
      </c>
      <c r="D75" s="95" t="n">
        <v>-0.501001</v>
      </c>
      <c r="E75" s="95" t="n">
        <v>-0.247517</v>
      </c>
      <c r="F75" s="95" t="n">
        <v>-0.472047</v>
      </c>
      <c r="G75" s="95" t="n">
        <v>-1.455393</v>
      </c>
      <c r="H75" s="95" t="n">
        <v>-1.151072</v>
      </c>
      <c r="I75" s="95" t="n">
        <v>2.067064</v>
      </c>
      <c r="J75" s="95" t="n">
        <v>-0.682645</v>
      </c>
      <c r="K75" s="95" t="n">
        <v>-0.605806</v>
      </c>
      <c r="L75" s="95" t="n">
        <v>0.698996</v>
      </c>
      <c r="M75" s="95" t="n">
        <v>-0.555619</v>
      </c>
      <c r="N75" s="95" t="n">
        <v>-0.746355</v>
      </c>
      <c r="O75" s="95" t="n">
        <v>-1.123912</v>
      </c>
    </row>
    <row r="76" customFormat="false" ht="15" hidden="false" customHeight="false" outlineLevel="0" collapsed="false">
      <c r="A76" s="14" t="n">
        <v>72</v>
      </c>
      <c r="B76" s="94" t="n">
        <v>0.416571</v>
      </c>
      <c r="C76" s="95" t="n">
        <v>0.454609</v>
      </c>
      <c r="D76" s="95" t="n">
        <v>0.125674</v>
      </c>
      <c r="E76" s="95" t="n">
        <v>1.041855</v>
      </c>
      <c r="F76" s="95" t="n">
        <v>-0.50552</v>
      </c>
      <c r="G76" s="95" t="n">
        <v>1.223228</v>
      </c>
      <c r="H76" s="95" t="n">
        <v>0.073012</v>
      </c>
      <c r="I76" s="95" t="n">
        <v>-0.609304</v>
      </c>
      <c r="J76" s="95" t="n">
        <v>0.378847</v>
      </c>
      <c r="K76" s="95" t="n">
        <v>0.269079</v>
      </c>
      <c r="L76" s="95" t="n">
        <v>0.198</v>
      </c>
      <c r="M76" s="95" t="n">
        <v>-0.831926</v>
      </c>
      <c r="N76" s="95" t="n">
        <v>-0.17784</v>
      </c>
      <c r="O76" s="95" t="n">
        <v>-0.273176</v>
      </c>
    </row>
    <row r="77" customFormat="false" ht="15" hidden="false" customHeight="false" outlineLevel="0" collapsed="false">
      <c r="A77" s="14" t="n">
        <v>73</v>
      </c>
      <c r="B77" s="94" t="n">
        <v>0.774212</v>
      </c>
      <c r="C77" s="95" t="n">
        <v>0.654956</v>
      </c>
      <c r="D77" s="95" t="n">
        <v>1.20729</v>
      </c>
      <c r="E77" s="95" t="n">
        <v>0.754975</v>
      </c>
      <c r="F77" s="95" t="n">
        <v>0.670753</v>
      </c>
      <c r="G77" s="95" t="n">
        <v>1.028358</v>
      </c>
      <c r="H77" s="95" t="n">
        <v>1.157257</v>
      </c>
      <c r="I77" s="95" t="n">
        <v>-0.463793</v>
      </c>
      <c r="J77" s="95" t="n">
        <v>-1.239898</v>
      </c>
      <c r="K77" s="95" t="n">
        <v>0.086168</v>
      </c>
      <c r="L77" s="95" t="n">
        <v>1.435557</v>
      </c>
      <c r="M77" s="95" t="n">
        <v>-1.327288</v>
      </c>
      <c r="N77" s="95" t="n">
        <v>-1.031175</v>
      </c>
      <c r="O77" s="95" t="n">
        <v>-0.01123</v>
      </c>
    </row>
    <row r="78" customFormat="false" ht="15" hidden="false" customHeight="false" outlineLevel="0" collapsed="false">
      <c r="A78" s="14" t="n">
        <v>74</v>
      </c>
      <c r="B78" s="94" t="n">
        <v>0.958464</v>
      </c>
      <c r="C78" s="95" t="n">
        <v>-0.626458</v>
      </c>
      <c r="D78" s="95" t="n">
        <v>0.920931</v>
      </c>
      <c r="E78" s="95" t="n">
        <v>0.006734</v>
      </c>
      <c r="F78" s="95" t="n">
        <v>0.770465</v>
      </c>
      <c r="G78" s="95" t="n">
        <v>0.228326</v>
      </c>
      <c r="H78" s="95" t="n">
        <v>0.335173</v>
      </c>
      <c r="I78" s="95" t="n">
        <v>-1.248005</v>
      </c>
      <c r="J78" s="95" t="n">
        <v>-0.716206</v>
      </c>
      <c r="K78" s="95" t="n">
        <v>-2.034369</v>
      </c>
      <c r="L78" s="95" t="n">
        <v>-0.840488</v>
      </c>
      <c r="M78" s="95" t="n">
        <v>-0.61757</v>
      </c>
      <c r="N78" s="95" t="n">
        <v>0.27291</v>
      </c>
      <c r="O78" s="95" t="n">
        <v>-1.220545</v>
      </c>
    </row>
    <row r="79" customFormat="false" ht="15" hidden="false" customHeight="false" outlineLevel="0" collapsed="false">
      <c r="A79" s="14" t="n">
        <v>75</v>
      </c>
      <c r="B79" s="94" t="n">
        <v>0.888395</v>
      </c>
      <c r="C79" s="95" t="n">
        <v>1.70684</v>
      </c>
      <c r="D79" s="95" t="n">
        <v>1.150605</v>
      </c>
      <c r="E79" s="95" t="n">
        <v>-1.086028</v>
      </c>
      <c r="F79" s="95" t="n">
        <v>-1.907565</v>
      </c>
      <c r="G79" s="95" t="n">
        <v>-1.66956</v>
      </c>
      <c r="H79" s="95" t="n">
        <v>0.239457</v>
      </c>
      <c r="I79" s="95" t="n">
        <v>-1.304286</v>
      </c>
      <c r="J79" s="95" t="n">
        <v>-0.358291</v>
      </c>
      <c r="K79" s="95" t="n">
        <v>0.49453</v>
      </c>
      <c r="L79" s="95" t="n">
        <v>0.324273</v>
      </c>
      <c r="M79" s="95" t="n">
        <v>0.668352</v>
      </c>
      <c r="N79" s="95" t="n">
        <v>-1.35395</v>
      </c>
      <c r="O79" s="95" t="n">
        <v>0.592827</v>
      </c>
    </row>
    <row r="80" customFormat="false" ht="15" hidden="false" customHeight="false" outlineLevel="0" collapsed="false">
      <c r="A80" s="14" t="n">
        <v>76</v>
      </c>
      <c r="B80" s="94" t="n">
        <v>0.620935</v>
      </c>
      <c r="C80" s="95" t="n">
        <v>0.625849</v>
      </c>
      <c r="D80" s="95" t="n">
        <v>0.884742</v>
      </c>
      <c r="E80" s="95" t="n">
        <v>0.761976</v>
      </c>
      <c r="F80" s="95" t="n">
        <v>-1.337806</v>
      </c>
      <c r="G80" s="95" t="n">
        <v>-2.503818</v>
      </c>
      <c r="H80" s="95" t="n">
        <v>0.303308</v>
      </c>
      <c r="I80" s="95" t="n">
        <v>1.534874</v>
      </c>
      <c r="J80" s="95" t="n">
        <v>-0.831845</v>
      </c>
      <c r="K80" s="95" t="n">
        <v>-0.842515</v>
      </c>
      <c r="L80" s="95" t="n">
        <v>0.113492</v>
      </c>
      <c r="M80" s="95" t="n">
        <v>1.021595</v>
      </c>
      <c r="N80" s="95" t="n">
        <v>0.674349</v>
      </c>
      <c r="O80" s="95" t="n">
        <v>-1.241415</v>
      </c>
    </row>
    <row r="81" customFormat="false" ht="15" hidden="false" customHeight="false" outlineLevel="0" collapsed="false">
      <c r="A81" s="14" t="n">
        <v>77</v>
      </c>
      <c r="B81" s="94" t="n">
        <v>0.160274</v>
      </c>
      <c r="C81" s="95" t="n">
        <v>-0.493273</v>
      </c>
      <c r="D81" s="95" t="n">
        <v>-0.621419</v>
      </c>
      <c r="E81" s="95" t="n">
        <v>0.515814</v>
      </c>
      <c r="F81" s="95" t="n">
        <v>0.698073</v>
      </c>
      <c r="G81" s="95" t="n">
        <v>-0.938682</v>
      </c>
      <c r="H81" s="95" t="n">
        <v>-0.865849</v>
      </c>
      <c r="I81" s="95" t="n">
        <v>0.232221</v>
      </c>
      <c r="J81" s="95" t="n">
        <v>-0.273084</v>
      </c>
      <c r="K81" s="95" t="n">
        <v>-0.823863</v>
      </c>
      <c r="L81" s="95" t="n">
        <v>-0.506142</v>
      </c>
      <c r="M81" s="95" t="n">
        <v>0.549186</v>
      </c>
      <c r="N81" s="95" t="n">
        <v>-0.405796</v>
      </c>
      <c r="O81" s="95" t="n">
        <v>-0.173963</v>
      </c>
    </row>
    <row r="82" customFormat="false" ht="15" hidden="false" customHeight="false" outlineLevel="0" collapsed="false">
      <c r="A82" s="14" t="n">
        <v>78</v>
      </c>
      <c r="B82" s="94" t="n">
        <v>0.947062</v>
      </c>
      <c r="C82" s="95" t="n">
        <v>-0.827697</v>
      </c>
      <c r="D82" s="95" t="n">
        <v>0.54188</v>
      </c>
      <c r="E82" s="95" t="n">
        <v>-0.570951</v>
      </c>
      <c r="F82" s="95" t="n">
        <v>0.210823</v>
      </c>
      <c r="G82" s="95" t="n">
        <v>0.117881</v>
      </c>
      <c r="H82" s="95" t="n">
        <v>-0.440352</v>
      </c>
      <c r="I82" s="95" t="n">
        <v>-0.886859</v>
      </c>
      <c r="J82" s="95" t="n">
        <v>-0.128762</v>
      </c>
      <c r="K82" s="95" t="n">
        <v>-0.3588</v>
      </c>
      <c r="L82" s="95" t="n">
        <v>0.961788</v>
      </c>
      <c r="M82" s="95" t="n">
        <v>-0.898529</v>
      </c>
      <c r="N82" s="95" t="n">
        <v>0.707064</v>
      </c>
      <c r="O82" s="95" t="n">
        <v>1.158384</v>
      </c>
    </row>
    <row r="83" customFormat="false" ht="15" hidden="false" customHeight="false" outlineLevel="0" collapsed="false">
      <c r="A83" s="14" t="n">
        <v>79</v>
      </c>
      <c r="B83" s="94" t="n">
        <v>0.023632</v>
      </c>
      <c r="C83" s="95" t="n">
        <v>0.609749</v>
      </c>
      <c r="D83" s="95" t="n">
        <v>0.697542</v>
      </c>
      <c r="E83" s="95" t="n">
        <v>-0.297075</v>
      </c>
      <c r="F83" s="95" t="n">
        <v>0.410254</v>
      </c>
      <c r="G83" s="95" t="n">
        <v>0.419923</v>
      </c>
      <c r="H83" s="95" t="n">
        <v>-1.645804</v>
      </c>
      <c r="I83" s="95" t="n">
        <v>-0.358378</v>
      </c>
      <c r="J83" s="95" t="n">
        <v>-1.239387</v>
      </c>
      <c r="K83" s="95" t="n">
        <v>-1.891839</v>
      </c>
      <c r="L83" s="95" t="n">
        <v>-0.049839</v>
      </c>
      <c r="M83" s="95" t="n">
        <v>0.412933</v>
      </c>
      <c r="N83" s="95" t="n">
        <v>-0.688388</v>
      </c>
      <c r="O83" s="95" t="n">
        <v>0.494961</v>
      </c>
    </row>
    <row r="84" customFormat="false" ht="15" hidden="false" customHeight="false" outlineLevel="0" collapsed="false">
      <c r="A84" s="14" t="n">
        <v>80</v>
      </c>
      <c r="B84" s="94" t="n">
        <v>0.297709</v>
      </c>
      <c r="C84" s="95" t="n">
        <v>0.55036</v>
      </c>
      <c r="D84" s="95" t="n">
        <v>0.077704</v>
      </c>
      <c r="E84" s="95" t="n">
        <v>-0.511267</v>
      </c>
      <c r="F84" s="95" t="n">
        <v>0.658044</v>
      </c>
      <c r="G84" s="95" t="n">
        <v>1.7501</v>
      </c>
      <c r="H84" s="95" t="n">
        <v>-2.060235</v>
      </c>
      <c r="I84" s="95" t="n">
        <v>0.719172</v>
      </c>
      <c r="J84" s="95" t="n">
        <v>-1.163906</v>
      </c>
      <c r="K84" s="95" t="n">
        <v>0.838019</v>
      </c>
      <c r="L84" s="95" t="n">
        <v>0.987696</v>
      </c>
      <c r="M84" s="95" t="n">
        <v>-0.410037</v>
      </c>
      <c r="N84" s="95" t="n">
        <v>-0.435962</v>
      </c>
      <c r="O84" s="95" t="n">
        <v>-0.02172</v>
      </c>
    </row>
    <row r="85" customFormat="false" ht="15" hidden="false" customHeight="false" outlineLevel="0" collapsed="false">
      <c r="A85" s="14" t="n">
        <v>81</v>
      </c>
      <c r="B85" s="94" t="n">
        <v>0.281613</v>
      </c>
      <c r="C85" s="95" t="n">
        <v>0.118323</v>
      </c>
      <c r="D85" s="95" t="n">
        <v>-0.203019</v>
      </c>
      <c r="E85" s="95" t="n">
        <v>1.138113</v>
      </c>
      <c r="F85" s="95" t="n">
        <v>-1.568661</v>
      </c>
      <c r="G85" s="95" t="n">
        <v>-0.503009</v>
      </c>
      <c r="H85" s="95" t="n">
        <v>0.650609</v>
      </c>
      <c r="I85" s="95" t="n">
        <v>-0.287632</v>
      </c>
      <c r="J85" s="95" t="n">
        <v>-0.248738</v>
      </c>
      <c r="K85" s="95" t="n">
        <v>-0.302073</v>
      </c>
      <c r="L85" s="95" t="n">
        <v>0.95124</v>
      </c>
      <c r="M85" s="95" t="n">
        <v>0.694181</v>
      </c>
      <c r="N85" s="95" t="n">
        <v>-1.326071</v>
      </c>
      <c r="O85" s="95" t="n">
        <v>-1.138246</v>
      </c>
    </row>
    <row r="86" customFormat="false" ht="15" hidden="false" customHeight="false" outlineLevel="0" collapsed="false">
      <c r="A86" s="14" t="n">
        <v>82</v>
      </c>
      <c r="B86" s="94" t="n">
        <v>0.671826</v>
      </c>
      <c r="C86" s="95" t="n">
        <v>-0.414846</v>
      </c>
      <c r="D86" s="95" t="n">
        <v>-0.138084</v>
      </c>
      <c r="E86" s="95" t="n">
        <v>0.906558</v>
      </c>
      <c r="F86" s="95" t="n">
        <v>-0.117161</v>
      </c>
      <c r="G86" s="95" t="n">
        <v>1.321637</v>
      </c>
      <c r="H86" s="95" t="n">
        <v>1.865219</v>
      </c>
      <c r="I86" s="95" t="n">
        <v>-0.86783</v>
      </c>
      <c r="J86" s="95" t="n">
        <v>0.171709</v>
      </c>
      <c r="K86" s="95" t="n">
        <v>1.032794</v>
      </c>
      <c r="L86" s="95" t="n">
        <v>0.236845</v>
      </c>
      <c r="M86" s="95" t="n">
        <v>0.348461</v>
      </c>
      <c r="N86" s="95" t="n">
        <v>-0.452107</v>
      </c>
      <c r="O86" s="95" t="n">
        <v>-0.546139</v>
      </c>
    </row>
    <row r="87" customFormat="false" ht="15" hidden="false" customHeight="false" outlineLevel="0" collapsed="false">
      <c r="A87" s="14" t="n">
        <v>83</v>
      </c>
      <c r="B87" s="94" t="n">
        <v>0.487363</v>
      </c>
      <c r="C87" s="95" t="n">
        <v>0.211193</v>
      </c>
      <c r="D87" s="95" t="n">
        <v>1.002949</v>
      </c>
      <c r="E87" s="95" t="n">
        <v>-1.042967</v>
      </c>
      <c r="F87" s="95" t="n">
        <v>-0.134232</v>
      </c>
      <c r="G87" s="95" t="n">
        <v>1.809989</v>
      </c>
      <c r="H87" s="95" t="n">
        <v>-0.185398</v>
      </c>
      <c r="I87" s="95" t="n">
        <v>0.177424</v>
      </c>
      <c r="J87" s="95" t="n">
        <v>0.810807</v>
      </c>
      <c r="K87" s="95" t="n">
        <v>0.58447</v>
      </c>
      <c r="L87" s="95" t="n">
        <v>-0.144856</v>
      </c>
      <c r="M87" s="95" t="n">
        <v>-0.205991</v>
      </c>
      <c r="N87" s="95" t="n">
        <v>1.537792</v>
      </c>
      <c r="O87" s="95" t="n">
        <v>-0.931683</v>
      </c>
    </row>
    <row r="88" customFormat="false" ht="15" hidden="false" customHeight="false" outlineLevel="0" collapsed="false">
      <c r="A88" s="14" t="n">
        <v>84</v>
      </c>
      <c r="B88" s="94" t="n">
        <v>0.092889</v>
      </c>
      <c r="C88" s="95" t="n">
        <v>-1.340775</v>
      </c>
      <c r="D88" s="95" t="n">
        <v>1.126705</v>
      </c>
      <c r="E88" s="95" t="n">
        <v>1.276795</v>
      </c>
      <c r="F88" s="95" t="n">
        <v>-0.949081</v>
      </c>
      <c r="G88" s="95" t="n">
        <v>0.898422</v>
      </c>
      <c r="H88" s="95" t="n">
        <v>0.385252</v>
      </c>
      <c r="I88" s="95" t="n">
        <v>-0.086455</v>
      </c>
      <c r="J88" s="95" t="n">
        <v>0.137973</v>
      </c>
      <c r="K88" s="95" t="n">
        <v>1.879615</v>
      </c>
      <c r="L88" s="95" t="n">
        <v>0.780401</v>
      </c>
      <c r="M88" s="95" t="n">
        <v>0.627692</v>
      </c>
      <c r="N88" s="95" t="n">
        <v>0.562218</v>
      </c>
      <c r="O88" s="95" t="n">
        <v>-0.553603</v>
      </c>
    </row>
    <row r="89" customFormat="false" ht="15" hidden="false" customHeight="false" outlineLevel="0" collapsed="false">
      <c r="A89" s="14" t="n">
        <v>85</v>
      </c>
      <c r="B89" s="94" t="n">
        <v>0.012858</v>
      </c>
      <c r="C89" s="95" t="n">
        <v>-0.274239</v>
      </c>
      <c r="D89" s="95" t="n">
        <v>-0.100788</v>
      </c>
      <c r="E89" s="95" t="n">
        <v>-0.835541</v>
      </c>
      <c r="F89" s="95" t="n">
        <v>0.573456</v>
      </c>
      <c r="G89" s="95" t="n">
        <v>1.195284</v>
      </c>
      <c r="H89" s="95" t="n">
        <v>-0.050161</v>
      </c>
      <c r="I89" s="95" t="n">
        <v>-0.773872</v>
      </c>
      <c r="J89" s="95" t="n">
        <v>-0.744532</v>
      </c>
      <c r="K89" s="95" t="n">
        <v>1.641244</v>
      </c>
      <c r="L89" s="95" t="n">
        <v>-0.541035</v>
      </c>
      <c r="M89" s="95" t="n">
        <v>-1.176439</v>
      </c>
      <c r="N89" s="95" t="n">
        <v>-1.442229</v>
      </c>
      <c r="O89" s="95" t="n">
        <v>-0.427889</v>
      </c>
    </row>
    <row r="90" customFormat="false" ht="15" hidden="false" customHeight="false" outlineLevel="0" collapsed="false">
      <c r="A90" s="14" t="n">
        <v>86</v>
      </c>
      <c r="B90" s="94" t="n">
        <v>0.604316</v>
      </c>
      <c r="C90" s="95" t="n">
        <v>1.260412</v>
      </c>
      <c r="D90" s="95" t="n">
        <v>1.29586</v>
      </c>
      <c r="E90" s="95" t="n">
        <v>0.63683</v>
      </c>
      <c r="F90" s="95" t="n">
        <v>-0.693548</v>
      </c>
      <c r="G90" s="95" t="n">
        <v>0.872105</v>
      </c>
      <c r="H90" s="95" t="n">
        <v>-0.146078</v>
      </c>
      <c r="I90" s="95" t="n">
        <v>0.65964</v>
      </c>
      <c r="J90" s="95" t="n">
        <v>2.229996</v>
      </c>
      <c r="K90" s="95" t="n">
        <v>-0.1727</v>
      </c>
      <c r="L90" s="95" t="n">
        <v>-1.308049</v>
      </c>
      <c r="M90" s="95" t="n">
        <v>1.965191</v>
      </c>
      <c r="N90" s="95" t="n">
        <v>-0.101603</v>
      </c>
      <c r="O90" s="95" t="n">
        <v>-0.120412</v>
      </c>
    </row>
    <row r="91" customFormat="false" ht="15" hidden="false" customHeight="false" outlineLevel="0" collapsed="false">
      <c r="A91" s="14" t="n">
        <v>87</v>
      </c>
      <c r="B91" s="94" t="n">
        <v>0.491483</v>
      </c>
      <c r="C91" s="95" t="n">
        <v>-1.577088</v>
      </c>
      <c r="D91" s="95" t="n">
        <v>0.812205</v>
      </c>
      <c r="E91" s="95" t="n">
        <v>1.121108</v>
      </c>
      <c r="F91" s="95" t="n">
        <v>0.324542</v>
      </c>
      <c r="G91" s="95" t="n">
        <v>1.165687</v>
      </c>
      <c r="H91" s="95" t="n">
        <v>-0.322927</v>
      </c>
      <c r="I91" s="95" t="n">
        <v>1.425226</v>
      </c>
      <c r="J91" s="95" t="n">
        <v>0.852661</v>
      </c>
      <c r="K91" s="95" t="n">
        <v>1.844027</v>
      </c>
      <c r="L91" s="95" t="n">
        <v>-1.591578</v>
      </c>
      <c r="M91" s="95" t="n">
        <v>-1.170529</v>
      </c>
      <c r="N91" s="95" t="n">
        <v>0.970847</v>
      </c>
      <c r="O91" s="95" t="n">
        <v>0.459631</v>
      </c>
    </row>
    <row r="92" customFormat="false" ht="15" hidden="false" customHeight="false" outlineLevel="0" collapsed="false">
      <c r="A92" s="14" t="n">
        <v>88</v>
      </c>
      <c r="B92" s="94" t="n">
        <v>0.601382</v>
      </c>
      <c r="C92" s="95" t="n">
        <v>-0.832898</v>
      </c>
      <c r="D92" s="95" t="n">
        <v>0.181364</v>
      </c>
      <c r="E92" s="95" t="n">
        <v>1.01839</v>
      </c>
      <c r="F92" s="95" t="n">
        <v>1.231211</v>
      </c>
      <c r="G92" s="95" t="n">
        <v>0.360028</v>
      </c>
      <c r="H92" s="95" t="n">
        <v>0.190582</v>
      </c>
      <c r="I92" s="95" t="n">
        <v>0.568471</v>
      </c>
      <c r="J92" s="95" t="n">
        <v>0.051344</v>
      </c>
      <c r="K92" s="95" t="n">
        <v>2.01053</v>
      </c>
      <c r="L92" s="95" t="n">
        <v>-0.32836</v>
      </c>
      <c r="M92" s="95" t="n">
        <v>0.115158</v>
      </c>
      <c r="N92" s="95" t="n">
        <v>-0.092148</v>
      </c>
      <c r="O92" s="95" t="n">
        <v>1.650256</v>
      </c>
    </row>
    <row r="93" customFormat="false" ht="15" hidden="false" customHeight="false" outlineLevel="0" collapsed="false">
      <c r="A93" s="14" t="n">
        <v>89</v>
      </c>
      <c r="B93" s="94" t="n">
        <v>0.564024</v>
      </c>
      <c r="C93" s="95" t="n">
        <v>-0.435425</v>
      </c>
      <c r="D93" s="95" t="n">
        <v>0.981267</v>
      </c>
      <c r="E93" s="95" t="n">
        <v>0.039431</v>
      </c>
      <c r="F93" s="95" t="n">
        <v>-0.358627</v>
      </c>
      <c r="G93" s="95" t="n">
        <v>-1.994205</v>
      </c>
      <c r="H93" s="95" t="n">
        <v>0.031557</v>
      </c>
      <c r="I93" s="95" t="n">
        <v>1.769602</v>
      </c>
      <c r="J93" s="95" t="n">
        <v>-0.606027</v>
      </c>
      <c r="K93" s="95" t="n">
        <v>-2.838005</v>
      </c>
      <c r="L93" s="95" t="n">
        <v>0.379706</v>
      </c>
      <c r="M93" s="95" t="n">
        <v>-1.11809</v>
      </c>
      <c r="N93" s="95" t="n">
        <v>-1.70364</v>
      </c>
      <c r="O93" s="95" t="n">
        <v>-0.453719</v>
      </c>
    </row>
    <row r="94" customFormat="false" ht="15" hidden="false" customHeight="false" outlineLevel="0" collapsed="false">
      <c r="A94" s="14" t="n">
        <v>90</v>
      </c>
      <c r="B94" s="94" t="n">
        <v>0.890459</v>
      </c>
      <c r="C94" s="95" t="n">
        <v>-1.27472</v>
      </c>
      <c r="D94" s="95" t="n">
        <v>1.108571</v>
      </c>
      <c r="E94" s="95" t="n">
        <v>0.265794</v>
      </c>
      <c r="F94" s="95" t="n">
        <v>0.66942</v>
      </c>
      <c r="G94" s="95" t="n">
        <v>-0.586144</v>
      </c>
      <c r="H94" s="95" t="n">
        <v>-0.060716</v>
      </c>
      <c r="I94" s="95" t="n">
        <v>-0.521829</v>
      </c>
      <c r="J94" s="95" t="n">
        <v>0.293979</v>
      </c>
      <c r="K94" s="95" t="n">
        <v>-2.217376</v>
      </c>
      <c r="L94" s="95" t="n">
        <v>-0.026029</v>
      </c>
      <c r="M94" s="95" t="n">
        <v>1.036659</v>
      </c>
      <c r="N94" s="95" t="n">
        <v>1.705758</v>
      </c>
      <c r="O94" s="95" t="n">
        <v>0.833656</v>
      </c>
    </row>
    <row r="95" customFormat="false" ht="15" hidden="false" customHeight="false" outlineLevel="0" collapsed="false">
      <c r="A95" s="14" t="n">
        <v>91</v>
      </c>
      <c r="B95" s="94" t="n">
        <v>0.918397</v>
      </c>
      <c r="C95" s="95" t="n">
        <v>0.145562</v>
      </c>
      <c r="D95" s="95" t="n">
        <v>-1.704557</v>
      </c>
      <c r="E95" s="95" t="n">
        <v>0.15116</v>
      </c>
      <c r="F95" s="95" t="n">
        <v>-1.96528</v>
      </c>
      <c r="G95" s="95" t="n">
        <v>-0.900588</v>
      </c>
      <c r="H95" s="95" t="n">
        <v>-0.214039</v>
      </c>
      <c r="I95" s="95" t="n">
        <v>-0.27986</v>
      </c>
      <c r="J95" s="95" t="n">
        <v>0.878788</v>
      </c>
      <c r="K95" s="95" t="n">
        <v>-0.288777</v>
      </c>
      <c r="L95" s="95" t="n">
        <v>-1.269733</v>
      </c>
      <c r="M95" s="95" t="n">
        <v>-0.495202</v>
      </c>
      <c r="N95" s="95" t="n">
        <v>-0.76894</v>
      </c>
      <c r="O95" s="95" t="n">
        <v>1.073658</v>
      </c>
    </row>
    <row r="96" customFormat="false" ht="15" hidden="false" customHeight="false" outlineLevel="0" collapsed="false">
      <c r="A96" s="14" t="n">
        <v>92</v>
      </c>
      <c r="B96" s="94" t="n">
        <v>0.188257</v>
      </c>
      <c r="C96" s="95" t="n">
        <v>-1.482264</v>
      </c>
      <c r="D96" s="95" t="n">
        <v>-0.502247</v>
      </c>
      <c r="E96" s="95" t="n">
        <v>0.903255</v>
      </c>
      <c r="F96" s="95" t="n">
        <v>-0.870887</v>
      </c>
      <c r="G96" s="95" t="n">
        <v>0.369819</v>
      </c>
      <c r="H96" s="95" t="n">
        <v>0.016504</v>
      </c>
      <c r="I96" s="95" t="n">
        <v>-0.354357</v>
      </c>
      <c r="J96" s="95" t="n">
        <v>-1.770947</v>
      </c>
      <c r="K96" s="95" t="n">
        <v>0.017354</v>
      </c>
      <c r="L96" s="95" t="n">
        <v>-0.532599</v>
      </c>
      <c r="M96" s="95" t="n">
        <v>0.269612</v>
      </c>
      <c r="N96" s="95" t="n">
        <v>-1.469674</v>
      </c>
      <c r="O96" s="95" t="n">
        <v>0.512109</v>
      </c>
    </row>
    <row r="97" customFormat="false" ht="15" hidden="false" customHeight="false" outlineLevel="0" collapsed="false">
      <c r="A97" s="14" t="n">
        <v>93</v>
      </c>
      <c r="B97" s="94" t="n">
        <v>0.942121</v>
      </c>
      <c r="C97" s="95" t="n">
        <v>0.647806</v>
      </c>
      <c r="D97" s="95" t="n">
        <v>1.391744</v>
      </c>
      <c r="E97" s="95" t="n">
        <v>-0.494673</v>
      </c>
      <c r="F97" s="95" t="n">
        <v>-0.707196</v>
      </c>
      <c r="G97" s="95" t="n">
        <v>0.893929</v>
      </c>
      <c r="H97" s="95" t="n">
        <v>-1.057164</v>
      </c>
      <c r="I97" s="95" t="n">
        <v>-0.868322</v>
      </c>
      <c r="J97" s="95" t="n">
        <v>-0.318133</v>
      </c>
      <c r="K97" s="95" t="n">
        <v>-1.143983</v>
      </c>
      <c r="L97" s="95" t="n">
        <v>1.431594</v>
      </c>
      <c r="M97" s="95" t="n">
        <v>0.953262</v>
      </c>
      <c r="N97" s="95" t="n">
        <v>-2.180427</v>
      </c>
      <c r="O97" s="95" t="n">
        <v>-2.150517</v>
      </c>
    </row>
    <row r="98" customFormat="false" ht="15" hidden="false" customHeight="false" outlineLevel="0" collapsed="false">
      <c r="A98" s="14" t="n">
        <v>94</v>
      </c>
      <c r="B98" s="94" t="n">
        <v>0.787727</v>
      </c>
      <c r="C98" s="95" t="n">
        <v>-0.65456</v>
      </c>
      <c r="D98" s="95" t="n">
        <v>0.495685</v>
      </c>
      <c r="E98" s="95" t="n">
        <v>0.679345</v>
      </c>
      <c r="F98" s="95" t="n">
        <v>1.407859</v>
      </c>
      <c r="G98" s="95" t="n">
        <v>0.282781</v>
      </c>
      <c r="H98" s="95" t="n">
        <v>-1.071398</v>
      </c>
      <c r="I98" s="95" t="n">
        <v>0.417882</v>
      </c>
      <c r="J98" s="95" t="n">
        <v>-1.160133</v>
      </c>
      <c r="K98" s="95" t="n">
        <v>-0.838518</v>
      </c>
      <c r="L98" s="95" t="n">
        <v>-1.609126</v>
      </c>
      <c r="M98" s="95" t="n">
        <v>-0.904108</v>
      </c>
      <c r="N98" s="95" t="n">
        <v>-0.626066</v>
      </c>
      <c r="O98" s="95" t="n">
        <v>-0.576304</v>
      </c>
    </row>
    <row r="99" customFormat="false" ht="15" hidden="false" customHeight="false" outlineLevel="0" collapsed="false">
      <c r="A99" s="14" t="n">
        <v>95</v>
      </c>
      <c r="B99" s="94" t="n">
        <v>0.639026</v>
      </c>
      <c r="C99" s="95" t="n">
        <v>1.769676</v>
      </c>
      <c r="D99" s="95" t="n">
        <v>0.096213</v>
      </c>
      <c r="E99" s="95" t="n">
        <v>0.347693</v>
      </c>
      <c r="F99" s="95" t="n">
        <v>0.156088</v>
      </c>
      <c r="G99" s="95" t="n">
        <v>1.583655</v>
      </c>
      <c r="H99" s="95" t="n">
        <v>-0.951496</v>
      </c>
      <c r="I99" s="95" t="n">
        <v>0.750157</v>
      </c>
      <c r="J99" s="95" t="n">
        <v>-0.854981</v>
      </c>
      <c r="K99" s="95" t="n">
        <v>-0.138702</v>
      </c>
      <c r="L99" s="95" t="n">
        <v>0.495056</v>
      </c>
      <c r="M99" s="95" t="n">
        <v>-1.350258</v>
      </c>
      <c r="N99" s="95" t="n">
        <v>-0.386558</v>
      </c>
      <c r="O99" s="95" t="n">
        <v>0.005687</v>
      </c>
    </row>
    <row r="100" customFormat="false" ht="15" hidden="false" customHeight="false" outlineLevel="0" collapsed="false">
      <c r="A100" s="14" t="n">
        <v>96</v>
      </c>
      <c r="B100" s="94" t="n">
        <v>0.659607</v>
      </c>
      <c r="C100" s="95" t="n">
        <v>0.504506</v>
      </c>
      <c r="D100" s="95" t="n">
        <v>-0.224062</v>
      </c>
      <c r="E100" s="95" t="n">
        <v>2.820002</v>
      </c>
      <c r="F100" s="95" t="n">
        <v>1.881973</v>
      </c>
      <c r="G100" s="95" t="n">
        <v>-2.202257</v>
      </c>
      <c r="H100" s="95" t="n">
        <v>0.117901</v>
      </c>
      <c r="I100" s="95" t="n">
        <v>0.55394</v>
      </c>
      <c r="J100" s="95" t="n">
        <v>0.342054</v>
      </c>
      <c r="K100" s="95" t="n">
        <v>1.390573</v>
      </c>
      <c r="L100" s="95" t="n">
        <v>-2.860714</v>
      </c>
      <c r="M100" s="95" t="n">
        <v>-1.074573</v>
      </c>
      <c r="N100" s="95" t="n">
        <v>1.542374</v>
      </c>
      <c r="O100" s="95" t="n">
        <v>1.214943</v>
      </c>
    </row>
    <row r="101" customFormat="false" ht="15" hidden="false" customHeight="false" outlineLevel="0" collapsed="false">
      <c r="A101" s="14" t="n">
        <v>97</v>
      </c>
      <c r="B101" s="94" t="n">
        <v>0.54606</v>
      </c>
      <c r="C101" s="95" t="n">
        <v>2.285477</v>
      </c>
      <c r="D101" s="95" t="n">
        <v>1.654855</v>
      </c>
      <c r="E101" s="95" t="n">
        <v>-1.283732</v>
      </c>
      <c r="F101" s="95" t="n">
        <v>1.034894</v>
      </c>
      <c r="G101" s="95" t="n">
        <v>-0.282772</v>
      </c>
      <c r="H101" s="95" t="n">
        <v>0.208751</v>
      </c>
      <c r="I101" s="95" t="n">
        <v>0.056042</v>
      </c>
      <c r="J101" s="95" t="n">
        <v>-0.466694</v>
      </c>
      <c r="K101" s="95" t="n">
        <v>-0.50345</v>
      </c>
      <c r="L101" s="95" t="n">
        <v>0.774985</v>
      </c>
      <c r="M101" s="95" t="n">
        <v>-0.544314</v>
      </c>
      <c r="N101" s="95" t="n">
        <v>0.215672</v>
      </c>
      <c r="O101" s="95" t="n">
        <v>0.485156</v>
      </c>
    </row>
    <row r="102" customFormat="false" ht="15" hidden="false" customHeight="false" outlineLevel="0" collapsed="false">
      <c r="A102" s="14" t="n">
        <v>98</v>
      </c>
      <c r="B102" s="94" t="n">
        <v>0.917263</v>
      </c>
      <c r="C102" s="95" t="n">
        <v>-0.533278</v>
      </c>
      <c r="D102" s="95" t="n">
        <v>-0.285373</v>
      </c>
      <c r="E102" s="95" t="n">
        <v>1.151042</v>
      </c>
      <c r="F102" s="95" t="n">
        <v>-1.699896</v>
      </c>
      <c r="G102" s="95" t="n">
        <v>-0.672661</v>
      </c>
      <c r="H102" s="95" t="n">
        <v>-1.338523</v>
      </c>
      <c r="I102" s="95" t="n">
        <v>0.217036</v>
      </c>
      <c r="J102" s="95" t="n">
        <v>2.703855</v>
      </c>
      <c r="K102" s="95" t="n">
        <v>-1.228803</v>
      </c>
      <c r="L102" s="95" t="n">
        <v>1.226726</v>
      </c>
      <c r="M102" s="95" t="n">
        <v>1.420379</v>
      </c>
      <c r="N102" s="95" t="n">
        <v>-2.1379</v>
      </c>
      <c r="O102" s="95" t="n">
        <v>-1.342146</v>
      </c>
    </row>
    <row r="103" customFormat="false" ht="15" hidden="false" customHeight="false" outlineLevel="0" collapsed="false">
      <c r="A103" s="14" t="n">
        <v>99</v>
      </c>
      <c r="B103" s="94" t="n">
        <v>0.233263</v>
      </c>
      <c r="C103" s="95" t="n">
        <v>-0.021155</v>
      </c>
      <c r="D103" s="95" t="n">
        <v>-0.98755</v>
      </c>
      <c r="E103" s="95" t="n">
        <v>0.278146</v>
      </c>
      <c r="F103" s="95" t="n">
        <v>1.366222</v>
      </c>
      <c r="G103" s="95" t="n">
        <v>0.704512</v>
      </c>
      <c r="H103" s="95" t="n">
        <v>-0.196778</v>
      </c>
      <c r="I103" s="95" t="n">
        <v>0.56735</v>
      </c>
      <c r="J103" s="95" t="n">
        <v>0.351818</v>
      </c>
      <c r="K103" s="95" t="n">
        <v>-1.267312</v>
      </c>
      <c r="L103" s="95" t="n">
        <v>-0.602059</v>
      </c>
      <c r="M103" s="95" t="n">
        <v>0.467829</v>
      </c>
      <c r="N103" s="95" t="n">
        <v>-0.068482</v>
      </c>
      <c r="O103" s="95" t="n">
        <v>0.322472</v>
      </c>
    </row>
    <row r="104" customFormat="false" ht="15" hidden="false" customHeight="false" outlineLevel="0" collapsed="false">
      <c r="A104" s="14" t="n">
        <v>100</v>
      </c>
      <c r="B104" s="94" t="n">
        <v>0.599316</v>
      </c>
      <c r="C104" s="95" t="n">
        <v>0.890083</v>
      </c>
      <c r="D104" s="95" t="n">
        <v>-2.419112</v>
      </c>
      <c r="E104" s="95" t="n">
        <v>1.481706</v>
      </c>
      <c r="F104" s="95" t="n">
        <v>-1.907696</v>
      </c>
      <c r="G104" s="95" t="n">
        <v>0.011652</v>
      </c>
      <c r="H104" s="95" t="n">
        <v>0.153097</v>
      </c>
      <c r="I104" s="95" t="n">
        <v>-0.146311</v>
      </c>
      <c r="J104" s="95" t="n">
        <v>0.187725</v>
      </c>
      <c r="K104" s="95" t="n">
        <v>-0.562943</v>
      </c>
      <c r="L104" s="95" t="n">
        <v>-0.731213</v>
      </c>
      <c r="M104" s="95" t="n">
        <v>-0.105561</v>
      </c>
      <c r="N104" s="95" t="n">
        <v>0.171327</v>
      </c>
      <c r="O104" s="95" t="n">
        <v>-0.690195</v>
      </c>
    </row>
    <row r="105" customFormat="false" ht="15" hidden="false" customHeight="false" outlineLevel="0" collapsed="false">
      <c r="A105" s="14" t="n">
        <v>101</v>
      </c>
      <c r="B105" s="94" t="n">
        <v>0.814243</v>
      </c>
      <c r="C105" s="95" t="n">
        <v>0.316507</v>
      </c>
      <c r="D105" s="95" t="n">
        <v>-0.869246</v>
      </c>
      <c r="E105" s="95" t="n">
        <v>-0.593148</v>
      </c>
      <c r="F105" s="95" t="n">
        <v>-0.247632</v>
      </c>
      <c r="G105" s="95" t="n">
        <v>0.438789</v>
      </c>
      <c r="H105" s="95" t="n">
        <v>-0.319638</v>
      </c>
      <c r="I105" s="95" t="n">
        <v>0.382146</v>
      </c>
      <c r="J105" s="95" t="n">
        <v>1.601957</v>
      </c>
      <c r="K105" s="95" t="n">
        <v>-0.487281</v>
      </c>
      <c r="L105" s="95" t="n">
        <v>1.29054</v>
      </c>
      <c r="M105" s="95" t="n">
        <v>-1.334045</v>
      </c>
      <c r="N105" s="95" t="n">
        <v>0.635018</v>
      </c>
      <c r="O105" s="95" t="n">
        <v>-0.205407</v>
      </c>
    </row>
    <row r="106" customFormat="false" ht="15" hidden="false" customHeight="false" outlineLevel="0" collapsed="false">
      <c r="A106" s="14" t="n">
        <v>102</v>
      </c>
      <c r="B106" s="94" t="n">
        <v>0.134761</v>
      </c>
      <c r="C106" s="95" t="n">
        <v>2.096394</v>
      </c>
      <c r="D106" s="95" t="n">
        <v>-0.521815</v>
      </c>
      <c r="E106" s="95" t="n">
        <v>-0.846094</v>
      </c>
      <c r="F106" s="95" t="n">
        <v>1.039503</v>
      </c>
      <c r="G106" s="95" t="n">
        <v>0.397146</v>
      </c>
      <c r="H106" s="95" t="n">
        <v>0.061431</v>
      </c>
      <c r="I106" s="95" t="n">
        <v>-2.430419</v>
      </c>
      <c r="J106" s="95" t="n">
        <v>0.379042</v>
      </c>
      <c r="K106" s="95" t="n">
        <v>-0.124679</v>
      </c>
      <c r="L106" s="95" t="n">
        <v>0.066824</v>
      </c>
      <c r="M106" s="95" t="n">
        <v>-0.798909</v>
      </c>
      <c r="N106" s="95" t="n">
        <v>1.28452</v>
      </c>
      <c r="O106" s="95" t="n">
        <v>-0.03631</v>
      </c>
    </row>
    <row r="107" customFormat="false" ht="15" hidden="false" customHeight="false" outlineLevel="0" collapsed="false">
      <c r="A107" s="14" t="n">
        <v>103</v>
      </c>
      <c r="B107" s="94" t="n">
        <v>0.615508</v>
      </c>
      <c r="C107" s="95" t="n">
        <v>-0.268928</v>
      </c>
      <c r="D107" s="95" t="n">
        <v>-1.583167</v>
      </c>
      <c r="E107" s="95" t="n">
        <v>-0.224306</v>
      </c>
      <c r="F107" s="95" t="n">
        <v>-1.121316</v>
      </c>
      <c r="G107" s="95" t="n">
        <v>1.338493</v>
      </c>
      <c r="H107" s="95" t="n">
        <v>0.218404</v>
      </c>
      <c r="I107" s="95" t="n">
        <v>-0.635839</v>
      </c>
      <c r="J107" s="95" t="n">
        <v>-0.21362</v>
      </c>
      <c r="K107" s="95" t="n">
        <v>1.41902</v>
      </c>
      <c r="L107" s="95" t="n">
        <v>0.107944</v>
      </c>
      <c r="M107" s="95" t="n">
        <v>-0.045361</v>
      </c>
      <c r="N107" s="95" t="n">
        <v>1.824465</v>
      </c>
      <c r="O107" s="95" t="n">
        <v>0.338166</v>
      </c>
    </row>
    <row r="108" customFormat="false" ht="15" hidden="false" customHeight="false" outlineLevel="0" collapsed="false">
      <c r="A108" s="14" t="n">
        <v>104</v>
      </c>
      <c r="B108" s="94" t="n">
        <v>0.402833</v>
      </c>
      <c r="C108" s="95" t="n">
        <v>0.872175</v>
      </c>
      <c r="D108" s="95" t="n">
        <v>-0.384416</v>
      </c>
      <c r="E108" s="95" t="n">
        <v>-0.413693</v>
      </c>
      <c r="F108" s="95" t="n">
        <v>0.810871</v>
      </c>
      <c r="G108" s="95" t="n">
        <v>-0.080624</v>
      </c>
      <c r="H108" s="95" t="n">
        <v>0.325839</v>
      </c>
      <c r="I108" s="95" t="n">
        <v>-0.097987</v>
      </c>
      <c r="J108" s="95" t="n">
        <v>-0.033075</v>
      </c>
      <c r="K108" s="95" t="n">
        <v>-0.166556</v>
      </c>
      <c r="L108" s="95" t="n">
        <v>-1.348264</v>
      </c>
      <c r="M108" s="95" t="n">
        <v>1.270817</v>
      </c>
      <c r="N108" s="95" t="n">
        <v>-0.632593</v>
      </c>
      <c r="O108" s="95" t="n">
        <v>-1.229874</v>
      </c>
    </row>
    <row r="109" customFormat="false" ht="15" hidden="false" customHeight="false" outlineLevel="0" collapsed="false">
      <c r="A109" s="14" t="n">
        <v>105</v>
      </c>
      <c r="B109" s="94" t="n">
        <v>0.766036</v>
      </c>
      <c r="C109" s="95" t="n">
        <v>0.047169</v>
      </c>
      <c r="D109" s="95" t="n">
        <v>-0.689691</v>
      </c>
      <c r="E109" s="95" t="n">
        <v>1.227696</v>
      </c>
      <c r="F109" s="95" t="n">
        <v>0.607133</v>
      </c>
      <c r="G109" s="95" t="n">
        <v>-0.620293</v>
      </c>
      <c r="H109" s="95" t="n">
        <v>-0.918276</v>
      </c>
      <c r="I109" s="95" t="n">
        <v>0.61002</v>
      </c>
      <c r="J109" s="95" t="n">
        <v>-0.729351</v>
      </c>
      <c r="K109" s="95" t="n">
        <v>-1.403372</v>
      </c>
      <c r="L109" s="95" t="n">
        <v>-1.694622</v>
      </c>
      <c r="M109" s="95" t="n">
        <v>0.673104</v>
      </c>
      <c r="N109" s="95" t="n">
        <v>-1.594574</v>
      </c>
      <c r="O109" s="95" t="n">
        <v>-1.21373</v>
      </c>
    </row>
    <row r="110" customFormat="false" ht="15" hidden="false" customHeight="false" outlineLevel="0" collapsed="false">
      <c r="A110" s="14" t="n">
        <v>106</v>
      </c>
      <c r="B110" s="94" t="n">
        <v>0.067714</v>
      </c>
      <c r="C110" s="95" t="n">
        <v>0.655053</v>
      </c>
      <c r="D110" s="95" t="n">
        <v>0.769336</v>
      </c>
      <c r="E110" s="95" t="n">
        <v>-1.205243</v>
      </c>
      <c r="F110" s="95" t="n">
        <v>-0.646713</v>
      </c>
      <c r="G110" s="95" t="n">
        <v>0.938427</v>
      </c>
      <c r="H110" s="95" t="n">
        <v>0.174085</v>
      </c>
      <c r="I110" s="95" t="n">
        <v>-0.499339</v>
      </c>
      <c r="J110" s="95" t="n">
        <v>0.080808</v>
      </c>
      <c r="K110" s="95" t="n">
        <v>0.380818</v>
      </c>
      <c r="L110" s="95" t="n">
        <v>-1.13758</v>
      </c>
      <c r="M110" s="95" t="n">
        <v>-1.05315</v>
      </c>
      <c r="N110" s="95" t="n">
        <v>1.076949</v>
      </c>
      <c r="O110" s="95" t="n">
        <v>1.718061</v>
      </c>
    </row>
    <row r="111" customFormat="false" ht="15" hidden="false" customHeight="false" outlineLevel="0" collapsed="false">
      <c r="A111" s="14" t="n">
        <v>107</v>
      </c>
      <c r="B111" s="94" t="n">
        <v>0.606814</v>
      </c>
      <c r="C111" s="95" t="n">
        <v>0.86983</v>
      </c>
      <c r="D111" s="95" t="n">
        <v>-0.223385</v>
      </c>
      <c r="E111" s="95" t="n">
        <v>-0.714417</v>
      </c>
      <c r="F111" s="95" t="n">
        <v>0.024341</v>
      </c>
      <c r="G111" s="95" t="n">
        <v>1.017602</v>
      </c>
      <c r="H111" s="95" t="n">
        <v>1.226246</v>
      </c>
      <c r="I111" s="95" t="n">
        <v>-0.042165</v>
      </c>
      <c r="J111" s="95" t="n">
        <v>0.368838</v>
      </c>
      <c r="K111" s="95" t="n">
        <v>-1.475001</v>
      </c>
      <c r="L111" s="95" t="n">
        <v>-0.167375</v>
      </c>
      <c r="M111" s="95" t="n">
        <v>1.429299</v>
      </c>
      <c r="N111" s="95" t="n">
        <v>-0.17164</v>
      </c>
      <c r="O111" s="95" t="n">
        <v>0.4256</v>
      </c>
    </row>
    <row r="112" customFormat="false" ht="15" hidden="false" customHeight="false" outlineLevel="0" collapsed="false">
      <c r="A112" s="14" t="n">
        <v>108</v>
      </c>
      <c r="B112" s="94" t="n">
        <v>0.857079</v>
      </c>
      <c r="C112" s="95" t="n">
        <v>0.865955</v>
      </c>
      <c r="D112" s="95" t="n">
        <v>0.786854</v>
      </c>
      <c r="E112" s="95" t="n">
        <v>0.066936</v>
      </c>
      <c r="F112" s="95" t="n">
        <v>-0.591993</v>
      </c>
      <c r="G112" s="95" t="n">
        <v>-2.192981</v>
      </c>
      <c r="H112" s="95" t="n">
        <v>-1.190087</v>
      </c>
      <c r="I112" s="95" t="n">
        <v>-0.34002</v>
      </c>
      <c r="J112" s="95" t="n">
        <v>0.684161</v>
      </c>
      <c r="K112" s="95" t="n">
        <v>0.173141</v>
      </c>
      <c r="L112" s="95" t="n">
        <v>1.111619</v>
      </c>
      <c r="M112" s="95" t="n">
        <v>-1.24855</v>
      </c>
      <c r="N112" s="95" t="n">
        <v>-1.807137</v>
      </c>
      <c r="O112" s="95" t="n">
        <v>0.568835</v>
      </c>
    </row>
    <row r="113" customFormat="false" ht="15" hidden="false" customHeight="false" outlineLevel="0" collapsed="false">
      <c r="A113" s="14" t="n">
        <v>109</v>
      </c>
      <c r="B113" s="94" t="n">
        <v>0.628348</v>
      </c>
      <c r="C113" s="95" t="n">
        <v>1.746825</v>
      </c>
      <c r="D113" s="95" t="n">
        <v>0.165901</v>
      </c>
      <c r="E113" s="95" t="n">
        <v>-0.577761</v>
      </c>
      <c r="F113" s="95" t="n">
        <v>0.853612</v>
      </c>
      <c r="G113" s="95" t="n">
        <v>1.37485</v>
      </c>
      <c r="H113" s="95" t="n">
        <v>-1.242582</v>
      </c>
      <c r="I113" s="95" t="n">
        <v>-0.372516</v>
      </c>
      <c r="J113" s="95" t="n">
        <v>0.976418</v>
      </c>
      <c r="K113" s="95" t="n">
        <v>0.216363</v>
      </c>
      <c r="L113" s="95" t="n">
        <v>-0.824496</v>
      </c>
      <c r="M113" s="95" t="n">
        <v>-0.326282</v>
      </c>
      <c r="N113" s="95" t="n">
        <v>-0.910628</v>
      </c>
      <c r="O113" s="95" t="n">
        <v>-1.485761</v>
      </c>
    </row>
    <row r="114" customFormat="false" ht="15" hidden="false" customHeight="false" outlineLevel="0" collapsed="false">
      <c r="A114" s="14" t="n">
        <v>110</v>
      </c>
      <c r="B114" s="94" t="n">
        <v>0.321338</v>
      </c>
      <c r="C114" s="95" t="n">
        <v>0.283747</v>
      </c>
      <c r="D114" s="95" t="n">
        <v>-1.320776</v>
      </c>
      <c r="E114" s="95" t="n">
        <v>-0.149729</v>
      </c>
      <c r="F114" s="95" t="n">
        <v>-0.964093</v>
      </c>
      <c r="G114" s="95" t="n">
        <v>0.397988</v>
      </c>
      <c r="H114" s="95" t="n">
        <v>-0.391734</v>
      </c>
      <c r="I114" s="95" t="n">
        <v>-0.295728</v>
      </c>
      <c r="J114" s="95" t="n">
        <v>-1.576838</v>
      </c>
      <c r="K114" s="95" t="n">
        <v>0.189923</v>
      </c>
      <c r="L114" s="95" t="n">
        <v>-0.4818</v>
      </c>
      <c r="M114" s="95" t="n">
        <v>-0.842728</v>
      </c>
      <c r="N114" s="95" t="n">
        <v>0.367231</v>
      </c>
      <c r="O114" s="95" t="n">
        <v>0.851257</v>
      </c>
    </row>
    <row r="115" customFormat="false" ht="15" hidden="false" customHeight="false" outlineLevel="0" collapsed="false">
      <c r="A115" s="14" t="n">
        <v>111</v>
      </c>
      <c r="B115" s="94" t="n">
        <v>0.655796</v>
      </c>
      <c r="C115" s="95" t="n">
        <v>1.623912</v>
      </c>
      <c r="D115" s="95" t="n">
        <v>0.138544</v>
      </c>
      <c r="E115" s="95" t="n">
        <v>0.178007</v>
      </c>
      <c r="F115" s="95" t="n">
        <v>-0.986513</v>
      </c>
      <c r="G115" s="95" t="n">
        <v>-0.722585</v>
      </c>
      <c r="H115" s="95" t="n">
        <v>1.10822</v>
      </c>
      <c r="I115" s="95" t="n">
        <v>-0.493492</v>
      </c>
      <c r="J115" s="95" t="n">
        <v>1.758346</v>
      </c>
      <c r="K115" s="95" t="n">
        <v>-1.271253</v>
      </c>
      <c r="L115" s="95" t="n">
        <v>-0.189217</v>
      </c>
      <c r="M115" s="95" t="n">
        <v>-0.219695</v>
      </c>
      <c r="N115" s="95" t="n">
        <v>-0.69526</v>
      </c>
      <c r="O115" s="95" t="n">
        <v>-0.328802</v>
      </c>
    </row>
    <row r="116" customFormat="false" ht="15" hidden="false" customHeight="false" outlineLevel="0" collapsed="false">
      <c r="A116" s="14" t="n">
        <v>112</v>
      </c>
      <c r="B116" s="94" t="n">
        <v>0.338153</v>
      </c>
      <c r="C116" s="95" t="n">
        <v>-0.21369</v>
      </c>
      <c r="D116" s="95" t="n">
        <v>0.147872</v>
      </c>
      <c r="E116" s="95" t="n">
        <v>-0.106736</v>
      </c>
      <c r="F116" s="95" t="n">
        <v>1.014259</v>
      </c>
      <c r="G116" s="95" t="n">
        <v>2.465388</v>
      </c>
      <c r="H116" s="95" t="n">
        <v>0.726171</v>
      </c>
      <c r="I116" s="95" t="n">
        <v>0.382789</v>
      </c>
      <c r="J116" s="95" t="n">
        <v>-0.999355</v>
      </c>
      <c r="K116" s="95" t="n">
        <v>-0.55473</v>
      </c>
      <c r="L116" s="95" t="n">
        <v>-1.703094</v>
      </c>
      <c r="M116" s="95" t="n">
        <v>0.474496</v>
      </c>
      <c r="N116" s="95" t="n">
        <v>-1.484193</v>
      </c>
      <c r="O116" s="95" t="n">
        <v>0.674266</v>
      </c>
    </row>
    <row r="117" customFormat="false" ht="15" hidden="false" customHeight="false" outlineLevel="0" collapsed="false">
      <c r="A117" s="14" t="n">
        <v>113</v>
      </c>
      <c r="B117" s="94" t="n">
        <v>0.668593</v>
      </c>
      <c r="C117" s="95" t="n">
        <v>-0.759597</v>
      </c>
      <c r="D117" s="95" t="n">
        <v>0.35443</v>
      </c>
      <c r="E117" s="95" t="n">
        <v>0.516896</v>
      </c>
      <c r="F117" s="95" t="n">
        <v>-1.885569</v>
      </c>
      <c r="G117" s="95" t="n">
        <v>-0.795223</v>
      </c>
      <c r="H117" s="95" t="n">
        <v>0.357222</v>
      </c>
      <c r="I117" s="95" t="n">
        <v>0.477923</v>
      </c>
      <c r="J117" s="95" t="n">
        <v>0.798614</v>
      </c>
      <c r="K117" s="95" t="n">
        <v>-0.342227</v>
      </c>
      <c r="L117" s="95" t="n">
        <v>-0.092751</v>
      </c>
      <c r="M117" s="95" t="n">
        <v>1.784631</v>
      </c>
      <c r="N117" s="95" t="n">
        <v>0.199268</v>
      </c>
      <c r="O117" s="95" t="n">
        <v>0.822308</v>
      </c>
    </row>
    <row r="118" customFormat="false" ht="15" hidden="false" customHeight="false" outlineLevel="0" collapsed="false">
      <c r="A118" s="14" t="n">
        <v>114</v>
      </c>
      <c r="B118" s="94" t="n">
        <v>0.128344</v>
      </c>
      <c r="C118" s="95" t="n">
        <v>-0.26321</v>
      </c>
      <c r="D118" s="95" t="n">
        <v>-1.504625</v>
      </c>
      <c r="E118" s="95" t="n">
        <v>0.46644</v>
      </c>
      <c r="F118" s="95" t="n">
        <v>0.545498</v>
      </c>
      <c r="G118" s="95" t="n">
        <v>0.943035</v>
      </c>
      <c r="H118" s="95" t="n">
        <v>-0.899274</v>
      </c>
      <c r="I118" s="95" t="n">
        <v>-0.70664</v>
      </c>
      <c r="J118" s="95" t="n">
        <v>-2.160734</v>
      </c>
      <c r="K118" s="95" t="n">
        <v>0.560783</v>
      </c>
      <c r="L118" s="95" t="n">
        <v>0.81332</v>
      </c>
      <c r="M118" s="95" t="n">
        <v>-0.671928</v>
      </c>
      <c r="N118" s="95" t="n">
        <v>-0.440789</v>
      </c>
      <c r="O118" s="95" t="n">
        <v>-0.215062</v>
      </c>
    </row>
    <row r="119" customFormat="false" ht="15" hidden="false" customHeight="false" outlineLevel="0" collapsed="false">
      <c r="A119" s="14" t="n">
        <v>115</v>
      </c>
      <c r="B119" s="94" t="n">
        <v>0.279992</v>
      </c>
      <c r="C119" s="95" t="n">
        <v>1.590318</v>
      </c>
      <c r="D119" s="95" t="n">
        <v>0.906987</v>
      </c>
      <c r="E119" s="95" t="n">
        <v>1.140041</v>
      </c>
      <c r="F119" s="95" t="n">
        <v>-0.147187</v>
      </c>
      <c r="G119" s="95" t="n">
        <v>-0.444665</v>
      </c>
      <c r="H119" s="95" t="n">
        <v>1.101023</v>
      </c>
      <c r="I119" s="95" t="n">
        <v>-1.657975</v>
      </c>
      <c r="J119" s="95" t="n">
        <v>0.512583</v>
      </c>
      <c r="K119" s="95" t="n">
        <v>-1.299567</v>
      </c>
      <c r="L119" s="95" t="n">
        <v>0.785014</v>
      </c>
      <c r="M119" s="95" t="n">
        <v>0.50769</v>
      </c>
      <c r="N119" s="95" t="n">
        <v>-0.88903</v>
      </c>
      <c r="O119" s="95" t="n">
        <v>0.218196</v>
      </c>
    </row>
    <row r="120" customFormat="false" ht="15" hidden="false" customHeight="false" outlineLevel="0" collapsed="false">
      <c r="A120" s="14" t="n">
        <v>116</v>
      </c>
      <c r="B120" s="94" t="n">
        <v>0.032718</v>
      </c>
      <c r="C120" s="95" t="n">
        <v>-1.134371</v>
      </c>
      <c r="D120" s="95" t="n">
        <v>-1.0498</v>
      </c>
      <c r="E120" s="95" t="n">
        <v>-0.395786</v>
      </c>
      <c r="F120" s="95" t="n">
        <v>-0.763701</v>
      </c>
      <c r="G120" s="95" t="n">
        <v>0.985559</v>
      </c>
      <c r="H120" s="95" t="n">
        <v>2.083763</v>
      </c>
      <c r="I120" s="95" t="n">
        <v>0.000677</v>
      </c>
      <c r="J120" s="95" t="n">
        <v>-0.008102</v>
      </c>
      <c r="K120" s="95" t="n">
        <v>0.741293</v>
      </c>
      <c r="L120" s="95" t="n">
        <v>-0.324635</v>
      </c>
      <c r="M120" s="95" t="n">
        <v>0.44445</v>
      </c>
      <c r="N120" s="95" t="n">
        <v>-1.888311</v>
      </c>
      <c r="O120" s="95" t="n">
        <v>-0.702802</v>
      </c>
    </row>
    <row r="121" customFormat="false" ht="15" hidden="false" customHeight="false" outlineLevel="0" collapsed="false">
      <c r="A121" s="14" t="n">
        <v>117</v>
      </c>
      <c r="B121" s="94" t="n">
        <v>0.083909</v>
      </c>
      <c r="C121" s="95" t="n">
        <v>-1.551971</v>
      </c>
      <c r="D121" s="95" t="n">
        <v>-1.9222</v>
      </c>
      <c r="E121" s="95" t="n">
        <v>0.938922</v>
      </c>
      <c r="F121" s="95" t="n">
        <v>-0.314275</v>
      </c>
      <c r="G121" s="95" t="n">
        <v>1.555865</v>
      </c>
      <c r="H121" s="95" t="n">
        <v>1.492084</v>
      </c>
      <c r="I121" s="95" t="n">
        <v>-0.076782</v>
      </c>
      <c r="J121" s="95" t="n">
        <v>-0.430304</v>
      </c>
      <c r="K121" s="95" t="n">
        <v>-0.769112</v>
      </c>
      <c r="L121" s="95" t="n">
        <v>-2.454846</v>
      </c>
      <c r="M121" s="95" t="n">
        <v>-0.548703</v>
      </c>
      <c r="N121" s="95" t="n">
        <v>-0.289003</v>
      </c>
      <c r="O121" s="95" t="n">
        <v>-0.688472</v>
      </c>
    </row>
    <row r="122" customFormat="false" ht="15" hidden="false" customHeight="false" outlineLevel="0" collapsed="false">
      <c r="A122" s="14" t="n">
        <v>118</v>
      </c>
      <c r="B122" s="94" t="n">
        <v>0.55477</v>
      </c>
      <c r="C122" s="95" t="n">
        <v>-0.986991</v>
      </c>
      <c r="D122" s="95" t="n">
        <v>-0.103057</v>
      </c>
      <c r="E122" s="95" t="n">
        <v>-0.38665</v>
      </c>
      <c r="F122" s="95" t="n">
        <v>0.118786</v>
      </c>
      <c r="G122" s="95" t="n">
        <v>-1.004616</v>
      </c>
      <c r="H122" s="95" t="n">
        <v>1.861737</v>
      </c>
      <c r="I122" s="95" t="n">
        <v>0.522269</v>
      </c>
      <c r="J122" s="95" t="n">
        <v>-0.180403</v>
      </c>
      <c r="K122" s="95" t="n">
        <v>-0.802171</v>
      </c>
      <c r="L122" s="95" t="n">
        <v>-0.987627</v>
      </c>
      <c r="M122" s="95" t="n">
        <v>0.767827</v>
      </c>
      <c r="N122" s="95" t="n">
        <v>-0.430021</v>
      </c>
      <c r="O122" s="95" t="n">
        <v>0.028704</v>
      </c>
    </row>
    <row r="123" customFormat="false" ht="15" hidden="false" customHeight="false" outlineLevel="0" collapsed="false">
      <c r="A123" s="14" t="n">
        <v>119</v>
      </c>
      <c r="B123" s="94" t="n">
        <v>0.231698</v>
      </c>
      <c r="C123" s="95" t="n">
        <v>0.391936</v>
      </c>
      <c r="D123" s="95" t="n">
        <v>-0.563758</v>
      </c>
      <c r="E123" s="95" t="n">
        <v>0.234357</v>
      </c>
      <c r="F123" s="95" t="n">
        <v>-1.87914</v>
      </c>
      <c r="G123" s="95" t="n">
        <v>-0.984088</v>
      </c>
      <c r="H123" s="95" t="n">
        <v>-1.951929</v>
      </c>
      <c r="I123" s="95" t="n">
        <v>-0.431671</v>
      </c>
      <c r="J123" s="95" t="n">
        <v>-0.447988</v>
      </c>
      <c r="K123" s="95" t="n">
        <v>1.728964</v>
      </c>
      <c r="L123" s="95" t="n">
        <v>-0.809336</v>
      </c>
      <c r="M123" s="95" t="n">
        <v>0.116348</v>
      </c>
      <c r="N123" s="95" t="n">
        <v>0.38608</v>
      </c>
      <c r="O123" s="95" t="n">
        <v>1.361853</v>
      </c>
    </row>
    <row r="124" customFormat="false" ht="15" hidden="false" customHeight="false" outlineLevel="0" collapsed="false">
      <c r="A124" s="14" t="n">
        <v>120</v>
      </c>
      <c r="B124" s="94" t="n">
        <v>0.516083</v>
      </c>
      <c r="C124" s="95" t="n">
        <v>0.421633</v>
      </c>
      <c r="D124" s="95" t="n">
        <v>0.709763</v>
      </c>
      <c r="E124" s="95" t="n">
        <v>1.754189</v>
      </c>
      <c r="F124" s="95" t="n">
        <v>-1.705485</v>
      </c>
      <c r="G124" s="95" t="n">
        <v>-0.613432</v>
      </c>
      <c r="H124" s="95" t="n">
        <v>-0.413743</v>
      </c>
      <c r="I124" s="95" t="n">
        <v>-0.10428</v>
      </c>
      <c r="J124" s="95" t="n">
        <v>-0.670658</v>
      </c>
      <c r="K124" s="95" t="n">
        <v>1.026952</v>
      </c>
      <c r="L124" s="95" t="n">
        <v>-0.657818</v>
      </c>
      <c r="M124" s="95" t="n">
        <v>-0.69048</v>
      </c>
      <c r="N124" s="95" t="n">
        <v>0.419499</v>
      </c>
      <c r="O124" s="95" t="n">
        <v>-0.780447</v>
      </c>
    </row>
    <row r="125" customFormat="false" ht="15" hidden="false" customHeight="false" outlineLevel="0" collapsed="false">
      <c r="A125" s="14" t="n">
        <v>121</v>
      </c>
      <c r="B125" s="94" t="n">
        <v>0.65957</v>
      </c>
      <c r="C125" s="95" t="n">
        <v>-1.089387</v>
      </c>
      <c r="D125" s="95" t="n">
        <v>-1.34547</v>
      </c>
      <c r="E125" s="95" t="n">
        <v>-0.179539</v>
      </c>
      <c r="F125" s="95" t="n">
        <v>0.967298</v>
      </c>
      <c r="G125" s="95" t="n">
        <v>0.744571</v>
      </c>
      <c r="H125" s="95" t="n">
        <v>0.398416</v>
      </c>
      <c r="I125" s="95" t="n">
        <v>0.066995</v>
      </c>
      <c r="J125" s="95" t="n">
        <v>-0.606206</v>
      </c>
      <c r="K125" s="95" t="n">
        <v>-0.145953</v>
      </c>
      <c r="L125" s="95" t="n">
        <v>-1.272801</v>
      </c>
      <c r="M125" s="95" t="n">
        <v>0.10523</v>
      </c>
      <c r="N125" s="95" t="n">
        <v>0.946209</v>
      </c>
      <c r="O125" s="95" t="n">
        <v>-1.671378</v>
      </c>
    </row>
    <row r="126" customFormat="false" ht="15" hidden="false" customHeight="false" outlineLevel="0" collapsed="false">
      <c r="A126" s="14" t="n">
        <v>122</v>
      </c>
      <c r="B126" s="94" t="n">
        <v>0.881186</v>
      </c>
      <c r="C126" s="95" t="n">
        <v>1.264935</v>
      </c>
      <c r="D126" s="95" t="n">
        <v>-2.207242</v>
      </c>
      <c r="E126" s="95" t="n">
        <v>-0.826476</v>
      </c>
      <c r="F126" s="95" t="n">
        <v>-1.128257</v>
      </c>
      <c r="G126" s="95" t="n">
        <v>-0.770496</v>
      </c>
      <c r="H126" s="95" t="n">
        <v>-0.409619</v>
      </c>
      <c r="I126" s="95" t="n">
        <v>1.195775</v>
      </c>
      <c r="J126" s="95" t="n">
        <v>-1.060163</v>
      </c>
      <c r="K126" s="95" t="n">
        <v>-0.979001</v>
      </c>
      <c r="L126" s="95" t="n">
        <v>-0.798483</v>
      </c>
      <c r="M126" s="95" t="n">
        <v>-0.609453</v>
      </c>
      <c r="N126" s="95" t="n">
        <v>-0.699494</v>
      </c>
      <c r="O126" s="95" t="n">
        <v>-1.390736</v>
      </c>
    </row>
    <row r="127" customFormat="false" ht="15" hidden="false" customHeight="false" outlineLevel="0" collapsed="false">
      <c r="A127" s="14" t="n">
        <v>123</v>
      </c>
      <c r="B127" s="94" t="n">
        <v>0.355061</v>
      </c>
      <c r="C127" s="95" t="n">
        <v>0.191453</v>
      </c>
      <c r="D127" s="95" t="n">
        <v>-0.195394</v>
      </c>
      <c r="E127" s="95" t="n">
        <v>0.928118</v>
      </c>
      <c r="F127" s="95" t="n">
        <v>1.169945</v>
      </c>
      <c r="G127" s="95" t="n">
        <v>-1.619857</v>
      </c>
      <c r="H127" s="95" t="n">
        <v>1.50866</v>
      </c>
      <c r="I127" s="95" t="n">
        <v>0.448548</v>
      </c>
      <c r="J127" s="95" t="n">
        <v>1.203557</v>
      </c>
      <c r="K127" s="95" t="n">
        <v>-0.153731</v>
      </c>
      <c r="L127" s="95" t="n">
        <v>0.584988</v>
      </c>
      <c r="M127" s="95" t="n">
        <v>0.50117</v>
      </c>
      <c r="N127" s="95" t="n">
        <v>1.281779</v>
      </c>
      <c r="O127" s="95" t="n">
        <v>-0.669243</v>
      </c>
    </row>
    <row r="128" customFormat="false" ht="15" hidden="false" customHeight="false" outlineLevel="0" collapsed="false">
      <c r="A128" s="14" t="n">
        <v>124</v>
      </c>
      <c r="B128" s="94" t="n">
        <v>0.318679</v>
      </c>
      <c r="C128" s="95" t="n">
        <v>-0.660316</v>
      </c>
      <c r="D128" s="95" t="n">
        <v>-0.309748</v>
      </c>
      <c r="E128" s="95" t="n">
        <v>1.295734</v>
      </c>
      <c r="F128" s="95" t="n">
        <v>1.470666</v>
      </c>
      <c r="G128" s="95" t="n">
        <v>-1.166309</v>
      </c>
      <c r="H128" s="95" t="n">
        <v>0.486041</v>
      </c>
      <c r="I128" s="95" t="n">
        <v>-0.076808</v>
      </c>
      <c r="J128" s="95" t="n">
        <v>-0.278166</v>
      </c>
      <c r="K128" s="95" t="n">
        <v>0.495414</v>
      </c>
      <c r="L128" s="95" t="n">
        <v>1.818448</v>
      </c>
      <c r="M128" s="95" t="n">
        <v>0.55305</v>
      </c>
      <c r="N128" s="95" t="n">
        <v>-0.490254</v>
      </c>
      <c r="O128" s="95" t="n">
        <v>-0.659261</v>
      </c>
    </row>
    <row r="129" customFormat="false" ht="15" hidden="false" customHeight="false" outlineLevel="0" collapsed="false">
      <c r="A129" s="14" t="n">
        <v>125</v>
      </c>
      <c r="B129" s="94" t="n">
        <v>0.313667</v>
      </c>
      <c r="C129" s="95" t="n">
        <v>0.4761</v>
      </c>
      <c r="D129" s="95" t="n">
        <v>0.23564</v>
      </c>
      <c r="E129" s="95" t="n">
        <v>1.110007</v>
      </c>
      <c r="F129" s="95" t="n">
        <v>1.378105</v>
      </c>
      <c r="G129" s="95" t="n">
        <v>0.235068</v>
      </c>
      <c r="H129" s="95" t="n">
        <v>0.594297</v>
      </c>
      <c r="I129" s="95" t="n">
        <v>1.660298</v>
      </c>
      <c r="J129" s="95" t="n">
        <v>1.287961</v>
      </c>
      <c r="K129" s="95" t="n">
        <v>-0.910251</v>
      </c>
      <c r="L129" s="95" t="n">
        <v>-1.437425</v>
      </c>
      <c r="M129" s="95" t="n">
        <v>-1.372095</v>
      </c>
      <c r="N129" s="95" t="n">
        <v>-1.762999</v>
      </c>
      <c r="O129" s="95" t="n">
        <v>0.380374</v>
      </c>
    </row>
    <row r="130" customFormat="false" ht="15" hidden="false" customHeight="false" outlineLevel="0" collapsed="false">
      <c r="A130" s="14" t="n">
        <v>126</v>
      </c>
      <c r="B130" s="94" t="n">
        <v>0.11785</v>
      </c>
      <c r="C130" s="95" t="n">
        <v>-1.26091</v>
      </c>
      <c r="D130" s="95" t="n">
        <v>0.673165</v>
      </c>
      <c r="E130" s="95" t="n">
        <v>-0.829986</v>
      </c>
      <c r="F130" s="95" t="n">
        <v>0.944707</v>
      </c>
      <c r="G130" s="95" t="n">
        <v>0.620798</v>
      </c>
      <c r="H130" s="95" t="n">
        <v>0.145643</v>
      </c>
      <c r="I130" s="95" t="n">
        <v>0.438434</v>
      </c>
      <c r="J130" s="95" t="n">
        <v>-1.305175</v>
      </c>
      <c r="K130" s="95" t="n">
        <v>-2.48688</v>
      </c>
      <c r="L130" s="95" t="n">
        <v>-0.579479</v>
      </c>
      <c r="M130" s="95" t="n">
        <v>0.409481</v>
      </c>
      <c r="N130" s="95" t="n">
        <v>-1.343988</v>
      </c>
      <c r="O130" s="95" t="n">
        <v>0.612706</v>
      </c>
    </row>
    <row r="131" customFormat="false" ht="15" hidden="false" customHeight="false" outlineLevel="0" collapsed="false">
      <c r="A131" s="14" t="n">
        <v>127</v>
      </c>
      <c r="B131" s="94" t="n">
        <v>0.663183</v>
      </c>
      <c r="C131" s="95" t="n">
        <v>0.556749</v>
      </c>
      <c r="D131" s="95" t="n">
        <v>0.076474</v>
      </c>
      <c r="E131" s="95" t="n">
        <v>0.216862</v>
      </c>
      <c r="F131" s="95" t="n">
        <v>-0.137611</v>
      </c>
      <c r="G131" s="95" t="n">
        <v>0.097239</v>
      </c>
      <c r="H131" s="95" t="n">
        <v>-1.317901</v>
      </c>
      <c r="I131" s="95" t="n">
        <v>1.006688</v>
      </c>
      <c r="J131" s="95" t="n">
        <v>0.294647</v>
      </c>
      <c r="K131" s="95" t="n">
        <v>0.488839</v>
      </c>
      <c r="L131" s="95" t="n">
        <v>-0.801419</v>
      </c>
      <c r="M131" s="95" t="n">
        <v>-1.540412</v>
      </c>
      <c r="N131" s="95" t="n">
        <v>1.181182</v>
      </c>
      <c r="O131" s="95" t="n">
        <v>-1.528061</v>
      </c>
    </row>
    <row r="132" customFormat="false" ht="15" hidden="false" customHeight="false" outlineLevel="0" collapsed="false">
      <c r="A132" s="14" t="n">
        <v>128</v>
      </c>
      <c r="B132" s="94" t="n">
        <v>0.819655</v>
      </c>
      <c r="C132" s="95" t="n">
        <v>-0.385905</v>
      </c>
      <c r="D132" s="95" t="n">
        <v>-0.165055</v>
      </c>
      <c r="E132" s="95" t="n">
        <v>0.19599</v>
      </c>
      <c r="F132" s="95" t="n">
        <v>0.273592</v>
      </c>
      <c r="G132" s="95" t="n">
        <v>-0.072233</v>
      </c>
      <c r="H132" s="95" t="n">
        <v>-1.486291</v>
      </c>
      <c r="I132" s="95" t="n">
        <v>-0.329563</v>
      </c>
      <c r="J132" s="95" t="n">
        <v>-0.143756</v>
      </c>
      <c r="K132" s="95" t="n">
        <v>0.484276</v>
      </c>
      <c r="L132" s="95" t="n">
        <v>0.185164</v>
      </c>
      <c r="M132" s="95" t="n">
        <v>1.082646</v>
      </c>
      <c r="N132" s="95" t="n">
        <v>0.788179</v>
      </c>
      <c r="O132" s="95" t="n">
        <v>-1.329428</v>
      </c>
    </row>
    <row r="133" customFormat="false" ht="15" hidden="false" customHeight="false" outlineLevel="0" collapsed="false">
      <c r="A133" s="14" t="n">
        <v>129</v>
      </c>
      <c r="B133" s="94" t="n">
        <v>0.473005</v>
      </c>
      <c r="C133" s="95" t="n">
        <v>0.014643</v>
      </c>
      <c r="D133" s="95" t="n">
        <v>0.389386</v>
      </c>
      <c r="E133" s="95" t="n">
        <v>-0.559535</v>
      </c>
      <c r="F133" s="95" t="n">
        <v>1.459237</v>
      </c>
      <c r="G133" s="95" t="n">
        <v>-0.602165</v>
      </c>
      <c r="H133" s="95" t="n">
        <v>-1.344027</v>
      </c>
      <c r="I133" s="95" t="n">
        <v>-1.827411</v>
      </c>
      <c r="J133" s="95" t="n">
        <v>-0.517851</v>
      </c>
      <c r="K133" s="95" t="n">
        <v>-0.512922</v>
      </c>
      <c r="L133" s="95" t="n">
        <v>-0.424711</v>
      </c>
      <c r="M133" s="95" t="n">
        <v>-2.25917</v>
      </c>
      <c r="N133" s="95" t="n">
        <v>-0.032195</v>
      </c>
      <c r="O133" s="95" t="n">
        <v>1.108876</v>
      </c>
    </row>
    <row r="134" customFormat="false" ht="15" hidden="false" customHeight="false" outlineLevel="0" collapsed="false">
      <c r="A134" s="14" t="n">
        <v>130</v>
      </c>
      <c r="B134" s="94" t="n">
        <v>0.558297</v>
      </c>
      <c r="C134" s="95" t="n">
        <v>-0.683861</v>
      </c>
      <c r="D134" s="95" t="n">
        <v>0.567418</v>
      </c>
      <c r="E134" s="95" t="n">
        <v>-0.653575</v>
      </c>
      <c r="F134" s="95" t="n">
        <v>-0.854707</v>
      </c>
      <c r="G134" s="95" t="n">
        <v>1.31854</v>
      </c>
      <c r="H134" s="95" t="n">
        <v>0.701081</v>
      </c>
      <c r="I134" s="95" t="n">
        <v>0.866325</v>
      </c>
      <c r="J134" s="95" t="n">
        <v>2.319745</v>
      </c>
      <c r="K134" s="95" t="n">
        <v>-0.008951</v>
      </c>
      <c r="L134" s="95" t="n">
        <v>-0.024817</v>
      </c>
      <c r="M134" s="95" t="n">
        <v>0.137306</v>
      </c>
      <c r="N134" s="95" t="n">
        <v>1.435377</v>
      </c>
      <c r="O134" s="95" t="n">
        <v>0.944664</v>
      </c>
    </row>
    <row r="135" customFormat="false" ht="15" hidden="false" customHeight="false" outlineLevel="0" collapsed="false">
      <c r="A135" s="14" t="n">
        <v>131</v>
      </c>
      <c r="B135" s="94" t="n">
        <v>0.95848</v>
      </c>
      <c r="C135" s="95" t="n">
        <v>-0.891747</v>
      </c>
      <c r="D135" s="95" t="n">
        <v>-0.8227</v>
      </c>
      <c r="E135" s="95" t="n">
        <v>0.374597</v>
      </c>
      <c r="F135" s="95" t="n">
        <v>0.506659</v>
      </c>
      <c r="G135" s="95" t="n">
        <v>0.469572</v>
      </c>
      <c r="H135" s="95" t="n">
        <v>0.54957</v>
      </c>
      <c r="I135" s="95" t="n">
        <v>-0.190794</v>
      </c>
      <c r="J135" s="95" t="n">
        <v>0.616708</v>
      </c>
      <c r="K135" s="95" t="n">
        <v>0.644614</v>
      </c>
      <c r="L135" s="95" t="n">
        <v>-0.894516</v>
      </c>
      <c r="M135" s="95" t="n">
        <v>-1.257685</v>
      </c>
      <c r="N135" s="95" t="n">
        <v>0.23691</v>
      </c>
      <c r="O135" s="95" t="n">
        <v>-0.409143</v>
      </c>
    </row>
    <row r="136" customFormat="false" ht="15" hidden="false" customHeight="false" outlineLevel="0" collapsed="false">
      <c r="A136" s="14" t="n">
        <v>132</v>
      </c>
      <c r="B136" s="94" t="n">
        <v>0.698915</v>
      </c>
      <c r="C136" s="95" t="n">
        <v>-1.439647</v>
      </c>
      <c r="D136" s="95" t="n">
        <v>0.774435</v>
      </c>
      <c r="E136" s="95" t="n">
        <v>0.421772</v>
      </c>
      <c r="F136" s="95" t="n">
        <v>1.394708</v>
      </c>
      <c r="G136" s="95" t="n">
        <v>-0.053455</v>
      </c>
      <c r="H136" s="95" t="n">
        <v>0.075599</v>
      </c>
      <c r="I136" s="95" t="n">
        <v>-1.443732</v>
      </c>
      <c r="J136" s="95" t="n">
        <v>1.410637</v>
      </c>
      <c r="K136" s="95" t="n">
        <v>0.616492</v>
      </c>
      <c r="L136" s="95" t="n">
        <v>0.893469</v>
      </c>
      <c r="M136" s="95" t="n">
        <v>-0.251617</v>
      </c>
      <c r="N136" s="95" t="n">
        <v>-0.061527</v>
      </c>
      <c r="O136" s="95" t="n">
        <v>0.325068</v>
      </c>
    </row>
    <row r="137" customFormat="false" ht="15" hidden="false" customHeight="false" outlineLevel="0" collapsed="false">
      <c r="A137" s="14" t="n">
        <v>133</v>
      </c>
      <c r="B137" s="94" t="n">
        <v>0.745035</v>
      </c>
      <c r="C137" s="95" t="n">
        <v>-0.761927</v>
      </c>
      <c r="D137" s="95" t="n">
        <v>-0.782286</v>
      </c>
      <c r="E137" s="95" t="n">
        <v>1.992232</v>
      </c>
      <c r="F137" s="95" t="n">
        <v>0.336286</v>
      </c>
      <c r="G137" s="95" t="n">
        <v>-0.698</v>
      </c>
      <c r="H137" s="95" t="n">
        <v>-1.432609</v>
      </c>
      <c r="I137" s="95" t="n">
        <v>-1.186967</v>
      </c>
      <c r="J137" s="95" t="n">
        <v>0.318432</v>
      </c>
      <c r="K137" s="95" t="n">
        <v>-0.96961</v>
      </c>
      <c r="L137" s="95" t="n">
        <v>-1.095696</v>
      </c>
      <c r="M137" s="95" t="n">
        <v>-0.222674</v>
      </c>
      <c r="N137" s="95" t="n">
        <v>0.346369</v>
      </c>
      <c r="O137" s="95" t="n">
        <v>1.270852</v>
      </c>
    </row>
    <row r="138" customFormat="false" ht="15" hidden="false" customHeight="false" outlineLevel="0" collapsed="false">
      <c r="A138" s="14" t="n">
        <v>134</v>
      </c>
      <c r="B138" s="94" t="n">
        <v>0.889498</v>
      </c>
      <c r="C138" s="95" t="n">
        <v>-0.835271</v>
      </c>
      <c r="D138" s="95" t="n">
        <v>-0.712347</v>
      </c>
      <c r="E138" s="95" t="n">
        <v>0.354219</v>
      </c>
      <c r="F138" s="95" t="n">
        <v>-0.500991</v>
      </c>
      <c r="G138" s="95" t="n">
        <v>0.822285</v>
      </c>
      <c r="H138" s="95" t="n">
        <v>-0.483637</v>
      </c>
      <c r="I138" s="95" t="n">
        <v>-1.347043</v>
      </c>
      <c r="J138" s="95" t="n">
        <v>-0.729673</v>
      </c>
      <c r="K138" s="95" t="n">
        <v>-1.571916</v>
      </c>
      <c r="L138" s="95" t="n">
        <v>-0.549022</v>
      </c>
      <c r="M138" s="95" t="n">
        <v>0.462585</v>
      </c>
      <c r="N138" s="95" t="n">
        <v>0.033203</v>
      </c>
      <c r="O138" s="95" t="n">
        <v>-0.136064</v>
      </c>
    </row>
    <row r="139" customFormat="false" ht="15" hidden="false" customHeight="false" outlineLevel="0" collapsed="false">
      <c r="A139" s="14" t="n">
        <v>135</v>
      </c>
      <c r="B139" s="94" t="n">
        <v>0.215791</v>
      </c>
      <c r="C139" s="95" t="n">
        <v>-1.298614</v>
      </c>
      <c r="D139" s="95" t="n">
        <v>-0.780199</v>
      </c>
      <c r="E139" s="95" t="n">
        <v>-0.407977</v>
      </c>
      <c r="F139" s="95" t="n">
        <v>0.226741</v>
      </c>
      <c r="G139" s="95" t="n">
        <v>2.507152</v>
      </c>
      <c r="H139" s="95" t="n">
        <v>-0.707577</v>
      </c>
      <c r="I139" s="95" t="n">
        <v>0.9202</v>
      </c>
      <c r="J139" s="95" t="n">
        <v>-1.177186</v>
      </c>
      <c r="K139" s="95" t="n">
        <v>-1.060131</v>
      </c>
      <c r="L139" s="95" t="n">
        <v>-1.996989</v>
      </c>
      <c r="M139" s="95" t="n">
        <v>-0.808386</v>
      </c>
      <c r="N139" s="95" t="n">
        <v>1.017454</v>
      </c>
      <c r="O139" s="95" t="n">
        <v>-0.050359</v>
      </c>
    </row>
    <row r="140" customFormat="false" ht="15" hidden="false" customHeight="false" outlineLevel="0" collapsed="false">
      <c r="A140" s="14" t="n">
        <v>136</v>
      </c>
      <c r="B140" s="94" t="n">
        <v>0.650166</v>
      </c>
      <c r="C140" s="95" t="n">
        <v>1.19128</v>
      </c>
      <c r="D140" s="95" t="n">
        <v>-0.52868</v>
      </c>
      <c r="E140" s="95" t="n">
        <v>1.036495</v>
      </c>
      <c r="F140" s="95" t="n">
        <v>-0.585899</v>
      </c>
      <c r="G140" s="95" t="n">
        <v>0.856373</v>
      </c>
      <c r="H140" s="95" t="n">
        <v>1.603585</v>
      </c>
      <c r="I140" s="95" t="n">
        <v>-0.259514</v>
      </c>
      <c r="J140" s="95" t="n">
        <v>-1.381168</v>
      </c>
      <c r="K140" s="95" t="n">
        <v>1.806213</v>
      </c>
      <c r="L140" s="95" t="n">
        <v>-0.901364</v>
      </c>
      <c r="M140" s="95" t="n">
        <v>-0.596905</v>
      </c>
      <c r="N140" s="95" t="n">
        <v>-0.341974</v>
      </c>
      <c r="O140" s="95" t="n">
        <v>0.883328</v>
      </c>
    </row>
    <row r="141" customFormat="false" ht="15" hidden="false" customHeight="false" outlineLevel="0" collapsed="false">
      <c r="A141" s="14" t="n">
        <v>137</v>
      </c>
      <c r="B141" s="94" t="n">
        <v>0.717395</v>
      </c>
      <c r="C141" s="95" t="n">
        <v>0.658027</v>
      </c>
      <c r="D141" s="95" t="n">
        <v>0.624046</v>
      </c>
      <c r="E141" s="95" t="n">
        <v>-0.304682</v>
      </c>
      <c r="F141" s="95" t="n">
        <v>-0.223961</v>
      </c>
      <c r="G141" s="95" t="n">
        <v>0.791749</v>
      </c>
      <c r="H141" s="95" t="n">
        <v>1.636719</v>
      </c>
      <c r="I141" s="95" t="n">
        <v>-1.276676</v>
      </c>
      <c r="J141" s="95" t="n">
        <v>1.226406</v>
      </c>
      <c r="K141" s="95" t="n">
        <v>0.940464</v>
      </c>
      <c r="L141" s="95" t="n">
        <v>0.638597</v>
      </c>
      <c r="M141" s="95" t="n">
        <v>-0.717002</v>
      </c>
      <c r="N141" s="95" t="n">
        <v>0.081939</v>
      </c>
      <c r="O141" s="95" t="n">
        <v>0.374156</v>
      </c>
    </row>
    <row r="142" customFormat="false" ht="15" hidden="false" customHeight="false" outlineLevel="0" collapsed="false">
      <c r="A142" s="14" t="n">
        <v>138</v>
      </c>
      <c r="B142" s="94" t="n">
        <v>0.842228</v>
      </c>
      <c r="C142" s="95" t="n">
        <v>-0.653456</v>
      </c>
      <c r="D142" s="95" t="n">
        <v>1.169763</v>
      </c>
      <c r="E142" s="95" t="n">
        <v>-0.479118</v>
      </c>
      <c r="F142" s="95" t="n">
        <v>1.531617</v>
      </c>
      <c r="G142" s="95" t="n">
        <v>-1.502768</v>
      </c>
      <c r="H142" s="95" t="n">
        <v>-1.377917</v>
      </c>
      <c r="I142" s="95" t="n">
        <v>-1.89964</v>
      </c>
      <c r="J142" s="95" t="n">
        <v>0.7089</v>
      </c>
      <c r="K142" s="95" t="n">
        <v>-0.909523</v>
      </c>
      <c r="L142" s="95" t="n">
        <v>-0.826585</v>
      </c>
      <c r="M142" s="95" t="n">
        <v>0.907172</v>
      </c>
      <c r="N142" s="95" t="n">
        <v>1.732047</v>
      </c>
      <c r="O142" s="95" t="n">
        <v>-0.759813</v>
      </c>
    </row>
    <row r="143" customFormat="false" ht="15" hidden="false" customHeight="false" outlineLevel="0" collapsed="false">
      <c r="A143" s="14" t="n">
        <v>139</v>
      </c>
      <c r="B143" s="94" t="n">
        <v>0.343786</v>
      </c>
      <c r="C143" s="95" t="n">
        <v>1.35929</v>
      </c>
      <c r="D143" s="95" t="n">
        <v>0.534012</v>
      </c>
      <c r="E143" s="95" t="n">
        <v>-0.02079</v>
      </c>
      <c r="F143" s="95" t="n">
        <v>-1.205887</v>
      </c>
      <c r="G143" s="95" t="n">
        <v>-1.420542</v>
      </c>
      <c r="H143" s="95" t="n">
        <v>0.05346</v>
      </c>
      <c r="I143" s="95" t="n">
        <v>0.123172</v>
      </c>
      <c r="J143" s="95" t="n">
        <v>-0.702308</v>
      </c>
      <c r="K143" s="95" t="n">
        <v>-1.00288</v>
      </c>
      <c r="L143" s="95" t="n">
        <v>-1.328637</v>
      </c>
      <c r="M143" s="95" t="n">
        <v>0.344865</v>
      </c>
      <c r="N143" s="95" t="n">
        <v>0.665009</v>
      </c>
      <c r="O143" s="95" t="n">
        <v>0.709843</v>
      </c>
    </row>
    <row r="144" customFormat="false" ht="15" hidden="false" customHeight="false" outlineLevel="0" collapsed="false">
      <c r="A144" s="14" t="n">
        <v>140</v>
      </c>
      <c r="B144" s="94" t="n">
        <v>0.688795</v>
      </c>
      <c r="C144" s="95" t="n">
        <v>0.604196</v>
      </c>
      <c r="D144" s="95" t="n">
        <v>-0.554387</v>
      </c>
      <c r="E144" s="95" t="n">
        <v>1.590913</v>
      </c>
      <c r="F144" s="95" t="n">
        <v>-1.019241</v>
      </c>
      <c r="G144" s="95" t="n">
        <v>0.559612</v>
      </c>
      <c r="H144" s="95" t="n">
        <v>-0.41236</v>
      </c>
      <c r="I144" s="95" t="n">
        <v>-1.128054</v>
      </c>
      <c r="J144" s="95" t="n">
        <v>-0.657488</v>
      </c>
      <c r="K144" s="95" t="n">
        <v>0.536282</v>
      </c>
      <c r="L144" s="95" t="n">
        <v>1.078756</v>
      </c>
      <c r="M144" s="95" t="n">
        <v>0.313969</v>
      </c>
      <c r="N144" s="95" t="n">
        <v>-2.944255</v>
      </c>
      <c r="O144" s="95" t="n">
        <v>0.726579</v>
      </c>
    </row>
    <row r="145" customFormat="false" ht="15" hidden="false" customHeight="false" outlineLevel="0" collapsed="false">
      <c r="A145" s="14" t="n">
        <v>141</v>
      </c>
      <c r="B145" s="94" t="n">
        <v>0.604401</v>
      </c>
      <c r="C145" s="95" t="n">
        <v>-2.135704</v>
      </c>
      <c r="D145" s="95" t="n">
        <v>1.919803</v>
      </c>
      <c r="E145" s="95" t="n">
        <v>0.208733</v>
      </c>
      <c r="F145" s="95" t="n">
        <v>0.139052</v>
      </c>
      <c r="G145" s="95" t="n">
        <v>0.997157</v>
      </c>
      <c r="H145" s="95" t="n">
        <v>-0.291132</v>
      </c>
      <c r="I145" s="95" t="n">
        <v>-0.265404</v>
      </c>
      <c r="J145" s="95" t="n">
        <v>-0.38969</v>
      </c>
      <c r="K145" s="95" t="n">
        <v>0.121283</v>
      </c>
      <c r="L145" s="95" t="n">
        <v>0.075753</v>
      </c>
      <c r="M145" s="95" t="n">
        <v>0.220981</v>
      </c>
      <c r="N145" s="95" t="n">
        <v>-3.337463</v>
      </c>
      <c r="O145" s="95" t="n">
        <v>-0.102219</v>
      </c>
    </row>
    <row r="146" customFormat="false" ht="15" hidden="false" customHeight="false" outlineLevel="0" collapsed="false">
      <c r="A146" s="14" t="n">
        <v>142</v>
      </c>
      <c r="B146" s="94" t="n">
        <v>0.409361</v>
      </c>
      <c r="C146" s="95" t="n">
        <v>-1.605705</v>
      </c>
      <c r="D146" s="95" t="n">
        <v>2.722861</v>
      </c>
      <c r="E146" s="95" t="n">
        <v>0.789724</v>
      </c>
      <c r="F146" s="95" t="n">
        <v>0.925575</v>
      </c>
      <c r="G146" s="95" t="n">
        <v>0.467776</v>
      </c>
      <c r="H146" s="95" t="n">
        <v>0.664501</v>
      </c>
      <c r="I146" s="95" t="n">
        <v>-0.906807</v>
      </c>
      <c r="J146" s="95" t="n">
        <v>0.782015</v>
      </c>
      <c r="K146" s="95" t="n">
        <v>0.851689</v>
      </c>
      <c r="L146" s="95" t="n">
        <v>0.174094</v>
      </c>
      <c r="M146" s="95" t="n">
        <v>0.768884</v>
      </c>
      <c r="N146" s="95" t="n">
        <v>1.05873</v>
      </c>
      <c r="O146" s="95" t="n">
        <v>0.010135</v>
      </c>
    </row>
    <row r="147" customFormat="false" ht="15" hidden="false" customHeight="false" outlineLevel="0" collapsed="false">
      <c r="A147" s="14" t="n">
        <v>143</v>
      </c>
      <c r="B147" s="94" t="n">
        <v>0.101686</v>
      </c>
      <c r="C147" s="95" t="n">
        <v>-1.124701</v>
      </c>
      <c r="D147" s="95" t="n">
        <v>0.819631</v>
      </c>
      <c r="E147" s="95" t="n">
        <v>1.52797</v>
      </c>
      <c r="F147" s="95" t="n">
        <v>-1.198062</v>
      </c>
      <c r="G147" s="95" t="n">
        <v>1.16634</v>
      </c>
      <c r="H147" s="95" t="n">
        <v>0.260471</v>
      </c>
      <c r="I147" s="95" t="n">
        <v>0.616919</v>
      </c>
      <c r="J147" s="95" t="n">
        <v>0.848136</v>
      </c>
      <c r="K147" s="95" t="n">
        <v>-1.06247</v>
      </c>
      <c r="L147" s="95" t="n">
        <v>0.293559</v>
      </c>
      <c r="M147" s="95" t="n">
        <v>1.024534</v>
      </c>
      <c r="N147" s="95" t="n">
        <v>1.428464</v>
      </c>
      <c r="O147" s="95" t="n">
        <v>0.876209</v>
      </c>
    </row>
    <row r="148" customFormat="false" ht="15" hidden="false" customHeight="false" outlineLevel="0" collapsed="false">
      <c r="A148" s="14" t="n">
        <v>144</v>
      </c>
      <c r="B148" s="94" t="n">
        <v>0.353048</v>
      </c>
      <c r="C148" s="95" t="n">
        <v>-0.932364</v>
      </c>
      <c r="D148" s="95" t="n">
        <v>0.206834</v>
      </c>
      <c r="E148" s="95" t="n">
        <v>-0.246313</v>
      </c>
      <c r="F148" s="95" t="n">
        <v>0.065926</v>
      </c>
      <c r="G148" s="95" t="n">
        <v>1.116398</v>
      </c>
      <c r="H148" s="95" t="n">
        <v>-1.395225</v>
      </c>
      <c r="I148" s="95" t="n">
        <v>0.526133</v>
      </c>
      <c r="J148" s="95" t="n">
        <v>0.449932</v>
      </c>
      <c r="K148" s="95" t="n">
        <v>-0.97092</v>
      </c>
      <c r="L148" s="95" t="n">
        <v>1.132412</v>
      </c>
      <c r="M148" s="95" t="n">
        <v>-0.585019</v>
      </c>
      <c r="N148" s="95" t="n">
        <v>0.047284</v>
      </c>
      <c r="O148" s="95" t="n">
        <v>-2.597617</v>
      </c>
    </row>
    <row r="149" customFormat="false" ht="15" hidden="false" customHeight="false" outlineLevel="0" collapsed="false">
      <c r="A149" s="14" t="n">
        <v>145</v>
      </c>
      <c r="B149" s="94" t="n">
        <v>0.963485</v>
      </c>
      <c r="C149" s="95" t="n">
        <v>1.125772</v>
      </c>
      <c r="D149" s="95" t="n">
        <v>-0.280713</v>
      </c>
      <c r="E149" s="95" t="n">
        <v>-0.314265</v>
      </c>
      <c r="F149" s="95" t="n">
        <v>1.468537</v>
      </c>
      <c r="G149" s="95" t="n">
        <v>-1.939231</v>
      </c>
      <c r="H149" s="95" t="n">
        <v>0.875274</v>
      </c>
      <c r="I149" s="95" t="n">
        <v>1.062719</v>
      </c>
      <c r="J149" s="95" t="n">
        <v>-1.999341</v>
      </c>
      <c r="K149" s="95" t="n">
        <v>0.266762</v>
      </c>
      <c r="L149" s="95" t="n">
        <v>-0.381544</v>
      </c>
      <c r="M149" s="95" t="n">
        <v>-1.055248</v>
      </c>
      <c r="N149" s="95" t="n">
        <v>-1.296963</v>
      </c>
      <c r="O149" s="95" t="n">
        <v>0.730898</v>
      </c>
    </row>
    <row r="150" customFormat="false" ht="15" hidden="false" customHeight="false" outlineLevel="0" collapsed="false">
      <c r="A150" s="14" t="n">
        <v>146</v>
      </c>
      <c r="B150" s="94" t="n">
        <v>0.216524</v>
      </c>
      <c r="C150" s="95" t="n">
        <v>1.180152</v>
      </c>
      <c r="D150" s="95" t="n">
        <v>-1.127819</v>
      </c>
      <c r="E150" s="95" t="n">
        <v>-0.95105</v>
      </c>
      <c r="F150" s="95" t="n">
        <v>0.831756</v>
      </c>
      <c r="G150" s="95" t="n">
        <v>2.442745</v>
      </c>
      <c r="H150" s="95" t="n">
        <v>-1.566854</v>
      </c>
      <c r="I150" s="95" t="n">
        <v>-1.471351</v>
      </c>
      <c r="J150" s="95" t="n">
        <v>-1.097952</v>
      </c>
      <c r="K150" s="95" t="n">
        <v>-1.082337</v>
      </c>
      <c r="L150" s="95" t="n">
        <v>1.182539</v>
      </c>
      <c r="M150" s="95" t="n">
        <v>-1.038873</v>
      </c>
      <c r="N150" s="95" t="n">
        <v>2.280154</v>
      </c>
      <c r="O150" s="95" t="n">
        <v>0.476486</v>
      </c>
    </row>
    <row r="151" customFormat="false" ht="15" hidden="false" customHeight="false" outlineLevel="0" collapsed="false">
      <c r="A151" s="14" t="n">
        <v>147</v>
      </c>
      <c r="B151" s="94" t="n">
        <v>0.113638</v>
      </c>
      <c r="C151" s="95" t="n">
        <v>1.046105</v>
      </c>
      <c r="D151" s="95" t="n">
        <v>0.648076</v>
      </c>
      <c r="E151" s="95" t="n">
        <v>-1.050875</v>
      </c>
      <c r="F151" s="95" t="n">
        <v>-1.422372</v>
      </c>
      <c r="G151" s="95" t="n">
        <v>0.974946</v>
      </c>
      <c r="H151" s="95" t="n">
        <v>1.256939</v>
      </c>
      <c r="I151" s="95" t="n">
        <v>0.451954</v>
      </c>
      <c r="J151" s="95" t="n">
        <v>0.014813</v>
      </c>
      <c r="K151" s="95" t="n">
        <v>0.114704</v>
      </c>
      <c r="L151" s="95" t="n">
        <v>0.241634</v>
      </c>
      <c r="M151" s="95" t="n">
        <v>-1.375992</v>
      </c>
      <c r="N151" s="95" t="n">
        <v>0.076844</v>
      </c>
      <c r="O151" s="95" t="n">
        <v>0.016496</v>
      </c>
    </row>
    <row r="152" customFormat="false" ht="15" hidden="false" customHeight="false" outlineLevel="0" collapsed="false">
      <c r="A152" s="14" t="n">
        <v>148</v>
      </c>
      <c r="B152" s="94" t="n">
        <v>0.367679</v>
      </c>
      <c r="C152" s="95" t="n">
        <v>-1.815567</v>
      </c>
      <c r="D152" s="95" t="n">
        <v>-2.761106</v>
      </c>
      <c r="E152" s="95" t="n">
        <v>-0.252548</v>
      </c>
      <c r="F152" s="95" t="n">
        <v>-2.094508</v>
      </c>
      <c r="G152" s="95" t="n">
        <v>-2.409629</v>
      </c>
      <c r="H152" s="95" t="n">
        <v>-1.775037</v>
      </c>
      <c r="I152" s="95" t="n">
        <v>0.203712</v>
      </c>
      <c r="J152" s="95" t="n">
        <v>-0.041485</v>
      </c>
      <c r="K152" s="95" t="n">
        <v>0.085876</v>
      </c>
      <c r="L152" s="95" t="n">
        <v>1.7549</v>
      </c>
      <c r="M152" s="95" t="n">
        <v>0.542748</v>
      </c>
      <c r="N152" s="95" t="n">
        <v>1.597945</v>
      </c>
      <c r="O152" s="95" t="n">
        <v>0.201622</v>
      </c>
    </row>
    <row r="153" customFormat="false" ht="15" hidden="false" customHeight="false" outlineLevel="0" collapsed="false">
      <c r="A153" s="14" t="n">
        <v>149</v>
      </c>
      <c r="B153" s="94" t="n">
        <v>0.100981</v>
      </c>
      <c r="C153" s="95" t="n">
        <v>1.108512</v>
      </c>
      <c r="D153" s="95" t="n">
        <v>1.625407</v>
      </c>
      <c r="E153" s="95" t="n">
        <v>2.05788</v>
      </c>
      <c r="F153" s="95" t="n">
        <v>-0.221897</v>
      </c>
      <c r="G153" s="95" t="n">
        <v>-1.239603</v>
      </c>
      <c r="H153" s="95" t="n">
        <v>0.06316</v>
      </c>
      <c r="I153" s="95" t="n">
        <v>1.405352</v>
      </c>
      <c r="J153" s="95" t="n">
        <v>1.63482</v>
      </c>
      <c r="K153" s="95" t="n">
        <v>0.134706</v>
      </c>
      <c r="L153" s="95" t="n">
        <v>0.388124</v>
      </c>
      <c r="M153" s="95" t="n">
        <v>1.650069</v>
      </c>
      <c r="N153" s="95" t="n">
        <v>0.184739</v>
      </c>
      <c r="O153" s="95" t="n">
        <v>0.700906</v>
      </c>
    </row>
    <row r="154" customFormat="false" ht="15" hidden="false" customHeight="false" outlineLevel="0" collapsed="false">
      <c r="A154" s="14" t="n">
        <v>150</v>
      </c>
      <c r="B154" s="94" t="n">
        <v>0.267199</v>
      </c>
      <c r="C154" s="95" t="n">
        <v>0.96183</v>
      </c>
      <c r="D154" s="95" t="n">
        <v>-0.227961</v>
      </c>
      <c r="E154" s="95" t="n">
        <v>-0.880555</v>
      </c>
      <c r="F154" s="95" t="n">
        <v>2.55916</v>
      </c>
      <c r="G154" s="95" t="n">
        <v>-0.604426</v>
      </c>
      <c r="H154" s="95" t="n">
        <v>-1.102153</v>
      </c>
      <c r="I154" s="95" t="n">
        <v>-0.265963</v>
      </c>
      <c r="J154" s="95" t="n">
        <v>0.164641</v>
      </c>
      <c r="K154" s="95" t="n">
        <v>0.304046</v>
      </c>
      <c r="L154" s="95" t="n">
        <v>-0.33696</v>
      </c>
      <c r="M154" s="95" t="n">
        <v>0.519315</v>
      </c>
      <c r="N154" s="95" t="n">
        <v>1.779199</v>
      </c>
      <c r="O154" s="95" t="n">
        <v>-0.342016</v>
      </c>
    </row>
    <row r="155" customFormat="false" ht="15" hidden="false" customHeight="false" outlineLevel="0" collapsed="false">
      <c r="A155" s="14" t="n">
        <v>151</v>
      </c>
      <c r="B155" s="94" t="n">
        <v>0.914456</v>
      </c>
      <c r="C155" s="95" t="n">
        <v>0.045002</v>
      </c>
      <c r="D155" s="95" t="n">
        <v>1.448023</v>
      </c>
      <c r="E155" s="95" t="n">
        <v>-1.043424</v>
      </c>
      <c r="F155" s="95" t="n">
        <v>-1.238486</v>
      </c>
      <c r="G155" s="95" t="n">
        <v>-0.721178</v>
      </c>
      <c r="H155" s="95" t="n">
        <v>-0.11603</v>
      </c>
      <c r="I155" s="95" t="n">
        <v>0.931692</v>
      </c>
      <c r="J155" s="95" t="n">
        <v>-1.700606</v>
      </c>
      <c r="K155" s="95" t="n">
        <v>-0.699268</v>
      </c>
      <c r="L155" s="95" t="n">
        <v>-1.159168</v>
      </c>
      <c r="M155" s="95" t="n">
        <v>-1.652319</v>
      </c>
      <c r="N155" s="95" t="n">
        <v>-1.339764</v>
      </c>
      <c r="O155" s="95" t="n">
        <v>0.777459</v>
      </c>
    </row>
    <row r="156" customFormat="false" ht="15" hidden="false" customHeight="false" outlineLevel="0" collapsed="false">
      <c r="A156" s="14" t="n">
        <v>152</v>
      </c>
      <c r="B156" s="94" t="n">
        <v>0.318782</v>
      </c>
      <c r="C156" s="95" t="n">
        <v>0.10458</v>
      </c>
      <c r="D156" s="95" t="n">
        <v>0.16314</v>
      </c>
      <c r="E156" s="95" t="n">
        <v>0.641288</v>
      </c>
      <c r="F156" s="95" t="n">
        <v>0.455055</v>
      </c>
      <c r="G156" s="95" t="n">
        <v>0.445943</v>
      </c>
      <c r="H156" s="95" t="n">
        <v>1.985783</v>
      </c>
      <c r="I156" s="95" t="n">
        <v>0.698279</v>
      </c>
      <c r="J156" s="95" t="n">
        <v>-2.839624</v>
      </c>
      <c r="K156" s="95" t="n">
        <v>0.59341</v>
      </c>
      <c r="L156" s="95" t="n">
        <v>1.009766</v>
      </c>
      <c r="M156" s="95" t="n">
        <v>0.518129</v>
      </c>
      <c r="N156" s="95" t="n">
        <v>-0.626596</v>
      </c>
      <c r="O156" s="95" t="n">
        <v>-1.075398</v>
      </c>
    </row>
    <row r="157" customFormat="false" ht="15" hidden="false" customHeight="false" outlineLevel="0" collapsed="false">
      <c r="A157" s="14" t="n">
        <v>153</v>
      </c>
      <c r="B157" s="94" t="n">
        <v>0.58589</v>
      </c>
      <c r="C157" s="95" t="n">
        <v>0.047091</v>
      </c>
      <c r="D157" s="95" t="n">
        <v>0.708476</v>
      </c>
      <c r="E157" s="95" t="n">
        <v>0.908155</v>
      </c>
      <c r="F157" s="95" t="n">
        <v>-1.924384</v>
      </c>
      <c r="G157" s="95" t="n">
        <v>0.350171</v>
      </c>
      <c r="H157" s="95" t="n">
        <v>1.336597</v>
      </c>
      <c r="I157" s="95" t="n">
        <v>0.803761</v>
      </c>
      <c r="J157" s="95" t="n">
        <v>2.661379</v>
      </c>
      <c r="K157" s="95" t="n">
        <v>-0.728794</v>
      </c>
      <c r="L157" s="95" t="n">
        <v>-1.266329</v>
      </c>
      <c r="M157" s="95" t="n">
        <v>0.923048</v>
      </c>
      <c r="N157" s="95" t="n">
        <v>1.572659</v>
      </c>
      <c r="O157" s="95" t="n">
        <v>-1.055225</v>
      </c>
    </row>
    <row r="158" customFormat="false" ht="15" hidden="false" customHeight="false" outlineLevel="0" collapsed="false">
      <c r="A158" s="14" t="n">
        <v>154</v>
      </c>
      <c r="B158" s="94" t="n">
        <v>0.238745</v>
      </c>
      <c r="C158" s="95" t="n">
        <v>0.049415</v>
      </c>
      <c r="D158" s="95" t="n">
        <v>0.249076</v>
      </c>
      <c r="E158" s="95" t="n">
        <v>0.438759</v>
      </c>
      <c r="F158" s="95" t="n">
        <v>1.313407</v>
      </c>
      <c r="G158" s="95" t="n">
        <v>2.450674</v>
      </c>
      <c r="H158" s="95" t="n">
        <v>-0.596401</v>
      </c>
      <c r="I158" s="95" t="n">
        <v>-0.323845</v>
      </c>
      <c r="J158" s="95" t="n">
        <v>-1.564874</v>
      </c>
      <c r="K158" s="95" t="n">
        <v>0.811001</v>
      </c>
      <c r="L158" s="95" t="n">
        <v>-1.174565</v>
      </c>
      <c r="M158" s="95" t="n">
        <v>0.131746</v>
      </c>
      <c r="N158" s="95" t="n">
        <v>0.482374</v>
      </c>
      <c r="O158" s="95" t="n">
        <v>1.386455</v>
      </c>
    </row>
    <row r="159" customFormat="false" ht="15" hidden="false" customHeight="false" outlineLevel="0" collapsed="false">
      <c r="A159" s="14" t="n">
        <v>155</v>
      </c>
      <c r="B159" s="94" t="n">
        <v>0.66798</v>
      </c>
      <c r="C159" s="95" t="n">
        <v>-0.05396</v>
      </c>
      <c r="D159" s="95" t="n">
        <v>-0.506838</v>
      </c>
      <c r="E159" s="95" t="n">
        <v>-0.665688</v>
      </c>
      <c r="F159" s="95" t="n">
        <v>1.022023</v>
      </c>
      <c r="G159" s="95" t="n">
        <v>-0.358978</v>
      </c>
      <c r="H159" s="95" t="n">
        <v>0.058275</v>
      </c>
      <c r="I159" s="95" t="n">
        <v>0.790884</v>
      </c>
      <c r="J159" s="95" t="n">
        <v>1.348371</v>
      </c>
      <c r="K159" s="95" t="n">
        <v>1.201037</v>
      </c>
      <c r="L159" s="95" t="n">
        <v>-1.463728</v>
      </c>
      <c r="M159" s="95" t="n">
        <v>-1.133385</v>
      </c>
      <c r="N159" s="95" t="n">
        <v>0.371533</v>
      </c>
      <c r="O159" s="95" t="n">
        <v>0.597242</v>
      </c>
    </row>
    <row r="160" customFormat="false" ht="15" hidden="false" customHeight="false" outlineLevel="0" collapsed="false">
      <c r="A160" s="14" t="n">
        <v>156</v>
      </c>
      <c r="B160" s="94" t="n">
        <v>0.127656</v>
      </c>
      <c r="C160" s="95" t="n">
        <v>0.285095</v>
      </c>
      <c r="D160" s="95" t="n">
        <v>1.356357</v>
      </c>
      <c r="E160" s="95" t="n">
        <v>1.599652</v>
      </c>
      <c r="F160" s="95" t="n">
        <v>-0.078604</v>
      </c>
      <c r="G160" s="95" t="n">
        <v>0.186909</v>
      </c>
      <c r="H160" s="95" t="n">
        <v>1.130367</v>
      </c>
      <c r="I160" s="95" t="n">
        <v>0.902665</v>
      </c>
      <c r="J160" s="95" t="n">
        <v>-1.042701</v>
      </c>
      <c r="K160" s="95" t="n">
        <v>-1.345217</v>
      </c>
      <c r="L160" s="95" t="n">
        <v>-1.833193</v>
      </c>
      <c r="M160" s="95" t="n">
        <v>-0.016461</v>
      </c>
      <c r="N160" s="95" t="n">
        <v>-0.617434</v>
      </c>
      <c r="O160" s="95" t="n">
        <v>-0.710879</v>
      </c>
    </row>
    <row r="161" customFormat="false" ht="15" hidden="false" customHeight="false" outlineLevel="0" collapsed="false">
      <c r="A161" s="14" t="n">
        <v>157</v>
      </c>
      <c r="B161" s="94" t="n">
        <v>0.789809</v>
      </c>
      <c r="C161" s="95" t="n">
        <v>-1.600488</v>
      </c>
      <c r="D161" s="95" t="n">
        <v>-0.064225</v>
      </c>
      <c r="E161" s="95" t="n">
        <v>-1.573935</v>
      </c>
      <c r="F161" s="95" t="n">
        <v>-1.222005</v>
      </c>
      <c r="G161" s="95" t="n">
        <v>-0.381768</v>
      </c>
      <c r="H161" s="95" t="n">
        <v>0.466073</v>
      </c>
      <c r="I161" s="95" t="n">
        <v>0.019549</v>
      </c>
      <c r="J161" s="95" t="n">
        <v>0.693655</v>
      </c>
      <c r="K161" s="95" t="n">
        <v>-0.084421</v>
      </c>
      <c r="L161" s="95" t="n">
        <v>-0.452005</v>
      </c>
      <c r="M161" s="95" t="n">
        <v>-0.353095</v>
      </c>
      <c r="N161" s="95" t="n">
        <v>-0.942335</v>
      </c>
      <c r="O161" s="95" t="n">
        <v>0.011022</v>
      </c>
    </row>
    <row r="162" customFormat="false" ht="15" hidden="false" customHeight="false" outlineLevel="0" collapsed="false">
      <c r="A162" s="14" t="n">
        <v>158</v>
      </c>
      <c r="B162" s="94" t="n">
        <v>0.422946</v>
      </c>
      <c r="C162" s="95" t="n">
        <v>1.190446</v>
      </c>
      <c r="D162" s="95" t="n">
        <v>0.735613</v>
      </c>
      <c r="E162" s="95" t="n">
        <v>0.716912</v>
      </c>
      <c r="F162" s="95" t="n">
        <v>0.3639</v>
      </c>
      <c r="G162" s="95" t="n">
        <v>0.213014</v>
      </c>
      <c r="H162" s="95" t="n">
        <v>0.08097</v>
      </c>
      <c r="I162" s="95" t="n">
        <v>-1.118456</v>
      </c>
      <c r="J162" s="95" t="n">
        <v>-1.164504</v>
      </c>
      <c r="K162" s="95" t="n">
        <v>-0.987574</v>
      </c>
      <c r="L162" s="95" t="n">
        <v>0.927399</v>
      </c>
      <c r="M162" s="95" t="n">
        <v>-0.664386</v>
      </c>
      <c r="N162" s="95" t="n">
        <v>0.618493</v>
      </c>
      <c r="O162" s="95" t="n">
        <v>-1.183771</v>
      </c>
    </row>
    <row r="163" customFormat="false" ht="15" hidden="false" customHeight="false" outlineLevel="0" collapsed="false">
      <c r="A163" s="14" t="n">
        <v>159</v>
      </c>
      <c r="B163" s="94" t="n">
        <v>0.18366</v>
      </c>
      <c r="C163" s="95" t="n">
        <v>-0.302761</v>
      </c>
      <c r="D163" s="95" t="n">
        <v>-1.014611</v>
      </c>
      <c r="E163" s="95" t="n">
        <v>0.675611</v>
      </c>
      <c r="F163" s="95" t="n">
        <v>1.972572</v>
      </c>
      <c r="G163" s="95" t="n">
        <v>-1.278145</v>
      </c>
      <c r="H163" s="95" t="n">
        <v>0.273666</v>
      </c>
      <c r="I163" s="95" t="n">
        <v>-0.859283</v>
      </c>
      <c r="J163" s="95" t="n">
        <v>0.700014</v>
      </c>
      <c r="K163" s="95" t="n">
        <v>1.679621</v>
      </c>
      <c r="L163" s="95" t="n">
        <v>-0.548535</v>
      </c>
      <c r="M163" s="95" t="n">
        <v>1.000714</v>
      </c>
      <c r="N163" s="95" t="n">
        <v>-0.130259</v>
      </c>
      <c r="O163" s="95" t="n">
        <v>-0.747495</v>
      </c>
    </row>
    <row r="164" customFormat="false" ht="15" hidden="false" customHeight="false" outlineLevel="0" collapsed="false">
      <c r="A164" s="14" t="n">
        <v>160</v>
      </c>
      <c r="B164" s="94" t="n">
        <v>0.75825</v>
      </c>
      <c r="C164" s="95" t="n">
        <v>-0.403039</v>
      </c>
      <c r="D164" s="95" t="n">
        <v>1.175204</v>
      </c>
      <c r="E164" s="95" t="n">
        <v>0.427858</v>
      </c>
      <c r="F164" s="95" t="n">
        <v>-0.079824</v>
      </c>
      <c r="G164" s="95" t="n">
        <v>-0.171502</v>
      </c>
      <c r="H164" s="95" t="n">
        <v>-0.628121</v>
      </c>
      <c r="I164" s="95" t="n">
        <v>0.66571</v>
      </c>
      <c r="J164" s="95" t="n">
        <v>2.195139</v>
      </c>
      <c r="K164" s="95" t="n">
        <v>-0.164497</v>
      </c>
      <c r="L164" s="95" t="n">
        <v>-1.050785</v>
      </c>
      <c r="M164" s="95" t="n">
        <v>0.395696</v>
      </c>
      <c r="N164" s="95" t="n">
        <v>0.552222</v>
      </c>
      <c r="O164" s="95" t="n">
        <v>1.107921</v>
      </c>
    </row>
    <row r="165" customFormat="false" ht="15" hidden="false" customHeight="false" outlineLevel="0" collapsed="false">
      <c r="A165" s="14" t="n">
        <v>161</v>
      </c>
      <c r="B165" s="94" t="n">
        <v>0.554283</v>
      </c>
      <c r="C165" s="95" t="n">
        <v>-1.226634</v>
      </c>
      <c r="D165" s="95" t="n">
        <v>0.307668</v>
      </c>
      <c r="E165" s="95" t="n">
        <v>-0.859629</v>
      </c>
      <c r="F165" s="95" t="n">
        <v>1.413571</v>
      </c>
      <c r="G165" s="95" t="n">
        <v>0.780057</v>
      </c>
      <c r="H165" s="95" t="n">
        <v>-0.186234</v>
      </c>
      <c r="I165" s="95" t="n">
        <v>-1.234882</v>
      </c>
      <c r="J165" s="95" t="n">
        <v>1.954925</v>
      </c>
      <c r="K165" s="95" t="n">
        <v>-0.143405</v>
      </c>
      <c r="L165" s="95" t="n">
        <v>0.933815</v>
      </c>
      <c r="M165" s="95" t="n">
        <v>-1.952317</v>
      </c>
      <c r="N165" s="95" t="n">
        <v>0.143815</v>
      </c>
      <c r="O165" s="95" t="n">
        <v>0.801728</v>
      </c>
    </row>
    <row r="166" customFormat="false" ht="15" hidden="false" customHeight="false" outlineLevel="0" collapsed="false">
      <c r="A166" s="14" t="n">
        <v>162</v>
      </c>
      <c r="B166" s="94" t="n">
        <v>0.438145</v>
      </c>
      <c r="C166" s="95" t="n">
        <v>-2.203376</v>
      </c>
      <c r="D166" s="95" t="n">
        <v>0.28781</v>
      </c>
      <c r="E166" s="95" t="n">
        <v>1.307029</v>
      </c>
      <c r="F166" s="95" t="n">
        <v>-1.49731</v>
      </c>
      <c r="G166" s="95" t="n">
        <v>-0.125554</v>
      </c>
      <c r="H166" s="95" t="n">
        <v>-0.349312</v>
      </c>
      <c r="I166" s="95" t="n">
        <v>-0.636469</v>
      </c>
      <c r="J166" s="95" t="n">
        <v>-0.633569</v>
      </c>
      <c r="K166" s="95" t="n">
        <v>-0.911348</v>
      </c>
      <c r="L166" s="95" t="n">
        <v>-0.780946</v>
      </c>
      <c r="M166" s="95" t="n">
        <v>-0.062841</v>
      </c>
      <c r="N166" s="95" t="n">
        <v>0.079716</v>
      </c>
      <c r="O166" s="95" t="n">
        <v>-1.358912</v>
      </c>
    </row>
    <row r="167" customFormat="false" ht="15" hidden="false" customHeight="false" outlineLevel="0" collapsed="false">
      <c r="A167" s="14" t="n">
        <v>163</v>
      </c>
      <c r="B167" s="94" t="n">
        <v>0.240626</v>
      </c>
      <c r="C167" s="95" t="n">
        <v>-0.612042</v>
      </c>
      <c r="D167" s="95" t="n">
        <v>0.101404</v>
      </c>
      <c r="E167" s="95" t="n">
        <v>1.215053</v>
      </c>
      <c r="F167" s="95" t="n">
        <v>1.226655</v>
      </c>
      <c r="G167" s="95" t="n">
        <v>-0.028303</v>
      </c>
      <c r="H167" s="95" t="n">
        <v>0.116225</v>
      </c>
      <c r="I167" s="95" t="n">
        <v>-1.436813</v>
      </c>
      <c r="J167" s="95" t="n">
        <v>0.076278</v>
      </c>
      <c r="K167" s="95" t="n">
        <v>-1.914841</v>
      </c>
      <c r="L167" s="95" t="n">
        <v>-0.391535</v>
      </c>
      <c r="M167" s="95" t="n">
        <v>-1.327317</v>
      </c>
      <c r="N167" s="95" t="n">
        <v>-0.772819</v>
      </c>
      <c r="O167" s="95" t="n">
        <v>0.136847</v>
      </c>
    </row>
    <row r="168" customFormat="false" ht="15" hidden="false" customHeight="false" outlineLevel="0" collapsed="false">
      <c r="A168" s="14" t="n">
        <v>164</v>
      </c>
      <c r="B168" s="94" t="n">
        <v>0.781366</v>
      </c>
      <c r="C168" s="95" t="n">
        <v>0.206389</v>
      </c>
      <c r="D168" s="95" t="n">
        <v>1.268001</v>
      </c>
      <c r="E168" s="95" t="n">
        <v>0.218731</v>
      </c>
      <c r="F168" s="95" t="n">
        <v>-0.522043</v>
      </c>
      <c r="G168" s="95" t="n">
        <v>0.639339</v>
      </c>
      <c r="H168" s="95" t="n">
        <v>-1.694028</v>
      </c>
      <c r="I168" s="95" t="n">
        <v>1.687117</v>
      </c>
      <c r="J168" s="95" t="n">
        <v>-2.168805</v>
      </c>
      <c r="K168" s="95" t="n">
        <v>0.657935</v>
      </c>
      <c r="L168" s="95" t="n">
        <v>0.538089</v>
      </c>
      <c r="M168" s="95" t="n">
        <v>-0.597893</v>
      </c>
      <c r="N168" s="95" t="n">
        <v>-0.46103</v>
      </c>
      <c r="O168" s="95" t="n">
        <v>-1.513959</v>
      </c>
    </row>
    <row r="169" customFormat="false" ht="15" hidden="false" customHeight="false" outlineLevel="0" collapsed="false">
      <c r="A169" s="14" t="n">
        <v>165</v>
      </c>
      <c r="B169" s="94" t="n">
        <v>0.365285</v>
      </c>
      <c r="C169" s="95" t="n">
        <v>0.096676</v>
      </c>
      <c r="D169" s="95" t="n">
        <v>0.530933</v>
      </c>
      <c r="E169" s="95" t="n">
        <v>-0.558532</v>
      </c>
      <c r="F169" s="95" t="n">
        <v>0.415665</v>
      </c>
      <c r="G169" s="95" t="n">
        <v>0.674869</v>
      </c>
      <c r="H169" s="95" t="n">
        <v>-0.785424</v>
      </c>
      <c r="I169" s="95" t="n">
        <v>0.842418</v>
      </c>
      <c r="J169" s="95" t="n">
        <v>0.446664</v>
      </c>
      <c r="K169" s="95" t="n">
        <v>0.060179</v>
      </c>
      <c r="L169" s="95" t="n">
        <v>0.758715</v>
      </c>
      <c r="M169" s="95" t="n">
        <v>0.300368</v>
      </c>
      <c r="N169" s="95" t="n">
        <v>-0.740169</v>
      </c>
      <c r="O169" s="95" t="n">
        <v>-0.658934</v>
      </c>
    </row>
    <row r="170" customFormat="false" ht="15" hidden="false" customHeight="false" outlineLevel="0" collapsed="false">
      <c r="A170" s="14" t="n">
        <v>166</v>
      </c>
      <c r="B170" s="94" t="n">
        <v>0.043091</v>
      </c>
      <c r="C170" s="95" t="n">
        <v>0.212029</v>
      </c>
      <c r="D170" s="95" t="n">
        <v>1.094846</v>
      </c>
      <c r="E170" s="95" t="n">
        <v>0.166814</v>
      </c>
      <c r="F170" s="95" t="n">
        <v>-0.406995</v>
      </c>
      <c r="G170" s="95" t="n">
        <v>0.028497</v>
      </c>
      <c r="H170" s="95" t="n">
        <v>-1.19027</v>
      </c>
      <c r="I170" s="95" t="n">
        <v>1.131687</v>
      </c>
      <c r="J170" s="95" t="n">
        <v>1.399667</v>
      </c>
      <c r="K170" s="95" t="n">
        <v>1.652605</v>
      </c>
      <c r="L170" s="95" t="n">
        <v>0.871038</v>
      </c>
      <c r="M170" s="95" t="n">
        <v>-0.693531</v>
      </c>
      <c r="N170" s="95" t="n">
        <v>-0.149551</v>
      </c>
      <c r="O170" s="95" t="n">
        <v>-0.416829</v>
      </c>
    </row>
    <row r="171" customFormat="false" ht="15" hidden="false" customHeight="false" outlineLevel="0" collapsed="false">
      <c r="A171" s="14" t="n">
        <v>167</v>
      </c>
      <c r="B171" s="94" t="n">
        <v>0.965369</v>
      </c>
      <c r="C171" s="95" t="n">
        <v>0.408343</v>
      </c>
      <c r="D171" s="95" t="n">
        <v>1.322476</v>
      </c>
      <c r="E171" s="95" t="n">
        <v>-2.469403</v>
      </c>
      <c r="F171" s="95" t="n">
        <v>0.385546</v>
      </c>
      <c r="G171" s="95" t="n">
        <v>0.225455</v>
      </c>
      <c r="H171" s="95" t="n">
        <v>0.255749</v>
      </c>
      <c r="I171" s="95" t="n">
        <v>0.639017</v>
      </c>
      <c r="J171" s="95" t="n">
        <v>-0.89179</v>
      </c>
      <c r="K171" s="95" t="n">
        <v>0.912459</v>
      </c>
      <c r="L171" s="95" t="n">
        <v>0.295873</v>
      </c>
      <c r="M171" s="95" t="n">
        <v>-0.227491</v>
      </c>
      <c r="N171" s="95" t="n">
        <v>-0.004209</v>
      </c>
      <c r="O171" s="95" t="n">
        <v>-0.454303</v>
      </c>
    </row>
    <row r="172" customFormat="false" ht="15" hidden="false" customHeight="false" outlineLevel="0" collapsed="false">
      <c r="A172" s="14" t="n">
        <v>168</v>
      </c>
      <c r="B172" s="94" t="n">
        <v>0.030465</v>
      </c>
      <c r="C172" s="95" t="n">
        <v>0.065631</v>
      </c>
      <c r="D172" s="95" t="n">
        <v>0.556472</v>
      </c>
      <c r="E172" s="95" t="n">
        <v>-1.300163</v>
      </c>
      <c r="F172" s="95" t="n">
        <v>-0.368041</v>
      </c>
      <c r="G172" s="95" t="n">
        <v>-0.489538</v>
      </c>
      <c r="H172" s="95" t="n">
        <v>-0.059489</v>
      </c>
      <c r="I172" s="95" t="n">
        <v>-0.306876</v>
      </c>
      <c r="J172" s="95" t="n">
        <v>-1.777998</v>
      </c>
      <c r="K172" s="95" t="n">
        <v>0.436245</v>
      </c>
      <c r="L172" s="95" t="n">
        <v>1.159881</v>
      </c>
      <c r="M172" s="95" t="n">
        <v>-0.720575</v>
      </c>
      <c r="N172" s="95" t="n">
        <v>0.137137</v>
      </c>
      <c r="O172" s="95" t="n">
        <v>-0.711415</v>
      </c>
    </row>
    <row r="173" customFormat="false" ht="15" hidden="false" customHeight="false" outlineLevel="0" collapsed="false">
      <c r="A173" s="14" t="n">
        <v>169</v>
      </c>
      <c r="B173" s="94" t="n">
        <v>0.120469</v>
      </c>
      <c r="C173" s="95" t="n">
        <v>0.172147</v>
      </c>
      <c r="D173" s="95" t="n">
        <v>-0.237223</v>
      </c>
      <c r="E173" s="95" t="n">
        <v>1.063837</v>
      </c>
      <c r="F173" s="95" t="n">
        <v>-0.577672</v>
      </c>
      <c r="G173" s="95" t="n">
        <v>0.613229</v>
      </c>
      <c r="H173" s="95" t="n">
        <v>-0.738762</v>
      </c>
      <c r="I173" s="95" t="n">
        <v>-0.559228</v>
      </c>
      <c r="J173" s="95" t="n">
        <v>0.084248</v>
      </c>
      <c r="K173" s="95" t="n">
        <v>-1.645839</v>
      </c>
      <c r="L173" s="95" t="n">
        <v>-0.903983</v>
      </c>
      <c r="M173" s="95" t="n">
        <v>0.798361</v>
      </c>
      <c r="N173" s="95" t="n">
        <v>-0.706184</v>
      </c>
      <c r="O173" s="95" t="n">
        <v>-1.362717</v>
      </c>
    </row>
    <row r="174" customFormat="false" ht="15" hidden="false" customHeight="false" outlineLevel="0" collapsed="false">
      <c r="A174" s="14" t="n">
        <v>170</v>
      </c>
      <c r="B174" s="94" t="n">
        <v>0.465813</v>
      </c>
      <c r="C174" s="95" t="n">
        <v>-1.452045</v>
      </c>
      <c r="D174" s="95" t="n">
        <v>0.053532</v>
      </c>
      <c r="E174" s="95" t="n">
        <v>-0.58308</v>
      </c>
      <c r="F174" s="95" t="n">
        <v>0.020956</v>
      </c>
      <c r="G174" s="95" t="n">
        <v>-2.811602</v>
      </c>
      <c r="H174" s="95" t="n">
        <v>-0.829498</v>
      </c>
      <c r="I174" s="95" t="n">
        <v>-0.812213</v>
      </c>
      <c r="J174" s="95" t="n">
        <v>0.71065</v>
      </c>
      <c r="K174" s="95" t="n">
        <v>0.834724</v>
      </c>
      <c r="L174" s="95" t="n">
        <v>0.612938</v>
      </c>
      <c r="M174" s="95" t="n">
        <v>-2.042025</v>
      </c>
      <c r="N174" s="95" t="n">
        <v>0.794941</v>
      </c>
      <c r="O174" s="95" t="n">
        <v>1.146901</v>
      </c>
    </row>
    <row r="175" customFormat="false" ht="15" hidden="false" customHeight="false" outlineLevel="0" collapsed="false">
      <c r="A175" s="14" t="n">
        <v>171</v>
      </c>
      <c r="B175" s="94" t="n">
        <v>0.207855</v>
      </c>
      <c r="C175" s="95" t="n">
        <v>-0.843469</v>
      </c>
      <c r="D175" s="95" t="n">
        <v>0.225757</v>
      </c>
      <c r="E175" s="95" t="n">
        <v>0.370878</v>
      </c>
      <c r="F175" s="95" t="n">
        <v>-0.46474</v>
      </c>
      <c r="G175" s="95" t="n">
        <v>0.076434</v>
      </c>
      <c r="H175" s="95" t="n">
        <v>-0.856424</v>
      </c>
      <c r="I175" s="95" t="n">
        <v>0.104049</v>
      </c>
      <c r="J175" s="95" t="n">
        <v>-0.181407</v>
      </c>
      <c r="K175" s="95" t="n">
        <v>0.213999</v>
      </c>
      <c r="L175" s="95" t="n">
        <v>1.836484</v>
      </c>
      <c r="M175" s="95" t="n">
        <v>-1.101724</v>
      </c>
      <c r="N175" s="95" t="n">
        <v>1.13396</v>
      </c>
      <c r="O175" s="95" t="n">
        <v>0.049001</v>
      </c>
    </row>
    <row r="176" customFormat="false" ht="15" hidden="false" customHeight="false" outlineLevel="0" collapsed="false">
      <c r="A176" s="14" t="n">
        <v>172</v>
      </c>
      <c r="B176" s="94" t="n">
        <v>0.335135</v>
      </c>
      <c r="C176" s="95" t="n">
        <v>-0.029308</v>
      </c>
      <c r="D176" s="95" t="n">
        <v>-2.15234</v>
      </c>
      <c r="E176" s="95" t="n">
        <v>0.929102</v>
      </c>
      <c r="F176" s="95" t="n">
        <v>-1.197427</v>
      </c>
      <c r="G176" s="95" t="n">
        <v>-0.982752</v>
      </c>
      <c r="H176" s="95" t="n">
        <v>-0.31093</v>
      </c>
      <c r="I176" s="95" t="n">
        <v>-0.364543</v>
      </c>
      <c r="J176" s="95" t="n">
        <v>-0.903694</v>
      </c>
      <c r="K176" s="95" t="n">
        <v>1.412252</v>
      </c>
      <c r="L176" s="95" t="n">
        <v>0.633034</v>
      </c>
      <c r="M176" s="95" t="n">
        <v>2.374034</v>
      </c>
      <c r="N176" s="95" t="n">
        <v>-0.77416</v>
      </c>
      <c r="O176" s="95" t="n">
        <v>-0.816999</v>
      </c>
    </row>
    <row r="177" customFormat="false" ht="15" hidden="false" customHeight="false" outlineLevel="0" collapsed="false">
      <c r="A177" s="14" t="n">
        <v>173</v>
      </c>
      <c r="B177" s="94" t="n">
        <v>0.567565</v>
      </c>
      <c r="C177" s="95" t="n">
        <v>1.937788</v>
      </c>
      <c r="D177" s="95" t="n">
        <v>-1.290088</v>
      </c>
      <c r="E177" s="95" t="n">
        <v>0.259858</v>
      </c>
      <c r="F177" s="95" t="n">
        <v>-0.319734</v>
      </c>
      <c r="G177" s="95" t="n">
        <v>-0.272898</v>
      </c>
      <c r="H177" s="95" t="n">
        <v>-1.426261</v>
      </c>
      <c r="I177" s="95" t="n">
        <v>-0.689126</v>
      </c>
      <c r="J177" s="95" t="n">
        <v>1.950589</v>
      </c>
      <c r="K177" s="95" t="n">
        <v>0.15499</v>
      </c>
      <c r="L177" s="95" t="n">
        <v>1.507795</v>
      </c>
      <c r="M177" s="95" t="n">
        <v>-0.631816</v>
      </c>
      <c r="N177" s="95" t="n">
        <v>0.138332</v>
      </c>
      <c r="O177" s="95" t="n">
        <v>0.651598</v>
      </c>
    </row>
    <row r="178" customFormat="false" ht="15" hidden="false" customHeight="false" outlineLevel="0" collapsed="false">
      <c r="A178" s="14" t="n">
        <v>174</v>
      </c>
      <c r="B178" s="94" t="n">
        <v>0.957842</v>
      </c>
      <c r="C178" s="95" t="n">
        <v>0.637247</v>
      </c>
      <c r="D178" s="95" t="n">
        <v>-0.184809</v>
      </c>
      <c r="E178" s="95" t="n">
        <v>0.072887</v>
      </c>
      <c r="F178" s="95" t="n">
        <v>1.099253</v>
      </c>
      <c r="G178" s="95" t="n">
        <v>0.327142</v>
      </c>
      <c r="H178" s="95" t="n">
        <v>-1.765354</v>
      </c>
      <c r="I178" s="95" t="n">
        <v>-0.602586</v>
      </c>
      <c r="J178" s="95" t="n">
        <v>-1.098809</v>
      </c>
      <c r="K178" s="95" t="n">
        <v>-1.687123</v>
      </c>
      <c r="L178" s="95" t="n">
        <v>0.81478</v>
      </c>
      <c r="M178" s="95" t="n">
        <v>1.078523</v>
      </c>
      <c r="N178" s="95" t="n">
        <v>-0.764047</v>
      </c>
      <c r="O178" s="95" t="n">
        <v>-0.310006</v>
      </c>
    </row>
    <row r="179" customFormat="false" ht="15" hidden="false" customHeight="false" outlineLevel="0" collapsed="false">
      <c r="A179" s="14" t="n">
        <v>175</v>
      </c>
      <c r="B179" s="94" t="n">
        <v>0.936312</v>
      </c>
      <c r="C179" s="95" t="n">
        <v>1.987899</v>
      </c>
      <c r="D179" s="95" t="n">
        <v>-0.149834</v>
      </c>
      <c r="E179" s="95" t="n">
        <v>-0.078383</v>
      </c>
      <c r="F179" s="95" t="n">
        <v>0.320651</v>
      </c>
      <c r="G179" s="95" t="n">
        <v>1.311703</v>
      </c>
      <c r="H179" s="95" t="n">
        <v>0.511948</v>
      </c>
      <c r="I179" s="95" t="n">
        <v>1.082513</v>
      </c>
      <c r="J179" s="95" t="n">
        <v>-0.955075</v>
      </c>
      <c r="K179" s="95" t="n">
        <v>0.873944</v>
      </c>
      <c r="L179" s="95" t="n">
        <v>-0.072559</v>
      </c>
      <c r="M179" s="95" t="n">
        <v>-0.790216</v>
      </c>
      <c r="N179" s="95" t="n">
        <v>0.566859</v>
      </c>
      <c r="O179" s="95" t="n">
        <v>2.553964</v>
      </c>
    </row>
    <row r="180" customFormat="false" ht="15" hidden="false" customHeight="false" outlineLevel="0" collapsed="false">
      <c r="A180" s="14" t="n">
        <v>176</v>
      </c>
      <c r="B180" s="94" t="n">
        <v>0.073896</v>
      </c>
      <c r="C180" s="95" t="n">
        <v>0.23325</v>
      </c>
      <c r="D180" s="95" t="n">
        <v>1.049109</v>
      </c>
      <c r="E180" s="95" t="n">
        <v>-0.246001</v>
      </c>
      <c r="F180" s="95" t="n">
        <v>-1.532369</v>
      </c>
      <c r="G180" s="95" t="n">
        <v>0.564852</v>
      </c>
      <c r="H180" s="95" t="n">
        <v>-0.989078</v>
      </c>
      <c r="I180" s="95" t="n">
        <v>-0.205239</v>
      </c>
      <c r="J180" s="95" t="n">
        <v>1.981173</v>
      </c>
      <c r="K180" s="95" t="n">
        <v>-1.781451</v>
      </c>
      <c r="L180" s="95" t="n">
        <v>0.378952</v>
      </c>
      <c r="M180" s="95" t="n">
        <v>0.53394</v>
      </c>
      <c r="N180" s="95" t="n">
        <v>0.341619</v>
      </c>
      <c r="O180" s="95" t="n">
        <v>-0.565588</v>
      </c>
    </row>
    <row r="181" customFormat="false" ht="15" hidden="false" customHeight="false" outlineLevel="0" collapsed="false">
      <c r="A181" s="14" t="n">
        <v>177</v>
      </c>
      <c r="B181" s="94" t="n">
        <v>0.853314</v>
      </c>
      <c r="C181" s="95" t="n">
        <v>0.207893</v>
      </c>
      <c r="D181" s="95" t="n">
        <v>-0.931463</v>
      </c>
      <c r="E181" s="95" t="n">
        <v>1.570503</v>
      </c>
      <c r="F181" s="95" t="n">
        <v>0.183084</v>
      </c>
      <c r="G181" s="95" t="n">
        <v>1.338005</v>
      </c>
      <c r="H181" s="95" t="n">
        <v>-0.268052</v>
      </c>
      <c r="I181" s="95" t="n">
        <v>0.89104</v>
      </c>
      <c r="J181" s="95" t="n">
        <v>0.713367</v>
      </c>
      <c r="K181" s="95" t="n">
        <v>-1.120057</v>
      </c>
      <c r="L181" s="95" t="n">
        <v>1.608574</v>
      </c>
      <c r="M181" s="95" t="n">
        <v>2.727519</v>
      </c>
      <c r="N181" s="95" t="n">
        <v>1.090315</v>
      </c>
      <c r="O181" s="95" t="n">
        <v>-1.318486</v>
      </c>
    </row>
    <row r="182" customFormat="false" ht="15" hidden="false" customHeight="false" outlineLevel="0" collapsed="false">
      <c r="A182" s="14" t="n">
        <v>178</v>
      </c>
      <c r="B182" s="94" t="n">
        <v>0.167824</v>
      </c>
      <c r="C182" s="95" t="n">
        <v>-0.81559</v>
      </c>
      <c r="D182" s="95" t="n">
        <v>-2.20088</v>
      </c>
      <c r="E182" s="95" t="n">
        <v>-0.784858</v>
      </c>
      <c r="F182" s="95" t="n">
        <v>1.798297</v>
      </c>
      <c r="G182" s="95" t="n">
        <v>1.060514</v>
      </c>
      <c r="H182" s="95" t="n">
        <v>-0.937767</v>
      </c>
      <c r="I182" s="95" t="n">
        <v>-1.238923</v>
      </c>
      <c r="J182" s="95" t="n">
        <v>-0.623634</v>
      </c>
      <c r="K182" s="95" t="n">
        <v>1.109397</v>
      </c>
      <c r="L182" s="95" t="n">
        <v>0.518558</v>
      </c>
      <c r="M182" s="95" t="n">
        <v>1.520459</v>
      </c>
      <c r="N182" s="95" t="n">
        <v>-0.617142</v>
      </c>
      <c r="O182" s="95" t="n">
        <v>0.149614</v>
      </c>
    </row>
    <row r="183" customFormat="false" ht="15" hidden="false" customHeight="false" outlineLevel="0" collapsed="false">
      <c r="A183" s="14" t="n">
        <v>179</v>
      </c>
      <c r="B183" s="94" t="n">
        <v>0.811433</v>
      </c>
      <c r="C183" s="95" t="n">
        <v>-0.686507</v>
      </c>
      <c r="D183" s="95" t="n">
        <v>-0.170967</v>
      </c>
      <c r="E183" s="95" t="n">
        <v>-0.284164</v>
      </c>
      <c r="F183" s="95" t="n">
        <v>-0.269802</v>
      </c>
      <c r="G183" s="95" t="n">
        <v>0.615913</v>
      </c>
      <c r="H183" s="95" t="n">
        <v>-0.446103</v>
      </c>
      <c r="I183" s="95" t="n">
        <v>-0.115686</v>
      </c>
      <c r="J183" s="95" t="n">
        <v>-0.862202</v>
      </c>
      <c r="K183" s="95" t="n">
        <v>1.234203</v>
      </c>
      <c r="L183" s="95" t="n">
        <v>1.752874</v>
      </c>
      <c r="M183" s="95" t="n">
        <v>1.987125</v>
      </c>
      <c r="N183" s="95" t="n">
        <v>0.846555</v>
      </c>
      <c r="O183" s="95" t="n">
        <v>-0.003031</v>
      </c>
    </row>
    <row r="184" customFormat="false" ht="15" hidden="false" customHeight="false" outlineLevel="0" collapsed="false">
      <c r="A184" s="14" t="n">
        <v>180</v>
      </c>
      <c r="B184" s="94" t="n">
        <v>0.296347</v>
      </c>
      <c r="C184" s="95" t="n">
        <v>-0.897324</v>
      </c>
      <c r="D184" s="95" t="n">
        <v>-1.019296</v>
      </c>
      <c r="E184" s="95" t="n">
        <v>-0.043015</v>
      </c>
      <c r="F184" s="95" t="n">
        <v>-1.205748</v>
      </c>
      <c r="G184" s="95" t="n">
        <v>0.797343</v>
      </c>
      <c r="H184" s="95" t="n">
        <v>0.287458</v>
      </c>
      <c r="I184" s="95" t="n">
        <v>-1.305804</v>
      </c>
      <c r="J184" s="95" t="n">
        <v>-0.179838</v>
      </c>
      <c r="K184" s="95" t="n">
        <v>0.88693</v>
      </c>
      <c r="L184" s="95" t="n">
        <v>1.193806</v>
      </c>
      <c r="M184" s="95" t="n">
        <v>0.258921</v>
      </c>
      <c r="N184" s="95" t="n">
        <v>0.680498</v>
      </c>
      <c r="O184" s="95" t="n">
        <v>0.370597</v>
      </c>
    </row>
    <row r="185" customFormat="false" ht="15" hidden="false" customHeight="false" outlineLevel="0" collapsed="false">
      <c r="A185" s="14" t="n">
        <v>181</v>
      </c>
      <c r="B185" s="94" t="n">
        <v>0.717834</v>
      </c>
      <c r="C185" s="95" t="n">
        <v>-0.40163</v>
      </c>
      <c r="D185" s="95" t="n">
        <v>0.201802</v>
      </c>
      <c r="E185" s="95" t="n">
        <v>0.179117</v>
      </c>
      <c r="F185" s="95" t="n">
        <v>-0.525233</v>
      </c>
      <c r="G185" s="95" t="n">
        <v>0.302947</v>
      </c>
      <c r="H185" s="95" t="n">
        <v>0.035967</v>
      </c>
      <c r="I185" s="95" t="n">
        <v>0.438233</v>
      </c>
      <c r="J185" s="95" t="n">
        <v>0.070656</v>
      </c>
      <c r="K185" s="95" t="n">
        <v>0.04898</v>
      </c>
      <c r="L185" s="95" t="n">
        <v>-1.741575</v>
      </c>
      <c r="M185" s="95" t="n">
        <v>2.400922</v>
      </c>
      <c r="N185" s="95" t="n">
        <v>0.777104</v>
      </c>
      <c r="O185" s="95" t="n">
        <v>0.494482</v>
      </c>
    </row>
    <row r="186" customFormat="false" ht="15" hidden="false" customHeight="false" outlineLevel="0" collapsed="false">
      <c r="A186" s="14" t="n">
        <v>182</v>
      </c>
      <c r="B186" s="94" t="n">
        <v>0.718793</v>
      </c>
      <c r="C186" s="95" t="n">
        <v>1.814862</v>
      </c>
      <c r="D186" s="95" t="n">
        <v>1.053065</v>
      </c>
      <c r="E186" s="95" t="n">
        <v>0.537998</v>
      </c>
      <c r="F186" s="95" t="n">
        <v>0.716872</v>
      </c>
      <c r="G186" s="95" t="n">
        <v>1.722749</v>
      </c>
      <c r="H186" s="95" t="n">
        <v>0.325342</v>
      </c>
      <c r="I186" s="95" t="n">
        <v>-1.277818</v>
      </c>
      <c r="J186" s="95" t="n">
        <v>-1.437531</v>
      </c>
      <c r="K186" s="95" t="n">
        <v>1.441018</v>
      </c>
      <c r="L186" s="95" t="n">
        <v>-0.132738</v>
      </c>
      <c r="M186" s="95" t="n">
        <v>0.600405</v>
      </c>
      <c r="N186" s="95" t="n">
        <v>-0.021104</v>
      </c>
      <c r="O186" s="95" t="n">
        <v>0.509894</v>
      </c>
    </row>
    <row r="187" customFormat="false" ht="15" hidden="false" customHeight="false" outlineLevel="0" collapsed="false">
      <c r="A187" s="14" t="n">
        <v>183</v>
      </c>
      <c r="B187" s="94" t="n">
        <v>0.850551</v>
      </c>
      <c r="C187" s="95" t="n">
        <v>-0.777857</v>
      </c>
      <c r="D187" s="95" t="n">
        <v>0.531279</v>
      </c>
      <c r="E187" s="95" t="n">
        <v>-2.198862</v>
      </c>
      <c r="F187" s="95" t="n">
        <v>-0.21163</v>
      </c>
      <c r="G187" s="95" t="n">
        <v>-1.287927</v>
      </c>
      <c r="H187" s="95" t="n">
        <v>0.063464</v>
      </c>
      <c r="I187" s="95" t="n">
        <v>0.151972</v>
      </c>
      <c r="J187" s="95" t="n">
        <v>-0.096321</v>
      </c>
      <c r="K187" s="95" t="n">
        <v>0.203985</v>
      </c>
      <c r="L187" s="95" t="n">
        <v>-1.700795</v>
      </c>
      <c r="M187" s="95" t="n">
        <v>-1.021427</v>
      </c>
      <c r="N187" s="95" t="n">
        <v>-0.164203</v>
      </c>
      <c r="O187" s="95" t="n">
        <v>0.429924</v>
      </c>
    </row>
    <row r="188" customFormat="false" ht="15" hidden="false" customHeight="false" outlineLevel="0" collapsed="false">
      <c r="A188" s="14" t="n">
        <v>184</v>
      </c>
      <c r="B188" s="94" t="n">
        <v>0.979626</v>
      </c>
      <c r="C188" s="95" t="n">
        <v>0.303752</v>
      </c>
      <c r="D188" s="95" t="n">
        <v>-1.660262</v>
      </c>
      <c r="E188" s="95" t="n">
        <v>1.337096</v>
      </c>
      <c r="F188" s="95" t="n">
        <v>-0.072496</v>
      </c>
      <c r="G188" s="95" t="n">
        <v>1.64911</v>
      </c>
      <c r="H188" s="95" t="n">
        <v>0.71336</v>
      </c>
      <c r="I188" s="95" t="n">
        <v>1.188365</v>
      </c>
      <c r="J188" s="95" t="n">
        <v>0.562744</v>
      </c>
      <c r="K188" s="95" t="n">
        <v>-0.427618</v>
      </c>
      <c r="L188" s="95" t="n">
        <v>-0.228914</v>
      </c>
      <c r="M188" s="95" t="n">
        <v>0.899239</v>
      </c>
      <c r="N188" s="95" t="n">
        <v>-0.326497</v>
      </c>
      <c r="O188" s="95" t="n">
        <v>-1.866121</v>
      </c>
    </row>
    <row r="189" customFormat="false" ht="15" hidden="false" customHeight="false" outlineLevel="0" collapsed="false">
      <c r="A189" s="14" t="n">
        <v>185</v>
      </c>
      <c r="B189" s="94" t="n">
        <v>0.275481</v>
      </c>
      <c r="C189" s="95" t="n">
        <v>0.025627</v>
      </c>
      <c r="D189" s="95" t="n">
        <v>0.266632</v>
      </c>
      <c r="E189" s="95" t="n">
        <v>0.474518</v>
      </c>
      <c r="F189" s="95" t="n">
        <v>0.721965</v>
      </c>
      <c r="G189" s="95" t="n">
        <v>2.020739</v>
      </c>
      <c r="H189" s="95" t="n">
        <v>-1.470278</v>
      </c>
      <c r="I189" s="95" t="n">
        <v>1.788069</v>
      </c>
      <c r="J189" s="95" t="n">
        <v>0.73865</v>
      </c>
      <c r="K189" s="95" t="n">
        <v>0.011593</v>
      </c>
      <c r="L189" s="95" t="n">
        <v>-1.328932</v>
      </c>
      <c r="M189" s="95" t="n">
        <v>0.092297</v>
      </c>
      <c r="N189" s="95" t="n">
        <v>0.618181</v>
      </c>
      <c r="O189" s="95" t="n">
        <v>-0.023383</v>
      </c>
    </row>
    <row r="190" customFormat="false" ht="15" hidden="false" customHeight="false" outlineLevel="0" collapsed="false">
      <c r="A190" s="14" t="n">
        <v>186</v>
      </c>
      <c r="B190" s="94" t="n">
        <v>0.628308</v>
      </c>
      <c r="C190" s="95" t="n">
        <v>-0.447578</v>
      </c>
      <c r="D190" s="95" t="n">
        <v>-0.583241</v>
      </c>
      <c r="E190" s="95" t="n">
        <v>-0.778565</v>
      </c>
      <c r="F190" s="95" t="n">
        <v>0.655011</v>
      </c>
      <c r="G190" s="95" t="n">
        <v>0.58496</v>
      </c>
      <c r="H190" s="95" t="n">
        <v>0.97009</v>
      </c>
      <c r="I190" s="95" t="n">
        <v>-0.763223</v>
      </c>
      <c r="J190" s="95" t="n">
        <v>1.347063</v>
      </c>
      <c r="K190" s="95" t="n">
        <v>2.492392</v>
      </c>
      <c r="L190" s="95" t="n">
        <v>0.110092</v>
      </c>
      <c r="M190" s="95" t="n">
        <v>1.155816</v>
      </c>
      <c r="N190" s="95" t="n">
        <v>-1.311811</v>
      </c>
      <c r="O190" s="95" t="n">
        <v>2.388642</v>
      </c>
    </row>
    <row r="191" customFormat="false" ht="15" hidden="false" customHeight="false" outlineLevel="0" collapsed="false">
      <c r="A191" s="14" t="n">
        <v>187</v>
      </c>
      <c r="B191" s="94" t="n">
        <v>0.739261</v>
      </c>
      <c r="C191" s="95" t="n">
        <v>0.637615</v>
      </c>
      <c r="D191" s="95" t="n">
        <v>1.2419</v>
      </c>
      <c r="E191" s="95" t="n">
        <v>0.302808</v>
      </c>
      <c r="F191" s="95" t="n">
        <v>-1.573205</v>
      </c>
      <c r="G191" s="95" t="n">
        <v>0.502747</v>
      </c>
      <c r="H191" s="95" t="n">
        <v>0.002212</v>
      </c>
      <c r="I191" s="95" t="n">
        <v>0.931406</v>
      </c>
      <c r="J191" s="95" t="n">
        <v>-0.82836</v>
      </c>
      <c r="K191" s="95" t="n">
        <v>-3.020208</v>
      </c>
      <c r="L191" s="95" t="n">
        <v>-0.064557</v>
      </c>
      <c r="M191" s="95" t="n">
        <v>-0.328277</v>
      </c>
      <c r="N191" s="95" t="n">
        <v>0.737507</v>
      </c>
      <c r="O191" s="95" t="n">
        <v>-0.852838</v>
      </c>
    </row>
    <row r="192" customFormat="false" ht="15" hidden="false" customHeight="false" outlineLevel="0" collapsed="false">
      <c r="A192" s="14" t="n">
        <v>188</v>
      </c>
      <c r="B192" s="94" t="n">
        <v>0.079629</v>
      </c>
      <c r="C192" s="95" t="n">
        <v>-0.37398</v>
      </c>
      <c r="D192" s="95" t="n">
        <v>-0.364159</v>
      </c>
      <c r="E192" s="95" t="n">
        <v>-0.729344</v>
      </c>
      <c r="F192" s="95" t="n">
        <v>0.567525</v>
      </c>
      <c r="G192" s="95" t="n">
        <v>-0.273945</v>
      </c>
      <c r="H192" s="95" t="n">
        <v>-0.486491</v>
      </c>
      <c r="I192" s="95" t="n">
        <v>-0.678343</v>
      </c>
      <c r="J192" s="95" t="n">
        <v>-0.298489</v>
      </c>
      <c r="K192" s="95" t="n">
        <v>1.542835</v>
      </c>
      <c r="L192" s="95" t="n">
        <v>-0.231347</v>
      </c>
      <c r="M192" s="95" t="n">
        <v>-0.651266</v>
      </c>
      <c r="N192" s="95" t="n">
        <v>0.112808</v>
      </c>
      <c r="O192" s="95" t="n">
        <v>0.80638</v>
      </c>
    </row>
    <row r="193" customFormat="false" ht="15" hidden="false" customHeight="false" outlineLevel="0" collapsed="false">
      <c r="A193" s="14" t="n">
        <v>189</v>
      </c>
      <c r="B193" s="94" t="n">
        <v>0.662961</v>
      </c>
      <c r="C193" s="95" t="n">
        <v>0.016637</v>
      </c>
      <c r="D193" s="95" t="n">
        <v>0.423081</v>
      </c>
      <c r="E193" s="95" t="n">
        <v>0.641398</v>
      </c>
      <c r="F193" s="95" t="n">
        <v>0.764419</v>
      </c>
      <c r="G193" s="95" t="n">
        <v>0.234523</v>
      </c>
      <c r="H193" s="95" t="n">
        <v>-1.374504</v>
      </c>
      <c r="I193" s="95" t="n">
        <v>-0.108604</v>
      </c>
      <c r="J193" s="95" t="n">
        <v>-0.641041</v>
      </c>
      <c r="K193" s="95" t="n">
        <v>0.737775</v>
      </c>
      <c r="L193" s="95" t="n">
        <v>1.290582</v>
      </c>
      <c r="M193" s="95" t="n">
        <v>-0.365722</v>
      </c>
      <c r="N193" s="95" t="n">
        <v>0.747217</v>
      </c>
      <c r="O193" s="95" t="n">
        <v>0.381707</v>
      </c>
    </row>
    <row r="194" customFormat="false" ht="15" hidden="false" customHeight="false" outlineLevel="0" collapsed="false">
      <c r="A194" s="14" t="n">
        <v>190</v>
      </c>
      <c r="B194" s="94" t="n">
        <v>0.321516</v>
      </c>
      <c r="C194" s="95" t="n">
        <v>-0.2209</v>
      </c>
      <c r="D194" s="95" t="n">
        <v>1.401948</v>
      </c>
      <c r="E194" s="95" t="n">
        <v>-0.450943</v>
      </c>
      <c r="F194" s="95" t="n">
        <v>-0.6762</v>
      </c>
      <c r="G194" s="95" t="n">
        <v>-0.861664</v>
      </c>
      <c r="H194" s="95" t="n">
        <v>1.057551</v>
      </c>
      <c r="I194" s="95" t="n">
        <v>-0.737078</v>
      </c>
      <c r="J194" s="95" t="n">
        <v>-0.749793</v>
      </c>
      <c r="K194" s="95" t="n">
        <v>1.073727</v>
      </c>
      <c r="L194" s="95" t="n">
        <v>0.354536</v>
      </c>
      <c r="M194" s="95" t="n">
        <v>-0.153318</v>
      </c>
      <c r="N194" s="95" t="n">
        <v>-0.848035</v>
      </c>
      <c r="O194" s="95" t="n">
        <v>0.23526</v>
      </c>
    </row>
    <row r="195" customFormat="false" ht="15" hidden="false" customHeight="false" outlineLevel="0" collapsed="false">
      <c r="A195" s="14" t="n">
        <v>191</v>
      </c>
      <c r="B195" s="94" t="n">
        <v>0.161469</v>
      </c>
      <c r="C195" s="95" t="n">
        <v>-1.057747</v>
      </c>
      <c r="D195" s="95" t="n">
        <v>0.195334</v>
      </c>
      <c r="E195" s="95" t="n">
        <v>0.146401</v>
      </c>
      <c r="F195" s="95" t="n">
        <v>-0.070681</v>
      </c>
      <c r="G195" s="95" t="n">
        <v>0.189671</v>
      </c>
      <c r="H195" s="95" t="n">
        <v>0.610627</v>
      </c>
      <c r="I195" s="95" t="n">
        <v>-1.79541</v>
      </c>
      <c r="J195" s="95" t="n">
        <v>-1.042125</v>
      </c>
      <c r="K195" s="95" t="n">
        <v>0.721912</v>
      </c>
      <c r="L195" s="95" t="n">
        <v>-0.151464</v>
      </c>
      <c r="M195" s="95" t="n">
        <v>0.845352</v>
      </c>
      <c r="N195" s="95" t="n">
        <v>1.690202</v>
      </c>
      <c r="O195" s="95" t="n">
        <v>1.546945</v>
      </c>
    </row>
    <row r="196" customFormat="false" ht="15" hidden="false" customHeight="false" outlineLevel="0" collapsed="false">
      <c r="A196" s="14" t="n">
        <v>192</v>
      </c>
      <c r="B196" s="94" t="n">
        <v>0.549472</v>
      </c>
      <c r="C196" s="95" t="n">
        <v>0.986272</v>
      </c>
      <c r="D196" s="95" t="n">
        <v>0.104638</v>
      </c>
      <c r="E196" s="95" t="n">
        <v>1.184255</v>
      </c>
      <c r="F196" s="95" t="n">
        <v>-0.588983</v>
      </c>
      <c r="G196" s="95" t="n">
        <v>0.203755</v>
      </c>
      <c r="H196" s="95" t="n">
        <v>-0.246454</v>
      </c>
      <c r="I196" s="95" t="n">
        <v>-0.456195</v>
      </c>
      <c r="J196" s="95" t="n">
        <v>-0.723874</v>
      </c>
      <c r="K196" s="95" t="n">
        <v>0.43212</v>
      </c>
      <c r="L196" s="95" t="n">
        <v>-1.513858</v>
      </c>
      <c r="M196" s="95" t="n">
        <v>-1.917779</v>
      </c>
      <c r="N196" s="95" t="n">
        <v>1.001731</v>
      </c>
      <c r="O196" s="95" t="n">
        <v>0.412417</v>
      </c>
    </row>
    <row r="197" customFormat="false" ht="15" hidden="false" customHeight="false" outlineLevel="0" collapsed="false">
      <c r="A197" s="14" t="n">
        <v>193</v>
      </c>
      <c r="B197" s="94" t="n">
        <v>0.461884</v>
      </c>
      <c r="C197" s="95" t="n">
        <v>0.826621</v>
      </c>
      <c r="D197" s="95" t="n">
        <v>-0.110798</v>
      </c>
      <c r="E197" s="95" t="n">
        <v>0.476806</v>
      </c>
      <c r="F197" s="95" t="n">
        <v>-0.481022</v>
      </c>
      <c r="G197" s="95" t="n">
        <v>-0.510131</v>
      </c>
      <c r="H197" s="95" t="n">
        <v>-1.104324</v>
      </c>
      <c r="I197" s="95" t="n">
        <v>1.785015</v>
      </c>
      <c r="J197" s="95" t="n">
        <v>-0.945924</v>
      </c>
      <c r="K197" s="95" t="n">
        <v>1.566004</v>
      </c>
      <c r="L197" s="95" t="n">
        <v>-1.195127</v>
      </c>
      <c r="M197" s="95" t="n">
        <v>-0.891888</v>
      </c>
      <c r="N197" s="95" t="n">
        <v>1.215977</v>
      </c>
      <c r="O197" s="95" t="n">
        <v>0.581004</v>
      </c>
    </row>
    <row r="198" customFormat="false" ht="15" hidden="false" customHeight="false" outlineLevel="0" collapsed="false">
      <c r="A198" s="14" t="n">
        <v>194</v>
      </c>
      <c r="B198" s="94" t="n">
        <v>0.57708</v>
      </c>
      <c r="C198" s="95" t="n">
        <v>0.414235</v>
      </c>
      <c r="D198" s="95" t="n">
        <v>-0.916163</v>
      </c>
      <c r="E198" s="95" t="n">
        <v>0.96333</v>
      </c>
      <c r="F198" s="95" t="n">
        <v>-0.849422</v>
      </c>
      <c r="G198" s="95" t="n">
        <v>0.305082</v>
      </c>
      <c r="H198" s="95" t="n">
        <v>-0.711067</v>
      </c>
      <c r="I198" s="95" t="n">
        <v>1.540298</v>
      </c>
      <c r="J198" s="95" t="n">
        <v>0.400533</v>
      </c>
      <c r="K198" s="95" t="n">
        <v>1.337957</v>
      </c>
      <c r="L198" s="95" t="n">
        <v>-0.149402</v>
      </c>
      <c r="M198" s="95" t="n">
        <v>-0.703154</v>
      </c>
      <c r="N198" s="95" t="n">
        <v>-1.353588</v>
      </c>
      <c r="O198" s="95" t="n">
        <v>0.255085</v>
      </c>
    </row>
    <row r="199" customFormat="false" ht="15" hidden="false" customHeight="false" outlineLevel="0" collapsed="false">
      <c r="A199" s="14" t="n">
        <v>195</v>
      </c>
      <c r="B199" s="94" t="n">
        <v>0.641918</v>
      </c>
      <c r="C199" s="95" t="n">
        <v>1.187015</v>
      </c>
      <c r="D199" s="95" t="n">
        <v>0.534062</v>
      </c>
      <c r="E199" s="95" t="n">
        <v>-0.702286</v>
      </c>
      <c r="F199" s="95" t="n">
        <v>-0.442608</v>
      </c>
      <c r="G199" s="95" t="n">
        <v>-0.441996</v>
      </c>
      <c r="H199" s="95" t="n">
        <v>-0.025697</v>
      </c>
      <c r="I199" s="95" t="n">
        <v>0.694174</v>
      </c>
      <c r="J199" s="95" t="n">
        <v>0.140964</v>
      </c>
      <c r="K199" s="95" t="n">
        <v>0.711054</v>
      </c>
      <c r="L199" s="95" t="n">
        <v>0.442508</v>
      </c>
      <c r="M199" s="95" t="n">
        <v>-1.006404</v>
      </c>
      <c r="N199" s="95" t="n">
        <v>0.096002</v>
      </c>
      <c r="O199" s="95" t="n">
        <v>-0.99157</v>
      </c>
    </row>
    <row r="200" customFormat="false" ht="15" hidden="false" customHeight="false" outlineLevel="0" collapsed="false">
      <c r="A200" s="14" t="n">
        <v>196</v>
      </c>
      <c r="B200" s="94" t="n">
        <v>0.498669</v>
      </c>
      <c r="C200" s="95" t="n">
        <v>0.098185</v>
      </c>
      <c r="D200" s="95" t="n">
        <v>0.436514</v>
      </c>
      <c r="E200" s="95" t="n">
        <v>-0.769963</v>
      </c>
      <c r="F200" s="95" t="n">
        <v>-1.30772</v>
      </c>
      <c r="G200" s="95" t="n">
        <v>0.214457</v>
      </c>
      <c r="H200" s="95" t="n">
        <v>-0.113594</v>
      </c>
      <c r="I200" s="95" t="n">
        <v>1.160882</v>
      </c>
      <c r="J200" s="95" t="n">
        <v>-0.645828</v>
      </c>
      <c r="K200" s="95" t="n">
        <v>1.630573</v>
      </c>
      <c r="L200" s="95" t="n">
        <v>0.657911</v>
      </c>
      <c r="M200" s="95" t="n">
        <v>-1.493916</v>
      </c>
      <c r="N200" s="95" t="n">
        <v>-0.6639</v>
      </c>
      <c r="O200" s="95" t="n">
        <v>0.034739</v>
      </c>
    </row>
    <row r="201" customFormat="false" ht="15" hidden="false" customHeight="false" outlineLevel="0" collapsed="false">
      <c r="A201" s="14" t="n">
        <v>197</v>
      </c>
      <c r="B201" s="94" t="n">
        <v>0.905151</v>
      </c>
      <c r="C201" s="95" t="n">
        <v>-0.113115</v>
      </c>
      <c r="D201" s="95" t="n">
        <v>-0.877445</v>
      </c>
      <c r="E201" s="95" t="n">
        <v>-1.800374</v>
      </c>
      <c r="F201" s="95" t="n">
        <v>-0.302519</v>
      </c>
      <c r="G201" s="95" t="n">
        <v>-0.218674</v>
      </c>
      <c r="H201" s="95" t="n">
        <v>0.575668</v>
      </c>
      <c r="I201" s="95" t="n">
        <v>0.194329</v>
      </c>
      <c r="J201" s="95" t="n">
        <v>-1.064293</v>
      </c>
      <c r="K201" s="95" t="n">
        <v>0.775594</v>
      </c>
      <c r="L201" s="95" t="n">
        <v>-0.585341</v>
      </c>
      <c r="M201" s="95" t="n">
        <v>0.954734</v>
      </c>
      <c r="N201" s="95" t="n">
        <v>-0.46157</v>
      </c>
      <c r="O201" s="95" t="n">
        <v>-0.541476</v>
      </c>
    </row>
    <row r="202" customFormat="false" ht="15" hidden="false" customHeight="false" outlineLevel="0" collapsed="false">
      <c r="A202" s="14" t="n">
        <v>198</v>
      </c>
      <c r="B202" s="94" t="n">
        <v>0.177914</v>
      </c>
      <c r="C202" s="95" t="n">
        <v>-0.003568</v>
      </c>
      <c r="D202" s="95" t="n">
        <v>0.768557</v>
      </c>
      <c r="E202" s="95" t="n">
        <v>0.263004</v>
      </c>
      <c r="F202" s="95" t="n">
        <v>-1.286936</v>
      </c>
      <c r="G202" s="95" t="n">
        <v>0.968855</v>
      </c>
      <c r="H202" s="95" t="n">
        <v>-0.661586</v>
      </c>
      <c r="I202" s="95" t="n">
        <v>-1.431252</v>
      </c>
      <c r="J202" s="95" t="n">
        <v>-1.686513</v>
      </c>
      <c r="K202" s="95" t="n">
        <v>1.297811</v>
      </c>
      <c r="L202" s="95" t="n">
        <v>1.517097</v>
      </c>
      <c r="M202" s="95" t="n">
        <v>-0.538348</v>
      </c>
      <c r="N202" s="95" t="n">
        <v>-0.286797</v>
      </c>
      <c r="O202" s="95" t="n">
        <v>-0.051347</v>
      </c>
    </row>
    <row r="203" customFormat="false" ht="15" hidden="false" customHeight="false" outlineLevel="0" collapsed="false">
      <c r="A203" s="14" t="n">
        <v>199</v>
      </c>
      <c r="B203" s="94" t="n">
        <v>0.288792</v>
      </c>
      <c r="C203" s="95" t="n">
        <v>-1.249884</v>
      </c>
      <c r="D203" s="95" t="n">
        <v>0.134343</v>
      </c>
      <c r="E203" s="95" t="n">
        <v>0.550541</v>
      </c>
      <c r="F203" s="95" t="n">
        <v>-0.419957</v>
      </c>
      <c r="G203" s="95" t="n">
        <v>0.239512</v>
      </c>
      <c r="H203" s="95" t="n">
        <v>-0.411653</v>
      </c>
      <c r="I203" s="95" t="n">
        <v>1.016315</v>
      </c>
      <c r="J203" s="95" t="n">
        <v>-0.913274</v>
      </c>
      <c r="K203" s="95" t="n">
        <v>-0.465475</v>
      </c>
      <c r="L203" s="95" t="n">
        <v>1.425044</v>
      </c>
      <c r="M203" s="95" t="n">
        <v>0.183089</v>
      </c>
      <c r="N203" s="95" t="n">
        <v>2.402257</v>
      </c>
      <c r="O203" s="95" t="n">
        <v>0.739341</v>
      </c>
    </row>
    <row r="204" customFormat="false" ht="15" hidden="false" customHeight="false" outlineLevel="0" collapsed="false">
      <c r="A204" s="14" t="n">
        <v>200</v>
      </c>
      <c r="B204" s="94" t="n">
        <v>0.356222</v>
      </c>
      <c r="C204" s="95" t="n">
        <v>1.161588</v>
      </c>
      <c r="D204" s="95" t="n">
        <v>0.648663</v>
      </c>
      <c r="E204" s="95" t="n">
        <v>-0.753119</v>
      </c>
      <c r="F204" s="95" t="n">
        <v>0.935774</v>
      </c>
      <c r="G204" s="95" t="n">
        <v>-0.988618</v>
      </c>
      <c r="H204" s="95" t="n">
        <v>-1.635393</v>
      </c>
      <c r="I204" s="95" t="n">
        <v>0.39032</v>
      </c>
      <c r="J204" s="95" t="n">
        <v>0.997276</v>
      </c>
      <c r="K204" s="95" t="n">
        <v>1.237649</v>
      </c>
      <c r="L204" s="95" t="n">
        <v>0.413996</v>
      </c>
      <c r="M204" s="95" t="n">
        <v>-0.068991</v>
      </c>
      <c r="N204" s="95" t="n">
        <v>-0.135429</v>
      </c>
      <c r="O204" s="95" t="n">
        <v>0.530739</v>
      </c>
    </row>
    <row r="205" customFormat="false" ht="15" hidden="false" customHeight="false" outlineLevel="0" collapsed="false">
      <c r="A205" s="14" t="n">
        <v>201</v>
      </c>
      <c r="B205" s="94" t="n">
        <v>0.774382</v>
      </c>
      <c r="C205" s="95" t="n">
        <v>1.002492</v>
      </c>
      <c r="D205" s="95" t="n">
        <v>0.027206</v>
      </c>
      <c r="E205" s="95" t="n">
        <v>0.635825</v>
      </c>
      <c r="F205" s="95" t="n">
        <v>1.157553</v>
      </c>
      <c r="G205" s="95" t="n">
        <v>1.201127</v>
      </c>
      <c r="H205" s="95" t="n">
        <v>1.166492</v>
      </c>
      <c r="I205" s="95" t="n">
        <v>0.836499</v>
      </c>
      <c r="J205" s="95" t="n">
        <v>1.732101</v>
      </c>
      <c r="K205" s="95" t="n">
        <v>-0.877294</v>
      </c>
      <c r="L205" s="95" t="n">
        <v>1.679551</v>
      </c>
      <c r="M205" s="95" t="n">
        <v>0.077552</v>
      </c>
      <c r="N205" s="95" t="n">
        <v>-1.540485</v>
      </c>
      <c r="O205" s="95" t="n">
        <v>0.125921</v>
      </c>
    </row>
    <row r="206" customFormat="false" ht="15" hidden="false" customHeight="false" outlineLevel="0" collapsed="false">
      <c r="A206" s="14" t="n">
        <v>202</v>
      </c>
      <c r="B206" s="94" t="n">
        <v>0.652098</v>
      </c>
      <c r="C206" s="95" t="n">
        <v>0.322415</v>
      </c>
      <c r="D206" s="95" t="n">
        <v>-1.317522</v>
      </c>
      <c r="E206" s="95" t="n">
        <v>0.029769</v>
      </c>
      <c r="F206" s="95" t="n">
        <v>-2.185282</v>
      </c>
      <c r="G206" s="95" t="n">
        <v>1.700081</v>
      </c>
      <c r="H206" s="95" t="n">
        <v>-0.259048</v>
      </c>
      <c r="I206" s="95" t="n">
        <v>-0.004709</v>
      </c>
      <c r="J206" s="95" t="n">
        <v>0.957171</v>
      </c>
      <c r="K206" s="95" t="n">
        <v>0.011144</v>
      </c>
      <c r="L206" s="95" t="n">
        <v>-1.257283</v>
      </c>
      <c r="M206" s="95" t="n">
        <v>-1.930361</v>
      </c>
      <c r="N206" s="95" t="n">
        <v>0.661752</v>
      </c>
      <c r="O206" s="95" t="n">
        <v>0.798898</v>
      </c>
    </row>
    <row r="207" customFormat="false" ht="15" hidden="false" customHeight="false" outlineLevel="0" collapsed="false">
      <c r="A207" s="14" t="n">
        <v>203</v>
      </c>
      <c r="B207" s="94" t="n">
        <v>0.206423</v>
      </c>
      <c r="C207" s="95" t="n">
        <v>-0.433326</v>
      </c>
      <c r="D207" s="95" t="n">
        <v>-2.003056</v>
      </c>
      <c r="E207" s="95" t="n">
        <v>0.326061</v>
      </c>
      <c r="F207" s="95" t="n">
        <v>-0.017184</v>
      </c>
      <c r="G207" s="95" t="n">
        <v>0.616309</v>
      </c>
      <c r="H207" s="95" t="n">
        <v>-0.793501</v>
      </c>
      <c r="I207" s="95" t="n">
        <v>-2.092123</v>
      </c>
      <c r="J207" s="95" t="n">
        <v>-0.548931</v>
      </c>
      <c r="K207" s="95" t="n">
        <v>0.772329</v>
      </c>
      <c r="L207" s="95" t="n">
        <v>1.04005</v>
      </c>
      <c r="M207" s="95" t="n">
        <v>-0.347695</v>
      </c>
      <c r="N207" s="95" t="n">
        <v>-0.562661</v>
      </c>
      <c r="O207" s="95" t="n">
        <v>-1.806966</v>
      </c>
    </row>
    <row r="208" customFormat="false" ht="15" hidden="false" customHeight="false" outlineLevel="0" collapsed="false">
      <c r="A208" s="14" t="n">
        <v>204</v>
      </c>
      <c r="B208" s="94" t="n">
        <v>0.744442</v>
      </c>
      <c r="C208" s="95" t="n">
        <v>1.189079</v>
      </c>
      <c r="D208" s="95" t="n">
        <v>-0.454046</v>
      </c>
      <c r="E208" s="95" t="n">
        <v>-0.717279</v>
      </c>
      <c r="F208" s="95" t="n">
        <v>-0.894835</v>
      </c>
      <c r="G208" s="95" t="n">
        <v>-0.399897</v>
      </c>
      <c r="H208" s="95" t="n">
        <v>0.413232</v>
      </c>
      <c r="I208" s="95" t="n">
        <v>-0.383361</v>
      </c>
      <c r="J208" s="95" t="n">
        <v>1.346754</v>
      </c>
      <c r="K208" s="95" t="n">
        <v>0.645018</v>
      </c>
      <c r="L208" s="95" t="n">
        <v>0.365281</v>
      </c>
      <c r="M208" s="95" t="n">
        <v>1.291946</v>
      </c>
      <c r="N208" s="95" t="n">
        <v>-1.207079</v>
      </c>
      <c r="O208" s="95" t="n">
        <v>0.138018</v>
      </c>
    </row>
    <row r="209" customFormat="false" ht="15" hidden="false" customHeight="false" outlineLevel="0" collapsed="false">
      <c r="A209" s="14" t="n">
        <v>205</v>
      </c>
      <c r="B209" s="94" t="n">
        <v>0.771537</v>
      </c>
      <c r="C209" s="95" t="n">
        <v>0.788794</v>
      </c>
      <c r="D209" s="95" t="n">
        <v>0.815998</v>
      </c>
      <c r="E209" s="95" t="n">
        <v>-0.426028</v>
      </c>
      <c r="F209" s="95" t="n">
        <v>-1.200706</v>
      </c>
      <c r="G209" s="95" t="n">
        <v>-1.857123</v>
      </c>
      <c r="H209" s="95" t="n">
        <v>0.493048</v>
      </c>
      <c r="I209" s="95" t="n">
        <v>-0.085679</v>
      </c>
      <c r="J209" s="95" t="n">
        <v>-0.174851</v>
      </c>
      <c r="K209" s="95" t="n">
        <v>0.176417</v>
      </c>
      <c r="L209" s="95" t="n">
        <v>-0.050124</v>
      </c>
      <c r="M209" s="95" t="n">
        <v>-0.506394</v>
      </c>
      <c r="N209" s="95" t="n">
        <v>0.749288</v>
      </c>
      <c r="O209" s="95" t="n">
        <v>-1.344064</v>
      </c>
    </row>
    <row r="210" customFormat="false" ht="15" hidden="false" customHeight="false" outlineLevel="0" collapsed="false">
      <c r="A210" s="14" t="n">
        <v>206</v>
      </c>
      <c r="B210" s="94" t="n">
        <v>0.770241</v>
      </c>
      <c r="C210" s="95" t="n">
        <v>-1.120934</v>
      </c>
      <c r="D210" s="95" t="n">
        <v>-1.302767</v>
      </c>
      <c r="E210" s="95" t="n">
        <v>-0.342342</v>
      </c>
      <c r="F210" s="95" t="n">
        <v>0.622978</v>
      </c>
      <c r="G210" s="95" t="n">
        <v>-0.762905</v>
      </c>
      <c r="H210" s="95" t="n">
        <v>0.145757</v>
      </c>
      <c r="I210" s="95" t="n">
        <v>0.936925</v>
      </c>
      <c r="J210" s="95" t="n">
        <v>1.76665</v>
      </c>
      <c r="K210" s="95" t="n">
        <v>0.853794</v>
      </c>
      <c r="L210" s="95" t="n">
        <v>-0.495942</v>
      </c>
      <c r="M210" s="95" t="n">
        <v>-1.484671</v>
      </c>
      <c r="N210" s="95" t="n">
        <v>-2.488846</v>
      </c>
      <c r="O210" s="95" t="n">
        <v>-0.575043</v>
      </c>
    </row>
    <row r="211" customFormat="false" ht="15" hidden="false" customHeight="false" outlineLevel="0" collapsed="false">
      <c r="A211" s="14" t="n">
        <v>207</v>
      </c>
      <c r="B211" s="94" t="n">
        <v>0.078373</v>
      </c>
      <c r="C211" s="95" t="n">
        <v>0.119287</v>
      </c>
      <c r="D211" s="95" t="n">
        <v>-0.424083</v>
      </c>
      <c r="E211" s="95" t="n">
        <v>1.952583</v>
      </c>
      <c r="F211" s="95" t="n">
        <v>-1.273063</v>
      </c>
      <c r="G211" s="95" t="n">
        <v>-0.597173</v>
      </c>
      <c r="H211" s="95" t="n">
        <v>-2.271642</v>
      </c>
      <c r="I211" s="95" t="n">
        <v>1.158638</v>
      </c>
      <c r="J211" s="95" t="n">
        <v>-0.595388</v>
      </c>
      <c r="K211" s="95" t="n">
        <v>-1.798958</v>
      </c>
      <c r="L211" s="95" t="n">
        <v>-0.164393</v>
      </c>
      <c r="M211" s="95" t="n">
        <v>1.45398</v>
      </c>
      <c r="N211" s="95" t="n">
        <v>1.965095</v>
      </c>
      <c r="O211" s="95" t="n">
        <v>-0.249634</v>
      </c>
    </row>
    <row r="212" customFormat="false" ht="15" hidden="false" customHeight="false" outlineLevel="0" collapsed="false">
      <c r="A212" s="14" t="n">
        <v>208</v>
      </c>
      <c r="B212" s="94" t="n">
        <v>0.212139</v>
      </c>
      <c r="C212" s="95" t="n">
        <v>0.623089</v>
      </c>
      <c r="D212" s="95" t="n">
        <v>-0.425123</v>
      </c>
      <c r="E212" s="95" t="n">
        <v>-0.223976</v>
      </c>
      <c r="F212" s="95" t="n">
        <v>-0.521755</v>
      </c>
      <c r="G212" s="95" t="n">
        <v>1.561585</v>
      </c>
      <c r="H212" s="95" t="n">
        <v>-0.702391</v>
      </c>
      <c r="I212" s="95" t="n">
        <v>-2.021723</v>
      </c>
      <c r="J212" s="95" t="n">
        <v>-1.127558</v>
      </c>
      <c r="K212" s="95" t="n">
        <v>-0.616801</v>
      </c>
      <c r="L212" s="95" t="n">
        <v>0.168111</v>
      </c>
      <c r="M212" s="95" t="n">
        <v>-0.568036</v>
      </c>
      <c r="N212" s="95" t="n">
        <v>0.184745</v>
      </c>
      <c r="O212" s="95" t="n">
        <v>0.202202</v>
      </c>
    </row>
    <row r="213" customFormat="false" ht="15" hidden="false" customHeight="false" outlineLevel="0" collapsed="false">
      <c r="A213" s="14" t="n">
        <v>209</v>
      </c>
      <c r="B213" s="94" t="n">
        <v>0.895385</v>
      </c>
      <c r="C213" s="95" t="n">
        <v>-0.376444</v>
      </c>
      <c r="D213" s="95" t="n">
        <v>0.663237</v>
      </c>
      <c r="E213" s="95" t="n">
        <v>-0.928146</v>
      </c>
      <c r="F213" s="95" t="n">
        <v>-1.021518</v>
      </c>
      <c r="G213" s="95" t="n">
        <v>0.925993</v>
      </c>
      <c r="H213" s="95" t="n">
        <v>0.055533</v>
      </c>
      <c r="I213" s="95" t="n">
        <v>-2.885537</v>
      </c>
      <c r="J213" s="95" t="n">
        <v>-0.452624</v>
      </c>
      <c r="K213" s="95" t="n">
        <v>0.545026</v>
      </c>
      <c r="L213" s="95" t="n">
        <v>1.455539</v>
      </c>
      <c r="M213" s="95" t="n">
        <v>0.668681</v>
      </c>
      <c r="N213" s="95" t="n">
        <v>0.315829</v>
      </c>
      <c r="O213" s="95" t="n">
        <v>1.018938</v>
      </c>
    </row>
    <row r="214" customFormat="false" ht="15" hidden="false" customHeight="false" outlineLevel="0" collapsed="false">
      <c r="A214" s="14" t="n">
        <v>210</v>
      </c>
      <c r="B214" s="94" t="n">
        <v>0.879432</v>
      </c>
      <c r="C214" s="95" t="n">
        <v>0.99987</v>
      </c>
      <c r="D214" s="95" t="n">
        <v>1.136895</v>
      </c>
      <c r="E214" s="95" t="n">
        <v>-1.135123</v>
      </c>
      <c r="F214" s="95" t="n">
        <v>-0.093898</v>
      </c>
      <c r="G214" s="95" t="n">
        <v>-1.506389</v>
      </c>
      <c r="H214" s="95" t="n">
        <v>1.048997</v>
      </c>
      <c r="I214" s="95" t="n">
        <v>-0.675686</v>
      </c>
      <c r="J214" s="95" t="n">
        <v>-1.018131</v>
      </c>
      <c r="K214" s="95" t="n">
        <v>1.788174</v>
      </c>
      <c r="L214" s="95" t="n">
        <v>-1.085377</v>
      </c>
      <c r="M214" s="95" t="n">
        <v>-0.412042</v>
      </c>
      <c r="N214" s="95" t="n">
        <v>-0.018003</v>
      </c>
      <c r="O214" s="95" t="n">
        <v>-0.20106</v>
      </c>
    </row>
    <row r="215" customFormat="false" ht="15" hidden="false" customHeight="false" outlineLevel="0" collapsed="false">
      <c r="A215" s="14" t="n">
        <v>211</v>
      </c>
      <c r="B215" s="94" t="n">
        <v>0.205573</v>
      </c>
      <c r="C215" s="95" t="n">
        <v>1.107961</v>
      </c>
      <c r="D215" s="95" t="n">
        <v>0.581503</v>
      </c>
      <c r="E215" s="95" t="n">
        <v>-1.010342</v>
      </c>
      <c r="F215" s="95" t="n">
        <v>0.767009</v>
      </c>
      <c r="G215" s="95" t="n">
        <v>-0.304743</v>
      </c>
      <c r="H215" s="95" t="n">
        <v>-0.588584</v>
      </c>
      <c r="I215" s="95" t="n">
        <v>0.556933</v>
      </c>
      <c r="J215" s="95" t="n">
        <v>0.399954</v>
      </c>
      <c r="K215" s="95" t="n">
        <v>0.105631</v>
      </c>
      <c r="L215" s="95" t="n">
        <v>-0.873826</v>
      </c>
      <c r="M215" s="95" t="n">
        <v>0.051683</v>
      </c>
      <c r="N215" s="95" t="n">
        <v>-1.233722</v>
      </c>
      <c r="O215" s="95" t="n">
        <v>0.717248</v>
      </c>
    </row>
    <row r="216" customFormat="false" ht="15" hidden="false" customHeight="false" outlineLevel="0" collapsed="false">
      <c r="A216" s="14" t="n">
        <v>212</v>
      </c>
      <c r="B216" s="94" t="n">
        <v>0.551376</v>
      </c>
      <c r="C216" s="95" t="n">
        <v>-0.323155</v>
      </c>
      <c r="D216" s="95" t="n">
        <v>-0.127995</v>
      </c>
      <c r="E216" s="95" t="n">
        <v>0.647824</v>
      </c>
      <c r="F216" s="95" t="n">
        <v>-0.236129</v>
      </c>
      <c r="G216" s="95" t="n">
        <v>0.431609</v>
      </c>
      <c r="H216" s="95" t="n">
        <v>-0.750086</v>
      </c>
      <c r="I216" s="95" t="n">
        <v>0.235902</v>
      </c>
      <c r="J216" s="95" t="n">
        <v>0.876206</v>
      </c>
      <c r="K216" s="95" t="n">
        <v>-1.867913</v>
      </c>
      <c r="L216" s="95" t="n">
        <v>-0.491355</v>
      </c>
      <c r="M216" s="95" t="n">
        <v>0.052456</v>
      </c>
      <c r="N216" s="95" t="n">
        <v>-0.214115</v>
      </c>
      <c r="O216" s="95" t="n">
        <v>0.41432</v>
      </c>
    </row>
    <row r="217" customFormat="false" ht="15" hidden="false" customHeight="false" outlineLevel="0" collapsed="false">
      <c r="A217" s="14" t="n">
        <v>213</v>
      </c>
      <c r="B217" s="94" t="n">
        <v>0.262683</v>
      </c>
      <c r="C217" s="95" t="n">
        <v>1.090544</v>
      </c>
      <c r="D217" s="95" t="n">
        <v>0.042982</v>
      </c>
      <c r="E217" s="95" t="n">
        <v>0.407807</v>
      </c>
      <c r="F217" s="95" t="n">
        <v>0.359494</v>
      </c>
      <c r="G217" s="95" t="n">
        <v>0.942822</v>
      </c>
      <c r="H217" s="95" t="n">
        <v>0.703591</v>
      </c>
      <c r="I217" s="95" t="n">
        <v>1.451391</v>
      </c>
      <c r="J217" s="95" t="n">
        <v>1.048675</v>
      </c>
      <c r="K217" s="95" t="n">
        <v>-0.635149</v>
      </c>
      <c r="L217" s="95" t="n">
        <v>0.227891</v>
      </c>
      <c r="M217" s="95" t="n">
        <v>0.927813</v>
      </c>
      <c r="N217" s="95" t="n">
        <v>0.102845</v>
      </c>
      <c r="O217" s="95" t="n">
        <v>-2.781546</v>
      </c>
    </row>
    <row r="218" customFormat="false" ht="15" hidden="false" customHeight="false" outlineLevel="0" collapsed="false">
      <c r="A218" s="14" t="n">
        <v>214</v>
      </c>
      <c r="B218" s="94" t="n">
        <v>0.416285</v>
      </c>
      <c r="C218" s="95" t="n">
        <v>1.749877</v>
      </c>
      <c r="D218" s="95" t="n">
        <v>0.406491</v>
      </c>
      <c r="E218" s="95" t="n">
        <v>0.260629</v>
      </c>
      <c r="F218" s="95" t="n">
        <v>0.295389</v>
      </c>
      <c r="G218" s="95" t="n">
        <v>-0.834938</v>
      </c>
      <c r="H218" s="95" t="n">
        <v>-0.000946</v>
      </c>
      <c r="I218" s="95" t="n">
        <v>-0.375558</v>
      </c>
      <c r="J218" s="95" t="n">
        <v>-0.843455</v>
      </c>
      <c r="K218" s="95" t="n">
        <v>0.118469</v>
      </c>
      <c r="L218" s="95" t="n">
        <v>0.379117</v>
      </c>
      <c r="M218" s="95" t="n">
        <v>1.072044</v>
      </c>
      <c r="N218" s="95" t="n">
        <v>0.263412</v>
      </c>
      <c r="O218" s="95" t="n">
        <v>-0.153276</v>
      </c>
    </row>
    <row r="219" customFormat="false" ht="15" hidden="false" customHeight="false" outlineLevel="0" collapsed="false">
      <c r="A219" s="14" t="n">
        <v>215</v>
      </c>
      <c r="B219" s="94" t="n">
        <v>0.020945</v>
      </c>
      <c r="C219" s="95" t="n">
        <v>0.564888</v>
      </c>
      <c r="D219" s="95" t="n">
        <v>1.05242</v>
      </c>
      <c r="E219" s="95" t="n">
        <v>0.970396</v>
      </c>
      <c r="F219" s="95" t="n">
        <v>-0.228862</v>
      </c>
      <c r="G219" s="95" t="n">
        <v>0.089785</v>
      </c>
      <c r="H219" s="95" t="n">
        <v>-0.284075</v>
      </c>
      <c r="I219" s="95" t="n">
        <v>2.13111</v>
      </c>
      <c r="J219" s="95" t="n">
        <v>0.986993</v>
      </c>
      <c r="K219" s="95" t="n">
        <v>1.221731</v>
      </c>
      <c r="L219" s="95" t="n">
        <v>-0.97378</v>
      </c>
      <c r="M219" s="95" t="n">
        <v>0.37602</v>
      </c>
      <c r="N219" s="95" t="n">
        <v>1.404599</v>
      </c>
      <c r="O219" s="95" t="n">
        <v>-1.241275</v>
      </c>
    </row>
    <row r="220" customFormat="false" ht="15" hidden="false" customHeight="false" outlineLevel="0" collapsed="false">
      <c r="A220" s="14" t="n">
        <v>216</v>
      </c>
      <c r="B220" s="94" t="n">
        <v>0.28176</v>
      </c>
      <c r="C220" s="95" t="n">
        <v>-0.086571</v>
      </c>
      <c r="D220" s="95" t="n">
        <v>-1.900119</v>
      </c>
      <c r="E220" s="95" t="n">
        <v>3.010134</v>
      </c>
      <c r="F220" s="95" t="n">
        <v>0.246842</v>
      </c>
      <c r="G220" s="95" t="n">
        <v>-0.490648</v>
      </c>
      <c r="H220" s="95" t="n">
        <v>0.909081</v>
      </c>
      <c r="I220" s="95" t="n">
        <v>-0.374645</v>
      </c>
      <c r="J220" s="95" t="n">
        <v>0.668345</v>
      </c>
      <c r="K220" s="95" t="n">
        <v>-0.440083</v>
      </c>
      <c r="L220" s="95" t="n">
        <v>1.164109</v>
      </c>
      <c r="M220" s="95" t="n">
        <v>-0.630262</v>
      </c>
      <c r="N220" s="95" t="n">
        <v>0.17349</v>
      </c>
      <c r="O220" s="95" t="n">
        <v>-0.98623</v>
      </c>
    </row>
    <row r="221" customFormat="false" ht="15" hidden="false" customHeight="false" outlineLevel="0" collapsed="false">
      <c r="A221" s="14" t="n">
        <v>217</v>
      </c>
      <c r="B221" s="94" t="n">
        <v>0.270681</v>
      </c>
      <c r="C221" s="95" t="n">
        <v>0.190231</v>
      </c>
      <c r="D221" s="95" t="n">
        <v>-0.088888</v>
      </c>
      <c r="E221" s="95" t="n">
        <v>-1.227749</v>
      </c>
      <c r="F221" s="95" t="n">
        <v>1.825139</v>
      </c>
      <c r="G221" s="95" t="n">
        <v>-0.17193</v>
      </c>
      <c r="H221" s="95" t="n">
        <v>0.017576</v>
      </c>
      <c r="I221" s="95" t="n">
        <v>0.958107</v>
      </c>
      <c r="J221" s="95" t="n">
        <v>-0.92566</v>
      </c>
      <c r="K221" s="95" t="n">
        <v>-1.055381</v>
      </c>
      <c r="L221" s="95" t="n">
        <v>-0.631331</v>
      </c>
      <c r="M221" s="95" t="n">
        <v>1.090898</v>
      </c>
      <c r="N221" s="95" t="n">
        <v>-0.950491</v>
      </c>
      <c r="O221" s="95" t="n">
        <v>2.620046</v>
      </c>
    </row>
    <row r="222" customFormat="false" ht="15" hidden="false" customHeight="false" outlineLevel="0" collapsed="false">
      <c r="A222" s="14" t="n">
        <v>218</v>
      </c>
      <c r="B222" s="94" t="n">
        <v>0.91913</v>
      </c>
      <c r="C222" s="95" t="n">
        <v>0.269827</v>
      </c>
      <c r="D222" s="95" t="n">
        <v>0.411132</v>
      </c>
      <c r="E222" s="95" t="n">
        <v>0.513561</v>
      </c>
      <c r="F222" s="95" t="n">
        <v>-0.589479</v>
      </c>
      <c r="G222" s="95" t="n">
        <v>0.006429</v>
      </c>
      <c r="H222" s="95" t="n">
        <v>-0.562773</v>
      </c>
      <c r="I222" s="95" t="n">
        <v>-0.052276</v>
      </c>
      <c r="J222" s="95" t="n">
        <v>-0.193381</v>
      </c>
      <c r="K222" s="95" t="n">
        <v>1.462691</v>
      </c>
      <c r="L222" s="95" t="n">
        <v>0.242674</v>
      </c>
      <c r="M222" s="95" t="n">
        <v>0.066841</v>
      </c>
      <c r="N222" s="95" t="n">
        <v>-0.11662</v>
      </c>
      <c r="O222" s="95" t="n">
        <v>-0.695216</v>
      </c>
    </row>
    <row r="223" customFormat="false" ht="15" hidden="false" customHeight="false" outlineLevel="0" collapsed="false">
      <c r="A223" s="14" t="n">
        <v>219</v>
      </c>
      <c r="B223" s="94" t="n">
        <v>0.58797</v>
      </c>
      <c r="C223" s="95" t="n">
        <v>-0.879025</v>
      </c>
      <c r="D223" s="95" t="n">
        <v>-0.17328</v>
      </c>
      <c r="E223" s="95" t="n">
        <v>1.275028</v>
      </c>
      <c r="F223" s="95" t="n">
        <v>0.528657</v>
      </c>
      <c r="G223" s="95" t="n">
        <v>-0.575324</v>
      </c>
      <c r="H223" s="95" t="n">
        <v>-0.737368</v>
      </c>
      <c r="I223" s="95" t="n">
        <v>-0.265307</v>
      </c>
      <c r="J223" s="95" t="n">
        <v>1.057431</v>
      </c>
      <c r="K223" s="95" t="n">
        <v>1.034515</v>
      </c>
      <c r="L223" s="95" t="n">
        <v>-0.357239</v>
      </c>
      <c r="M223" s="95" t="n">
        <v>-0.574867</v>
      </c>
      <c r="N223" s="95" t="n">
        <v>0.513688</v>
      </c>
      <c r="O223" s="95" t="n">
        <v>-0.729589</v>
      </c>
    </row>
    <row r="224" customFormat="false" ht="15" hidden="false" customHeight="false" outlineLevel="0" collapsed="false">
      <c r="A224" s="14" t="n">
        <v>220</v>
      </c>
      <c r="B224" s="94" t="n">
        <v>0.177516</v>
      </c>
      <c r="C224" s="95" t="n">
        <v>-0.218902</v>
      </c>
      <c r="D224" s="95" t="n">
        <v>1.618591</v>
      </c>
      <c r="E224" s="95" t="n">
        <v>-0.604053</v>
      </c>
      <c r="F224" s="95" t="n">
        <v>0.142093</v>
      </c>
      <c r="G224" s="95" t="n">
        <v>0.009547</v>
      </c>
      <c r="H224" s="95" t="n">
        <v>0.928783</v>
      </c>
      <c r="I224" s="95" t="n">
        <v>0.269549</v>
      </c>
      <c r="J224" s="95" t="n">
        <v>-1.374907</v>
      </c>
      <c r="K224" s="95" t="n">
        <v>-1.015372</v>
      </c>
      <c r="L224" s="95" t="n">
        <v>0.576459</v>
      </c>
      <c r="M224" s="95" t="n">
        <v>-0.03579</v>
      </c>
      <c r="N224" s="95" t="n">
        <v>-0.459562</v>
      </c>
      <c r="O224" s="95" t="n">
        <v>-1.318023</v>
      </c>
    </row>
    <row r="225" customFormat="false" ht="15" hidden="false" customHeight="false" outlineLevel="0" collapsed="false">
      <c r="A225" s="14" t="n">
        <v>221</v>
      </c>
      <c r="B225" s="94" t="n">
        <v>0.427565</v>
      </c>
      <c r="C225" s="95" t="n">
        <v>0.278935</v>
      </c>
      <c r="D225" s="95" t="n">
        <v>-0.435284</v>
      </c>
      <c r="E225" s="95" t="n">
        <v>0.707555</v>
      </c>
      <c r="F225" s="95" t="n">
        <v>0.333112</v>
      </c>
      <c r="G225" s="95" t="n">
        <v>-0.879295</v>
      </c>
      <c r="H225" s="95" t="n">
        <v>-1.233729</v>
      </c>
      <c r="I225" s="95" t="n">
        <v>-0.539037</v>
      </c>
      <c r="J225" s="95" t="n">
        <v>0.372678</v>
      </c>
      <c r="K225" s="95" t="n">
        <v>0.701611</v>
      </c>
      <c r="L225" s="95" t="n">
        <v>-1.900536</v>
      </c>
      <c r="M225" s="95" t="n">
        <v>1.358692</v>
      </c>
      <c r="N225" s="95" t="n">
        <v>0.266937</v>
      </c>
      <c r="O225" s="95" t="n">
        <v>-0.313638</v>
      </c>
    </row>
    <row r="226" customFormat="false" ht="15" hidden="false" customHeight="false" outlineLevel="0" collapsed="false">
      <c r="A226" s="14" t="n">
        <v>222</v>
      </c>
      <c r="B226" s="94" t="n">
        <v>0.492936</v>
      </c>
      <c r="C226" s="95" t="n">
        <v>-1.93562</v>
      </c>
      <c r="D226" s="95" t="n">
        <v>-1.01825</v>
      </c>
      <c r="E226" s="95" t="n">
        <v>1.153973</v>
      </c>
      <c r="F226" s="95" t="n">
        <v>0.067535</v>
      </c>
      <c r="G226" s="95" t="n">
        <v>0.097422</v>
      </c>
      <c r="H226" s="95" t="n">
        <v>-0.335387</v>
      </c>
      <c r="I226" s="95" t="n">
        <v>-0.489756</v>
      </c>
      <c r="J226" s="95" t="n">
        <v>-0.328545</v>
      </c>
      <c r="K226" s="95" t="n">
        <v>0.881582</v>
      </c>
      <c r="L226" s="95" t="n">
        <v>0.850676</v>
      </c>
      <c r="M226" s="95" t="n">
        <v>0.633283</v>
      </c>
      <c r="N226" s="95" t="n">
        <v>-0.230386</v>
      </c>
      <c r="O226" s="95" t="n">
        <v>0.401902</v>
      </c>
    </row>
    <row r="227" customFormat="false" ht="15" hidden="false" customHeight="false" outlineLevel="0" collapsed="false">
      <c r="A227" s="14" t="n">
        <v>223</v>
      </c>
      <c r="B227" s="94" t="n">
        <v>0.63736</v>
      </c>
      <c r="C227" s="95" t="n">
        <v>1.550869</v>
      </c>
      <c r="D227" s="95" t="n">
        <v>0.876658</v>
      </c>
      <c r="E227" s="95" t="n">
        <v>1.36059</v>
      </c>
      <c r="F227" s="95" t="n">
        <v>-1.356895</v>
      </c>
      <c r="G227" s="95" t="n">
        <v>-1.930771</v>
      </c>
      <c r="H227" s="95" t="n">
        <v>0.820029</v>
      </c>
      <c r="I227" s="95" t="n">
        <v>-0.11779</v>
      </c>
      <c r="J227" s="95" t="n">
        <v>-3.561637</v>
      </c>
      <c r="K227" s="95" t="n">
        <v>0.781422</v>
      </c>
      <c r="L227" s="95" t="n">
        <v>1.129405</v>
      </c>
      <c r="M227" s="95" t="n">
        <v>0.353768</v>
      </c>
      <c r="N227" s="95" t="n">
        <v>0.169583</v>
      </c>
      <c r="O227" s="95" t="n">
        <v>-1.493081</v>
      </c>
    </row>
    <row r="228" customFormat="false" ht="15" hidden="false" customHeight="false" outlineLevel="0" collapsed="false">
      <c r="A228" s="14" t="n">
        <v>224</v>
      </c>
      <c r="B228" s="94" t="n">
        <v>0.532448</v>
      </c>
      <c r="C228" s="95" t="n">
        <v>1.109329</v>
      </c>
      <c r="D228" s="95" t="n">
        <v>2.549211</v>
      </c>
      <c r="E228" s="95" t="n">
        <v>2.620691</v>
      </c>
      <c r="F228" s="95" t="n">
        <v>0.075443</v>
      </c>
      <c r="G228" s="95" t="n">
        <v>0.184392</v>
      </c>
      <c r="H228" s="95" t="n">
        <v>0.819034</v>
      </c>
      <c r="I228" s="95" t="n">
        <v>-1.117149</v>
      </c>
      <c r="J228" s="95" t="n">
        <v>-0.506095</v>
      </c>
      <c r="K228" s="95" t="n">
        <v>0.739697</v>
      </c>
      <c r="L228" s="95" t="n">
        <v>0.319623</v>
      </c>
      <c r="M228" s="95" t="n">
        <v>-0.497348</v>
      </c>
      <c r="N228" s="95" t="n">
        <v>-0.055135</v>
      </c>
      <c r="O228" s="95" t="n">
        <v>-1.176473</v>
      </c>
    </row>
    <row r="229" customFormat="false" ht="15" hidden="false" customHeight="false" outlineLevel="0" collapsed="false">
      <c r="A229" s="14" t="n">
        <v>225</v>
      </c>
      <c r="B229" s="94" t="n">
        <v>0.420993</v>
      </c>
      <c r="C229" s="95" t="n">
        <v>-0.353737</v>
      </c>
      <c r="D229" s="95" t="n">
        <v>1.163786</v>
      </c>
      <c r="E229" s="95" t="n">
        <v>-0.592556</v>
      </c>
      <c r="F229" s="95" t="n">
        <v>-0.691696</v>
      </c>
      <c r="G229" s="95" t="n">
        <v>-0.39071</v>
      </c>
      <c r="H229" s="95" t="n">
        <v>-1.159535</v>
      </c>
      <c r="I229" s="95" t="n">
        <v>0.707637</v>
      </c>
      <c r="J229" s="95" t="n">
        <v>-1.507847</v>
      </c>
      <c r="K229" s="95" t="n">
        <v>-0.904768</v>
      </c>
      <c r="L229" s="95" t="n">
        <v>0.285471</v>
      </c>
      <c r="M229" s="95" t="n">
        <v>-1.976761</v>
      </c>
      <c r="N229" s="95" t="n">
        <v>1.559227</v>
      </c>
      <c r="O229" s="95" t="n">
        <v>1.370993</v>
      </c>
    </row>
    <row r="230" customFormat="false" ht="15" hidden="false" customHeight="false" outlineLevel="0" collapsed="false">
      <c r="A230" s="14" t="n">
        <v>226</v>
      </c>
      <c r="B230" s="94" t="n">
        <v>0.310793</v>
      </c>
      <c r="C230" s="95" t="n">
        <v>0.083909</v>
      </c>
      <c r="D230" s="95" t="n">
        <v>1.287724</v>
      </c>
      <c r="E230" s="95" t="n">
        <v>0.343761</v>
      </c>
      <c r="F230" s="95" t="n">
        <v>0.682601</v>
      </c>
      <c r="G230" s="95" t="n">
        <v>1.206122</v>
      </c>
      <c r="H230" s="95" t="n">
        <v>2.279969</v>
      </c>
      <c r="I230" s="95" t="n">
        <v>0.308519</v>
      </c>
      <c r="J230" s="95" t="n">
        <v>2.460781</v>
      </c>
      <c r="K230" s="95" t="n">
        <v>1.201203</v>
      </c>
      <c r="L230" s="95" t="n">
        <v>1.706292</v>
      </c>
      <c r="M230" s="95" t="n">
        <v>0.133781</v>
      </c>
      <c r="N230" s="95" t="n">
        <v>0.483594</v>
      </c>
      <c r="O230" s="95" t="n">
        <v>2.357124</v>
      </c>
    </row>
    <row r="231" customFormat="false" ht="15" hidden="false" customHeight="false" outlineLevel="0" collapsed="false">
      <c r="A231" s="14" t="n">
        <v>227</v>
      </c>
      <c r="B231" s="94" t="n">
        <v>0.575</v>
      </c>
      <c r="C231" s="95" t="n">
        <v>-0.521836</v>
      </c>
      <c r="D231" s="95" t="n">
        <v>-1.116258</v>
      </c>
      <c r="E231" s="95" t="n">
        <v>2.409685</v>
      </c>
      <c r="F231" s="95" t="n">
        <v>-1.966777</v>
      </c>
      <c r="G231" s="95" t="n">
        <v>1.050899</v>
      </c>
      <c r="H231" s="95" t="n">
        <v>-0.61233</v>
      </c>
      <c r="I231" s="95" t="n">
        <v>-0.125123</v>
      </c>
      <c r="J231" s="95" t="n">
        <v>-1.762162</v>
      </c>
      <c r="K231" s="95" t="n">
        <v>-0.149907</v>
      </c>
      <c r="L231" s="95" t="n">
        <v>-1.329252</v>
      </c>
      <c r="M231" s="95" t="n">
        <v>-0.027849</v>
      </c>
      <c r="N231" s="95" t="n">
        <v>0.478061</v>
      </c>
      <c r="O231" s="95" t="n">
        <v>-1.432134</v>
      </c>
    </row>
    <row r="232" customFormat="false" ht="15" hidden="false" customHeight="false" outlineLevel="0" collapsed="false">
      <c r="A232" s="14" t="n">
        <v>228</v>
      </c>
      <c r="B232" s="94" t="n">
        <v>0.975832</v>
      </c>
      <c r="C232" s="95" t="n">
        <v>1.016391</v>
      </c>
      <c r="D232" s="95" t="n">
        <v>0.952223</v>
      </c>
      <c r="E232" s="95" t="n">
        <v>-2.121234</v>
      </c>
      <c r="F232" s="95" t="n">
        <v>-0.482676</v>
      </c>
      <c r="G232" s="95" t="n">
        <v>-0.767116</v>
      </c>
      <c r="H232" s="95" t="n">
        <v>3.620951</v>
      </c>
      <c r="I232" s="95" t="n">
        <v>0.032294</v>
      </c>
      <c r="J232" s="95" t="n">
        <v>-1.401982</v>
      </c>
      <c r="K232" s="95" t="n">
        <v>0.202484</v>
      </c>
      <c r="L232" s="95" t="n">
        <v>-1.305174</v>
      </c>
      <c r="M232" s="95" t="n">
        <v>-0.749667</v>
      </c>
      <c r="N232" s="95" t="n">
        <v>1.360298</v>
      </c>
      <c r="O232" s="95" t="n">
        <v>0.01609</v>
      </c>
    </row>
    <row r="233" customFormat="false" ht="15" hidden="false" customHeight="false" outlineLevel="0" collapsed="false">
      <c r="A233" s="14" t="n">
        <v>229</v>
      </c>
      <c r="B233" s="94" t="n">
        <v>0.552987</v>
      </c>
      <c r="C233" s="95" t="n">
        <v>0.139569</v>
      </c>
      <c r="D233" s="95" t="n">
        <v>1.149008</v>
      </c>
      <c r="E233" s="95" t="n">
        <v>2.05056</v>
      </c>
      <c r="F233" s="95" t="n">
        <v>0.37223</v>
      </c>
      <c r="G233" s="95" t="n">
        <v>-1.089696</v>
      </c>
      <c r="H233" s="95" t="n">
        <v>-0.031578</v>
      </c>
      <c r="I233" s="95" t="n">
        <v>0.348997</v>
      </c>
      <c r="J233" s="95" t="n">
        <v>-0.119348</v>
      </c>
      <c r="K233" s="95" t="n">
        <v>0.712164</v>
      </c>
      <c r="L233" s="95" t="n">
        <v>-0.720221</v>
      </c>
      <c r="M233" s="95" t="n">
        <v>1.921458</v>
      </c>
      <c r="N233" s="95" t="n">
        <v>0.549568</v>
      </c>
      <c r="O233" s="95" t="n">
        <v>-1.623129</v>
      </c>
    </row>
    <row r="234" customFormat="false" ht="15" hidden="false" customHeight="false" outlineLevel="0" collapsed="false">
      <c r="A234" s="14" t="n">
        <v>230</v>
      </c>
      <c r="B234" s="94" t="n">
        <v>0.887012</v>
      </c>
      <c r="C234" s="95" t="n">
        <v>0.049213</v>
      </c>
      <c r="D234" s="95" t="n">
        <v>0.780343</v>
      </c>
      <c r="E234" s="95" t="n">
        <v>0.47807</v>
      </c>
      <c r="F234" s="95" t="n">
        <v>1.635844</v>
      </c>
      <c r="G234" s="95" t="n">
        <v>-1.020571</v>
      </c>
      <c r="H234" s="95" t="n">
        <v>-1.562331</v>
      </c>
      <c r="I234" s="95" t="n">
        <v>0.913604</v>
      </c>
      <c r="J234" s="95" t="n">
        <v>-0.406694</v>
      </c>
      <c r="K234" s="95" t="n">
        <v>-0.347526</v>
      </c>
      <c r="L234" s="95" t="n">
        <v>0.902439</v>
      </c>
      <c r="M234" s="95" t="n">
        <v>-0.971766</v>
      </c>
      <c r="N234" s="95" t="n">
        <v>-1.350879</v>
      </c>
      <c r="O234" s="95" t="n">
        <v>-1.149659</v>
      </c>
    </row>
    <row r="235" customFormat="false" ht="15" hidden="false" customHeight="false" outlineLevel="0" collapsed="false">
      <c r="A235" s="14" t="n">
        <v>231</v>
      </c>
      <c r="B235" s="94" t="n">
        <v>0.015272</v>
      </c>
      <c r="C235" s="95" t="n">
        <v>0.749894</v>
      </c>
      <c r="D235" s="95" t="n">
        <v>-0.137292</v>
      </c>
      <c r="E235" s="95" t="n">
        <v>-0.745237</v>
      </c>
      <c r="F235" s="95" t="n">
        <v>-2.117726</v>
      </c>
      <c r="G235" s="95" t="n">
        <v>0.717862</v>
      </c>
      <c r="H235" s="95" t="n">
        <v>-1.087178</v>
      </c>
      <c r="I235" s="95" t="n">
        <v>0.681176</v>
      </c>
      <c r="J235" s="95" t="n">
        <v>-0.423154</v>
      </c>
      <c r="K235" s="95" t="n">
        <v>0.307918</v>
      </c>
      <c r="L235" s="95" t="n">
        <v>-0.721806</v>
      </c>
      <c r="M235" s="95" t="n">
        <v>0.354184</v>
      </c>
      <c r="N235" s="95" t="n">
        <v>-2.13943</v>
      </c>
      <c r="O235" s="95" t="n">
        <v>-0.790336</v>
      </c>
    </row>
    <row r="236" customFormat="false" ht="15" hidden="false" customHeight="false" outlineLevel="0" collapsed="false">
      <c r="A236" s="14" t="n">
        <v>232</v>
      </c>
      <c r="B236" s="94" t="n">
        <v>0.203097</v>
      </c>
      <c r="C236" s="95" t="n">
        <v>0.548344</v>
      </c>
      <c r="D236" s="95" t="n">
        <v>1.535003</v>
      </c>
      <c r="E236" s="95" t="n">
        <v>0.494002</v>
      </c>
      <c r="F236" s="95" t="n">
        <v>-0.70553</v>
      </c>
      <c r="G236" s="95" t="n">
        <v>-0.643088</v>
      </c>
      <c r="H236" s="95" t="n">
        <v>0.100972</v>
      </c>
      <c r="I236" s="95" t="n">
        <v>-1.22547</v>
      </c>
      <c r="J236" s="95" t="n">
        <v>1.068404</v>
      </c>
      <c r="K236" s="95" t="n">
        <v>2.072412</v>
      </c>
      <c r="L236" s="95" t="n">
        <v>-0.520961</v>
      </c>
      <c r="M236" s="95" t="n">
        <v>-2.278231</v>
      </c>
      <c r="N236" s="95" t="n">
        <v>-0.800304</v>
      </c>
      <c r="O236" s="95" t="n">
        <v>-0.201692</v>
      </c>
    </row>
    <row r="237" customFormat="false" ht="15" hidden="false" customHeight="false" outlineLevel="0" collapsed="false">
      <c r="A237" s="14" t="n">
        <v>233</v>
      </c>
      <c r="B237" s="94" t="n">
        <v>0.864768</v>
      </c>
      <c r="C237" s="95" t="n">
        <v>-0.572949</v>
      </c>
      <c r="D237" s="95" t="n">
        <v>1.270101</v>
      </c>
      <c r="E237" s="95" t="n">
        <v>1.040998</v>
      </c>
      <c r="F237" s="95" t="n">
        <v>-0.837821</v>
      </c>
      <c r="G237" s="95" t="n">
        <v>1.23052</v>
      </c>
      <c r="H237" s="95" t="n">
        <v>1.728667</v>
      </c>
      <c r="I237" s="95" t="n">
        <v>-1.705067</v>
      </c>
      <c r="J237" s="95" t="n">
        <v>-0.236571</v>
      </c>
      <c r="K237" s="95" t="n">
        <v>0.134587</v>
      </c>
      <c r="L237" s="95" t="n">
        <v>1.471053</v>
      </c>
      <c r="M237" s="95" t="n">
        <v>-1.587825</v>
      </c>
      <c r="N237" s="95" t="n">
        <v>-0.322381</v>
      </c>
      <c r="O237" s="95" t="n">
        <v>-0.706195</v>
      </c>
    </row>
    <row r="238" customFormat="false" ht="15" hidden="false" customHeight="false" outlineLevel="0" collapsed="false">
      <c r="A238" s="14" t="n">
        <v>234</v>
      </c>
      <c r="B238" s="94" t="n">
        <v>0.569473</v>
      </c>
      <c r="C238" s="95" t="n">
        <v>-0.893474</v>
      </c>
      <c r="D238" s="95" t="n">
        <v>-0.201803</v>
      </c>
      <c r="E238" s="95" t="n">
        <v>0.772737</v>
      </c>
      <c r="F238" s="95" t="n">
        <v>0.652019</v>
      </c>
      <c r="G238" s="95" t="n">
        <v>1.367128</v>
      </c>
      <c r="H238" s="95" t="n">
        <v>-0.50702</v>
      </c>
      <c r="I238" s="95" t="n">
        <v>0.15408</v>
      </c>
      <c r="J238" s="95" t="n">
        <v>0.544888</v>
      </c>
      <c r="K238" s="95" t="n">
        <v>1.496042</v>
      </c>
      <c r="L238" s="95" t="n">
        <v>-0.917138</v>
      </c>
      <c r="M238" s="95" t="n">
        <v>0.023777</v>
      </c>
      <c r="N238" s="95" t="n">
        <v>-0.993125</v>
      </c>
      <c r="O238" s="95" t="n">
        <v>0.403208</v>
      </c>
    </row>
    <row r="239" customFormat="false" ht="15" hidden="false" customHeight="false" outlineLevel="0" collapsed="false">
      <c r="A239" s="14" t="n">
        <v>235</v>
      </c>
      <c r="B239" s="94" t="n">
        <v>0.487558</v>
      </c>
      <c r="C239" s="95" t="n">
        <v>-1.577798</v>
      </c>
      <c r="D239" s="95" t="n">
        <v>-1.206722</v>
      </c>
      <c r="E239" s="95" t="n">
        <v>0.029626</v>
      </c>
      <c r="F239" s="95" t="n">
        <v>-1.131934</v>
      </c>
      <c r="G239" s="95" t="n">
        <v>0.32409</v>
      </c>
      <c r="H239" s="95" t="n">
        <v>-0.853684</v>
      </c>
      <c r="I239" s="95" t="n">
        <v>-2.355775</v>
      </c>
      <c r="J239" s="95" t="n">
        <v>-0.735285</v>
      </c>
      <c r="K239" s="95" t="n">
        <v>1.094516</v>
      </c>
      <c r="L239" s="95" t="n">
        <v>0.399882</v>
      </c>
      <c r="M239" s="95" t="n">
        <v>0.568246</v>
      </c>
      <c r="N239" s="95" t="n">
        <v>-2.812864</v>
      </c>
      <c r="O239" s="95" t="n">
        <v>-0.531866</v>
      </c>
    </row>
    <row r="240" customFormat="false" ht="15" hidden="false" customHeight="false" outlineLevel="0" collapsed="false">
      <c r="A240" s="14" t="n">
        <v>236</v>
      </c>
      <c r="B240" s="94" t="n">
        <v>0.368804</v>
      </c>
      <c r="C240" s="95" t="n">
        <v>0.600369</v>
      </c>
      <c r="D240" s="95" t="n">
        <v>-0.268436</v>
      </c>
      <c r="E240" s="95" t="n">
        <v>0.823137</v>
      </c>
      <c r="F240" s="95" t="n">
        <v>0.504599</v>
      </c>
      <c r="G240" s="95" t="n">
        <v>-0.562791</v>
      </c>
      <c r="H240" s="95" t="n">
        <v>0.978452</v>
      </c>
      <c r="I240" s="95" t="n">
        <v>1.525734</v>
      </c>
      <c r="J240" s="95" t="n">
        <v>0.775334</v>
      </c>
      <c r="K240" s="95" t="n">
        <v>0.660776</v>
      </c>
      <c r="L240" s="95" t="n">
        <v>-1.214852</v>
      </c>
      <c r="M240" s="95" t="n">
        <v>0.159355</v>
      </c>
      <c r="N240" s="95" t="n">
        <v>0.279774</v>
      </c>
      <c r="O240" s="95" t="n">
        <v>-0.996499</v>
      </c>
    </row>
    <row r="241" customFormat="false" ht="15" hidden="false" customHeight="false" outlineLevel="0" collapsed="false">
      <c r="A241" s="14" t="n">
        <v>237</v>
      </c>
      <c r="B241" s="94" t="n">
        <v>0.295266</v>
      </c>
      <c r="C241" s="95" t="n">
        <v>-0.337886</v>
      </c>
      <c r="D241" s="95" t="n">
        <v>-0.663025</v>
      </c>
      <c r="E241" s="95" t="n">
        <v>1.2304</v>
      </c>
      <c r="F241" s="95" t="n">
        <v>-1.026493</v>
      </c>
      <c r="G241" s="95" t="n">
        <v>0.211113</v>
      </c>
      <c r="H241" s="95" t="n">
        <v>-0.046541</v>
      </c>
      <c r="I241" s="95" t="n">
        <v>0.539247</v>
      </c>
      <c r="J241" s="95" t="n">
        <v>-0.051464</v>
      </c>
      <c r="K241" s="95" t="n">
        <v>-0.901777</v>
      </c>
      <c r="L241" s="95" t="n">
        <v>0.246566</v>
      </c>
      <c r="M241" s="95" t="n">
        <v>1.961668</v>
      </c>
      <c r="N241" s="95" t="n">
        <v>0.470389</v>
      </c>
      <c r="O241" s="95" t="n">
        <v>1.053252</v>
      </c>
    </row>
    <row r="242" customFormat="false" ht="15" hidden="false" customHeight="false" outlineLevel="0" collapsed="false">
      <c r="A242" s="14" t="n">
        <v>238</v>
      </c>
      <c r="B242" s="94" t="n">
        <v>0.67883</v>
      </c>
      <c r="C242" s="95" t="n">
        <v>-1.616967</v>
      </c>
      <c r="D242" s="95" t="n">
        <v>1.820589</v>
      </c>
      <c r="E242" s="95" t="n">
        <v>1.214579</v>
      </c>
      <c r="F242" s="95" t="n">
        <v>-0.111056</v>
      </c>
      <c r="G242" s="95" t="n">
        <v>0.712025</v>
      </c>
      <c r="H242" s="95" t="n">
        <v>1.745286</v>
      </c>
      <c r="I242" s="95" t="n">
        <v>-0.061102</v>
      </c>
      <c r="J242" s="95" t="n">
        <v>-1.106093</v>
      </c>
      <c r="K242" s="95" t="n">
        <v>0.830746</v>
      </c>
      <c r="L242" s="95" t="n">
        <v>-0.242143</v>
      </c>
      <c r="M242" s="95" t="n">
        <v>0.517225</v>
      </c>
      <c r="N242" s="95" t="n">
        <v>-0.323581</v>
      </c>
      <c r="O242" s="95" t="n">
        <v>-1.546867</v>
      </c>
    </row>
    <row r="243" customFormat="false" ht="15" hidden="false" customHeight="false" outlineLevel="0" collapsed="false">
      <c r="A243" s="14" t="n">
        <v>239</v>
      </c>
      <c r="B243" s="94" t="n">
        <v>0.365735</v>
      </c>
      <c r="C243" s="95" t="n">
        <v>-0.480613</v>
      </c>
      <c r="D243" s="95" t="n">
        <v>0.534638</v>
      </c>
      <c r="E243" s="95" t="n">
        <v>-1.12469</v>
      </c>
      <c r="F243" s="95" t="n">
        <v>1.648293</v>
      </c>
      <c r="G243" s="95" t="n">
        <v>-2.049885</v>
      </c>
      <c r="H243" s="95" t="n">
        <v>-0.900054</v>
      </c>
      <c r="I243" s="95" t="n">
        <v>0.264946</v>
      </c>
      <c r="J243" s="95" t="n">
        <v>0.187003</v>
      </c>
      <c r="K243" s="95" t="n">
        <v>0.8011</v>
      </c>
      <c r="L243" s="95" t="n">
        <v>0.161702</v>
      </c>
      <c r="M243" s="95" t="n">
        <v>1.631423</v>
      </c>
      <c r="N243" s="95" t="n">
        <v>-0.483023</v>
      </c>
      <c r="O243" s="95" t="n">
        <v>0.602809</v>
      </c>
    </row>
    <row r="244" customFormat="false" ht="15" hidden="false" customHeight="false" outlineLevel="0" collapsed="false">
      <c r="A244" s="14" t="n">
        <v>240</v>
      </c>
      <c r="B244" s="94" t="n">
        <v>0.435235</v>
      </c>
      <c r="C244" s="95" t="n">
        <v>-0.669565</v>
      </c>
      <c r="D244" s="95" t="n">
        <v>1.168041</v>
      </c>
      <c r="E244" s="95" t="n">
        <v>-0.20116</v>
      </c>
      <c r="F244" s="95" t="n">
        <v>-0.303345</v>
      </c>
      <c r="G244" s="95" t="n">
        <v>-0.006463</v>
      </c>
      <c r="H244" s="95" t="n">
        <v>-0.915668</v>
      </c>
      <c r="I244" s="95" t="n">
        <v>-0.377915</v>
      </c>
      <c r="J244" s="95" t="n">
        <v>-1.607095</v>
      </c>
      <c r="K244" s="95" t="n">
        <v>-0.305217</v>
      </c>
      <c r="L244" s="95" t="n">
        <v>-0.071131</v>
      </c>
      <c r="M244" s="95" t="n">
        <v>0.650338</v>
      </c>
      <c r="N244" s="95" t="n">
        <v>-0.423949</v>
      </c>
      <c r="O244" s="95" t="n">
        <v>-1.297871</v>
      </c>
    </row>
    <row r="245" customFormat="false" ht="15" hidden="false" customHeight="false" outlineLevel="0" collapsed="false">
      <c r="A245" s="14" t="n">
        <v>241</v>
      </c>
      <c r="B245" s="94" t="n">
        <v>0.776848</v>
      </c>
      <c r="C245" s="95" t="n">
        <v>-0.043236</v>
      </c>
      <c r="D245" s="95" t="n">
        <v>-0.603762</v>
      </c>
      <c r="E245" s="95" t="n">
        <v>-0.924019</v>
      </c>
      <c r="F245" s="95" t="n">
        <v>1.742129</v>
      </c>
      <c r="G245" s="95" t="n">
        <v>-0.240392</v>
      </c>
      <c r="H245" s="95" t="n">
        <v>2.908147</v>
      </c>
      <c r="I245" s="95" t="n">
        <v>-0.362655</v>
      </c>
      <c r="J245" s="95" t="n">
        <v>-1.065531</v>
      </c>
      <c r="K245" s="95" t="n">
        <v>-0.248214</v>
      </c>
      <c r="L245" s="95" t="n">
        <v>-0.828953</v>
      </c>
      <c r="M245" s="95" t="n">
        <v>0.759161</v>
      </c>
      <c r="N245" s="95" t="n">
        <v>-0.507592</v>
      </c>
      <c r="O245" s="95" t="n">
        <v>0.035046</v>
      </c>
    </row>
    <row r="246" customFormat="false" ht="15" hidden="false" customHeight="false" outlineLevel="0" collapsed="false">
      <c r="A246" s="14" t="n">
        <v>242</v>
      </c>
      <c r="B246" s="94" t="n">
        <v>0.946183</v>
      </c>
      <c r="C246" s="95" t="n">
        <v>0.816456</v>
      </c>
      <c r="D246" s="95" t="n">
        <v>-0.089915</v>
      </c>
      <c r="E246" s="95" t="n">
        <v>0.211115</v>
      </c>
      <c r="F246" s="95" t="n">
        <v>-0.578501</v>
      </c>
      <c r="G246" s="95" t="n">
        <v>0.954967</v>
      </c>
      <c r="H246" s="95" t="n">
        <v>1.706358</v>
      </c>
      <c r="I246" s="95" t="n">
        <v>-0.187915</v>
      </c>
      <c r="J246" s="95" t="n">
        <v>-0.954948</v>
      </c>
      <c r="K246" s="95" t="n">
        <v>0.149367</v>
      </c>
      <c r="L246" s="95" t="n">
        <v>1.771995</v>
      </c>
      <c r="M246" s="95" t="n">
        <v>-0.168638</v>
      </c>
      <c r="N246" s="95" t="n">
        <v>1.501421</v>
      </c>
      <c r="O246" s="95" t="n">
        <v>-0.837493</v>
      </c>
    </row>
    <row r="247" customFormat="false" ht="15" hidden="false" customHeight="false" outlineLevel="0" collapsed="false">
      <c r="A247" s="14" t="n">
        <v>243</v>
      </c>
      <c r="B247" s="94" t="n">
        <v>0.993657</v>
      </c>
      <c r="C247" s="95" t="n">
        <v>-0.136777</v>
      </c>
      <c r="D247" s="95" t="n">
        <v>1.07436</v>
      </c>
      <c r="E247" s="95" t="n">
        <v>0.314355</v>
      </c>
      <c r="F247" s="95" t="n">
        <v>-0.408533</v>
      </c>
      <c r="G247" s="95" t="n">
        <v>1.792744</v>
      </c>
      <c r="H247" s="95" t="n">
        <v>0.002971</v>
      </c>
      <c r="I247" s="95" t="n">
        <v>0.164114</v>
      </c>
      <c r="J247" s="95" t="n">
        <v>-0.212061</v>
      </c>
      <c r="K247" s="95" t="n">
        <v>-0.809092</v>
      </c>
      <c r="L247" s="95" t="n">
        <v>0.226955</v>
      </c>
      <c r="M247" s="95" t="n">
        <v>1.325945</v>
      </c>
      <c r="N247" s="95" t="n">
        <v>-0.08624</v>
      </c>
      <c r="O247" s="95" t="n">
        <v>1.284078</v>
      </c>
    </row>
    <row r="248" customFormat="false" ht="15" hidden="false" customHeight="false" outlineLevel="0" collapsed="false">
      <c r="A248" s="14" t="n">
        <v>244</v>
      </c>
      <c r="B248" s="94" t="n">
        <v>0.484915</v>
      </c>
      <c r="C248" s="95" t="n">
        <v>-0.826854</v>
      </c>
      <c r="D248" s="95" t="n">
        <v>0.245528</v>
      </c>
      <c r="E248" s="95" t="n">
        <v>0.694871</v>
      </c>
      <c r="F248" s="95" t="n">
        <v>0.550316</v>
      </c>
      <c r="G248" s="95" t="n">
        <v>-0.146725</v>
      </c>
      <c r="H248" s="95" t="n">
        <v>-1.901837</v>
      </c>
      <c r="I248" s="95" t="n">
        <v>-0.116449</v>
      </c>
      <c r="J248" s="95" t="n">
        <v>0.933257</v>
      </c>
      <c r="K248" s="95" t="n">
        <v>0.669773</v>
      </c>
      <c r="L248" s="95" t="n">
        <v>-0.07454</v>
      </c>
      <c r="M248" s="95" t="n">
        <v>1.39768</v>
      </c>
      <c r="N248" s="95" t="n">
        <v>-1.041138</v>
      </c>
      <c r="O248" s="95" t="n">
        <v>0.453845</v>
      </c>
    </row>
    <row r="249" customFormat="false" ht="15" hidden="false" customHeight="false" outlineLevel="0" collapsed="false">
      <c r="A249" s="14" t="n">
        <v>245</v>
      </c>
      <c r="B249" s="94" t="n">
        <v>0.138169</v>
      </c>
      <c r="C249" s="95" t="n">
        <v>1.699058</v>
      </c>
      <c r="D249" s="95" t="n">
        <v>1.61692</v>
      </c>
      <c r="E249" s="95" t="n">
        <v>2.011916</v>
      </c>
      <c r="F249" s="95" t="n">
        <v>-1.206831</v>
      </c>
      <c r="G249" s="95" t="n">
        <v>-0.372312</v>
      </c>
      <c r="H249" s="95" t="n">
        <v>0.192025</v>
      </c>
      <c r="I249" s="95" t="n">
        <v>0.849294</v>
      </c>
      <c r="J249" s="95" t="n">
        <v>-1.161185</v>
      </c>
      <c r="K249" s="95" t="n">
        <v>0.328957</v>
      </c>
      <c r="L249" s="95" t="n">
        <v>-0.802106</v>
      </c>
      <c r="M249" s="95" t="n">
        <v>-0.073575</v>
      </c>
      <c r="N249" s="95" t="n">
        <v>-1.582152</v>
      </c>
      <c r="O249" s="95" t="n">
        <v>0.663956</v>
      </c>
    </row>
    <row r="250" customFormat="false" ht="15" hidden="false" customHeight="false" outlineLevel="0" collapsed="false">
      <c r="A250" s="14" t="n">
        <v>246</v>
      </c>
      <c r="B250" s="94" t="n">
        <v>0.024924</v>
      </c>
      <c r="C250" s="95" t="n">
        <v>-1.893304</v>
      </c>
      <c r="D250" s="95" t="n">
        <v>0.423033</v>
      </c>
      <c r="E250" s="95" t="n">
        <v>-1.227284</v>
      </c>
      <c r="F250" s="95" t="n">
        <v>-0.778033</v>
      </c>
      <c r="G250" s="95" t="n">
        <v>0.623478</v>
      </c>
      <c r="H250" s="95" t="n">
        <v>0.331732</v>
      </c>
      <c r="I250" s="95" t="n">
        <v>-1.232778</v>
      </c>
      <c r="J250" s="95" t="n">
        <v>-2.389203</v>
      </c>
      <c r="K250" s="95" t="n">
        <v>0.210943</v>
      </c>
      <c r="L250" s="95" t="n">
        <v>0.223286</v>
      </c>
      <c r="M250" s="95" t="n">
        <v>-1.501495</v>
      </c>
      <c r="N250" s="95" t="n">
        <v>1.808954</v>
      </c>
      <c r="O250" s="95" t="n">
        <v>0.891296</v>
      </c>
    </row>
    <row r="251" customFormat="false" ht="15" hidden="false" customHeight="false" outlineLevel="0" collapsed="false">
      <c r="A251" s="14" t="n">
        <v>247</v>
      </c>
      <c r="B251" s="94" t="n">
        <v>0.494657</v>
      </c>
      <c r="C251" s="95" t="n">
        <v>-1.479396</v>
      </c>
      <c r="D251" s="95" t="n">
        <v>0.905455</v>
      </c>
      <c r="E251" s="95" t="n">
        <v>-1.349902</v>
      </c>
      <c r="F251" s="95" t="n">
        <v>1.582974</v>
      </c>
      <c r="G251" s="95" t="n">
        <v>1.706842</v>
      </c>
      <c r="H251" s="95" t="n">
        <v>1.791583</v>
      </c>
      <c r="I251" s="95" t="n">
        <v>-1.256696</v>
      </c>
      <c r="J251" s="95" t="n">
        <v>-0.339297</v>
      </c>
      <c r="K251" s="95" t="n">
        <v>-1.277048</v>
      </c>
      <c r="L251" s="95" t="n">
        <v>-0.965563</v>
      </c>
      <c r="M251" s="95" t="n">
        <v>2.077683</v>
      </c>
      <c r="N251" s="95" t="n">
        <v>0.150814</v>
      </c>
      <c r="O251" s="95" t="n">
        <v>-0.230736</v>
      </c>
    </row>
    <row r="252" customFormat="false" ht="15" hidden="false" customHeight="false" outlineLevel="0" collapsed="false">
      <c r="A252" s="14" t="n">
        <v>248</v>
      </c>
      <c r="B252" s="94" t="n">
        <v>0.076355</v>
      </c>
      <c r="C252" s="95" t="n">
        <v>-0.174156</v>
      </c>
      <c r="D252" s="95" t="n">
        <v>-0.830862</v>
      </c>
      <c r="E252" s="95" t="n">
        <v>-0.540666</v>
      </c>
      <c r="F252" s="95" t="n">
        <v>0.536217</v>
      </c>
      <c r="G252" s="95" t="n">
        <v>-0.295977</v>
      </c>
      <c r="H252" s="95" t="n">
        <v>-0.374415</v>
      </c>
      <c r="I252" s="95" t="n">
        <v>-0.178179</v>
      </c>
      <c r="J252" s="95" t="n">
        <v>0.111416</v>
      </c>
      <c r="K252" s="95" t="n">
        <v>-0.162568</v>
      </c>
      <c r="L252" s="95" t="n">
        <v>-0.491766</v>
      </c>
      <c r="M252" s="95" t="n">
        <v>-0.423923</v>
      </c>
      <c r="N252" s="95" t="n">
        <v>0.466277</v>
      </c>
      <c r="O252" s="95" t="n">
        <v>-0.33624</v>
      </c>
    </row>
    <row r="253" customFormat="false" ht="15" hidden="false" customHeight="false" outlineLevel="0" collapsed="false">
      <c r="A253" s="14" t="n">
        <v>249</v>
      </c>
      <c r="B253" s="94" t="n">
        <v>0.117713</v>
      </c>
      <c r="C253" s="95" t="n">
        <v>-0.202945</v>
      </c>
      <c r="D253" s="95" t="n">
        <v>-0.671536</v>
      </c>
      <c r="E253" s="95" t="n">
        <v>-0.084304</v>
      </c>
      <c r="F253" s="95" t="n">
        <v>0.535981</v>
      </c>
      <c r="G253" s="95" t="n">
        <v>-1.818859</v>
      </c>
      <c r="H253" s="95" t="n">
        <v>0.199993</v>
      </c>
      <c r="I253" s="95" t="n">
        <v>0.646099</v>
      </c>
      <c r="J253" s="95" t="n">
        <v>0.031001</v>
      </c>
      <c r="K253" s="95" t="n">
        <v>-0.618007</v>
      </c>
      <c r="L253" s="95" t="n">
        <v>0.966789</v>
      </c>
      <c r="M253" s="95" t="n">
        <v>0.984298</v>
      </c>
      <c r="N253" s="95" t="n">
        <v>-0.900475</v>
      </c>
      <c r="O253" s="95" t="n">
        <v>0.464479</v>
      </c>
    </row>
    <row r="254" customFormat="false" ht="15" hidden="false" customHeight="false" outlineLevel="0" collapsed="false">
      <c r="A254" s="14" t="n">
        <v>250</v>
      </c>
      <c r="B254" s="94" t="n">
        <v>0.234839</v>
      </c>
      <c r="C254" s="95" t="n">
        <v>0.23484</v>
      </c>
      <c r="D254" s="95" t="n">
        <v>-2.053555</v>
      </c>
      <c r="E254" s="95" t="n">
        <v>0.340107</v>
      </c>
      <c r="F254" s="95" t="n">
        <v>-1.405938</v>
      </c>
      <c r="G254" s="95" t="n">
        <v>0.030671</v>
      </c>
      <c r="H254" s="95" t="n">
        <v>-1.487391</v>
      </c>
      <c r="I254" s="95" t="n">
        <v>0.524141</v>
      </c>
      <c r="J254" s="95" t="n">
        <v>2.373425</v>
      </c>
      <c r="K254" s="95" t="n">
        <v>-0.634095</v>
      </c>
      <c r="L254" s="95" t="n">
        <v>-0.950805</v>
      </c>
      <c r="M254" s="95" t="n">
        <v>-1.617652</v>
      </c>
      <c r="N254" s="95" t="n">
        <v>-1.03767</v>
      </c>
      <c r="O254" s="95" t="n">
        <v>1.04385</v>
      </c>
    </row>
    <row r="255" customFormat="false" ht="15" hidden="false" customHeight="false" outlineLevel="0" collapsed="false">
      <c r="A255" s="14" t="n">
        <v>251</v>
      </c>
      <c r="B255" s="94" t="n">
        <v>0.991993</v>
      </c>
      <c r="C255" s="95" t="n">
        <v>0.044124</v>
      </c>
      <c r="D255" s="95" t="n">
        <v>-1.735036</v>
      </c>
      <c r="E255" s="95" t="n">
        <v>-0.24722</v>
      </c>
      <c r="F255" s="95" t="n">
        <v>-0.391162</v>
      </c>
      <c r="G255" s="95" t="n">
        <v>0.603207</v>
      </c>
      <c r="H255" s="95" t="n">
        <v>-0.50233</v>
      </c>
      <c r="I255" s="95" t="n">
        <v>0.395027</v>
      </c>
      <c r="J255" s="95" t="n">
        <v>-0.109116</v>
      </c>
      <c r="K255" s="95" t="n">
        <v>-1.705702</v>
      </c>
      <c r="L255" s="95" t="n">
        <v>-1.053084</v>
      </c>
      <c r="M255" s="95" t="n">
        <v>1.311499</v>
      </c>
      <c r="N255" s="95" t="n">
        <v>0.3574</v>
      </c>
      <c r="O255" s="95" t="n">
        <v>0.186238</v>
      </c>
    </row>
    <row r="256" customFormat="false" ht="15" hidden="false" customHeight="false" outlineLevel="0" collapsed="false">
      <c r="A256" s="14" t="n">
        <v>252</v>
      </c>
      <c r="B256" s="94" t="n">
        <v>0.162229</v>
      </c>
      <c r="C256" s="95" t="n">
        <v>-0.021964</v>
      </c>
      <c r="D256" s="95" t="n">
        <v>-1.64591</v>
      </c>
      <c r="E256" s="95" t="n">
        <v>-0.277344</v>
      </c>
      <c r="F256" s="95" t="n">
        <v>0.429107</v>
      </c>
      <c r="G256" s="95" t="n">
        <v>0.737807</v>
      </c>
      <c r="H256" s="95" t="n">
        <v>1.051967</v>
      </c>
      <c r="I256" s="95" t="n">
        <v>0.392674</v>
      </c>
      <c r="J256" s="95" t="n">
        <v>0.602108</v>
      </c>
      <c r="K256" s="95" t="n">
        <v>-0.551606</v>
      </c>
      <c r="L256" s="95" t="n">
        <v>1.435951</v>
      </c>
      <c r="M256" s="95" t="n">
        <v>-0.954924</v>
      </c>
      <c r="N256" s="95" t="n">
        <v>0.355547</v>
      </c>
      <c r="O256" s="95" t="n">
        <v>-0.238741</v>
      </c>
    </row>
    <row r="257" customFormat="false" ht="15" hidden="false" customHeight="false" outlineLevel="0" collapsed="false">
      <c r="A257" s="14" t="n">
        <v>253</v>
      </c>
      <c r="B257" s="94" t="n">
        <v>0.110132</v>
      </c>
      <c r="C257" s="95" t="n">
        <v>1.288926</v>
      </c>
      <c r="D257" s="95" t="n">
        <v>-0.113013</v>
      </c>
      <c r="E257" s="95" t="n">
        <v>0.765987</v>
      </c>
      <c r="F257" s="95" t="n">
        <v>-0.680352</v>
      </c>
      <c r="G257" s="95" t="n">
        <v>1.227503</v>
      </c>
      <c r="H257" s="95" t="n">
        <v>0.997705</v>
      </c>
      <c r="I257" s="95" t="n">
        <v>1.605238</v>
      </c>
      <c r="J257" s="95" t="n">
        <v>-0.248446</v>
      </c>
      <c r="K257" s="95" t="n">
        <v>0.95736</v>
      </c>
      <c r="L257" s="95" t="n">
        <v>0.762693</v>
      </c>
      <c r="M257" s="95" t="n">
        <v>1.211542</v>
      </c>
      <c r="N257" s="95" t="n">
        <v>0.795166</v>
      </c>
      <c r="O257" s="95" t="n">
        <v>0.247115</v>
      </c>
    </row>
    <row r="258" customFormat="false" ht="15" hidden="false" customHeight="false" outlineLevel="0" collapsed="false">
      <c r="A258" s="14" t="n">
        <v>254</v>
      </c>
      <c r="B258" s="94" t="n">
        <v>0.915924</v>
      </c>
      <c r="C258" s="95" t="n">
        <v>1.23182</v>
      </c>
      <c r="D258" s="95" t="n">
        <v>-2.626603</v>
      </c>
      <c r="E258" s="95" t="n">
        <v>-0.25786</v>
      </c>
      <c r="F258" s="95" t="n">
        <v>-0.791237</v>
      </c>
      <c r="G258" s="95" t="n">
        <v>1.222461</v>
      </c>
      <c r="H258" s="95" t="n">
        <v>-0.115668</v>
      </c>
      <c r="I258" s="95" t="n">
        <v>0.821303</v>
      </c>
      <c r="J258" s="95" t="n">
        <v>0.22195</v>
      </c>
      <c r="K258" s="95" t="n">
        <v>1.17368</v>
      </c>
      <c r="L258" s="95" t="n">
        <v>0.90651</v>
      </c>
      <c r="M258" s="95" t="n">
        <v>0.08406</v>
      </c>
      <c r="N258" s="95" t="n">
        <v>0.591815</v>
      </c>
      <c r="O258" s="95" t="n">
        <v>0.090871</v>
      </c>
    </row>
    <row r="259" customFormat="false" ht="15" hidden="false" customHeight="false" outlineLevel="0" collapsed="false">
      <c r="A259" s="14" t="n">
        <v>255</v>
      </c>
      <c r="B259" s="94" t="n">
        <v>0.62207</v>
      </c>
      <c r="C259" s="95" t="n">
        <v>-0.363902</v>
      </c>
      <c r="D259" s="95" t="n">
        <v>0.588603</v>
      </c>
      <c r="E259" s="95" t="n">
        <v>1.647483</v>
      </c>
      <c r="F259" s="95" t="n">
        <v>0.951709</v>
      </c>
      <c r="G259" s="95" t="n">
        <v>-0.704461</v>
      </c>
      <c r="H259" s="95" t="n">
        <v>0.938914</v>
      </c>
      <c r="I259" s="95" t="n">
        <v>-0.721032</v>
      </c>
      <c r="J259" s="95" t="n">
        <v>-2.924627</v>
      </c>
      <c r="K259" s="95" t="n">
        <v>-0.882948</v>
      </c>
      <c r="L259" s="95" t="n">
        <v>0.234635</v>
      </c>
      <c r="M259" s="95" t="n">
        <v>-1.38513</v>
      </c>
      <c r="N259" s="95" t="n">
        <v>0.255321</v>
      </c>
      <c r="O259" s="95" t="n">
        <v>1.236872</v>
      </c>
    </row>
    <row r="260" customFormat="false" ht="15" hidden="false" customHeight="false" outlineLevel="0" collapsed="false">
      <c r="A260" s="14" t="n">
        <v>256</v>
      </c>
      <c r="B260" s="94" t="n">
        <v>0.739901</v>
      </c>
      <c r="C260" s="95" t="n">
        <v>-0.014215</v>
      </c>
      <c r="D260" s="95" t="n">
        <v>0.503204</v>
      </c>
      <c r="E260" s="95" t="n">
        <v>-0.22023</v>
      </c>
      <c r="F260" s="95" t="n">
        <v>-2.305257</v>
      </c>
      <c r="G260" s="95" t="n">
        <v>0.306192</v>
      </c>
      <c r="H260" s="95" t="n">
        <v>-0.693119</v>
      </c>
      <c r="I260" s="95" t="n">
        <v>0.346911</v>
      </c>
      <c r="J260" s="95" t="n">
        <v>-1.905722</v>
      </c>
      <c r="K260" s="95" t="n">
        <v>0.235158</v>
      </c>
      <c r="L260" s="95" t="n">
        <v>0.593883</v>
      </c>
      <c r="M260" s="95" t="n">
        <v>1.452602</v>
      </c>
      <c r="N260" s="95" t="n">
        <v>0.284904</v>
      </c>
      <c r="O260" s="95" t="n">
        <v>-1.257771</v>
      </c>
    </row>
    <row r="261" customFormat="false" ht="15" hidden="false" customHeight="false" outlineLevel="0" collapsed="false">
      <c r="A261" s="14" t="n">
        <v>257</v>
      </c>
      <c r="B261" s="94" t="n">
        <v>0.354733</v>
      </c>
      <c r="C261" s="95" t="n">
        <v>0.095822</v>
      </c>
      <c r="D261" s="95" t="n">
        <v>-1.884362</v>
      </c>
      <c r="E261" s="95" t="n">
        <v>-1.835681</v>
      </c>
      <c r="F261" s="95" t="n">
        <v>0.315165</v>
      </c>
      <c r="G261" s="95" t="n">
        <v>0.630958</v>
      </c>
      <c r="H261" s="95" t="n">
        <v>0.290468</v>
      </c>
      <c r="I261" s="95" t="n">
        <v>1.270485</v>
      </c>
      <c r="J261" s="95" t="n">
        <v>0.881389</v>
      </c>
      <c r="K261" s="95" t="n">
        <v>0.64724</v>
      </c>
      <c r="L261" s="95" t="n">
        <v>-1.574949</v>
      </c>
      <c r="M261" s="95" t="n">
        <v>-0.63301</v>
      </c>
      <c r="N261" s="95" t="n">
        <v>0.237643</v>
      </c>
      <c r="O261" s="95" t="n">
        <v>-1.382645</v>
      </c>
    </row>
    <row r="262" customFormat="false" ht="15" hidden="false" customHeight="false" outlineLevel="0" collapsed="false">
      <c r="A262" s="14" t="n">
        <v>258</v>
      </c>
      <c r="B262" s="94" t="n">
        <v>0.933833</v>
      </c>
      <c r="C262" s="95" t="n">
        <v>-1.158561</v>
      </c>
      <c r="D262" s="95" t="n">
        <v>-1.468323</v>
      </c>
      <c r="E262" s="95" t="n">
        <v>-0.614342</v>
      </c>
      <c r="F262" s="95" t="n">
        <v>0.23546</v>
      </c>
      <c r="G262" s="95" t="n">
        <v>1.253246</v>
      </c>
      <c r="H262" s="95" t="n">
        <v>0.101286</v>
      </c>
      <c r="I262" s="95" t="n">
        <v>-0.292941</v>
      </c>
      <c r="J262" s="95" t="n">
        <v>-0.985434</v>
      </c>
      <c r="K262" s="95" t="n">
        <v>1.37408</v>
      </c>
      <c r="L262" s="95" t="n">
        <v>0.314042</v>
      </c>
      <c r="M262" s="95" t="n">
        <v>0.784458</v>
      </c>
      <c r="N262" s="95" t="n">
        <v>-0.982811</v>
      </c>
      <c r="O262" s="95" t="n">
        <v>-1.194413</v>
      </c>
    </row>
    <row r="263" customFormat="false" ht="15" hidden="false" customHeight="false" outlineLevel="0" collapsed="false">
      <c r="A263" s="14" t="n">
        <v>259</v>
      </c>
      <c r="B263" s="94" t="n">
        <v>0.976101</v>
      </c>
      <c r="C263" s="95" t="n">
        <v>0.310196</v>
      </c>
      <c r="D263" s="95" t="n">
        <v>0.16935</v>
      </c>
      <c r="E263" s="95" t="n">
        <v>1.281845</v>
      </c>
      <c r="F263" s="95" t="n">
        <v>-0.604554</v>
      </c>
      <c r="G263" s="95" t="n">
        <v>-0.18704</v>
      </c>
      <c r="H263" s="95" t="n">
        <v>-0.46658</v>
      </c>
      <c r="I263" s="95" t="n">
        <v>1.097892</v>
      </c>
      <c r="J263" s="95" t="n">
        <v>-0.752207</v>
      </c>
      <c r="K263" s="95" t="n">
        <v>0.834112</v>
      </c>
      <c r="L263" s="95" t="n">
        <v>0.001987</v>
      </c>
      <c r="M263" s="95" t="n">
        <v>0.611679</v>
      </c>
      <c r="N263" s="95" t="n">
        <v>1.409486</v>
      </c>
      <c r="O263" s="95" t="n">
        <v>0.565422</v>
      </c>
    </row>
    <row r="264" customFormat="false" ht="15" hidden="false" customHeight="false" outlineLevel="0" collapsed="false">
      <c r="A264" s="14" t="n">
        <v>260</v>
      </c>
      <c r="B264" s="94" t="n">
        <v>0.558456</v>
      </c>
      <c r="C264" s="95" t="n">
        <v>1.984132</v>
      </c>
      <c r="D264" s="95" t="n">
        <v>0.403844</v>
      </c>
      <c r="E264" s="95" t="n">
        <v>-1.775569</v>
      </c>
      <c r="F264" s="95" t="n">
        <v>0.425083</v>
      </c>
      <c r="G264" s="95" t="n">
        <v>-0.161723</v>
      </c>
      <c r="H264" s="95" t="n">
        <v>-0.821631</v>
      </c>
      <c r="I264" s="95" t="n">
        <v>-0.155913</v>
      </c>
      <c r="J264" s="95" t="n">
        <v>-0.839689</v>
      </c>
      <c r="K264" s="95" t="n">
        <v>0.471161</v>
      </c>
      <c r="L264" s="95" t="n">
        <v>0.324284</v>
      </c>
      <c r="M264" s="95" t="n">
        <v>0.933385</v>
      </c>
      <c r="N264" s="95" t="n">
        <v>0.668822</v>
      </c>
      <c r="O264" s="95" t="n">
        <v>0.685112</v>
      </c>
    </row>
    <row r="265" customFormat="false" ht="15" hidden="false" customHeight="false" outlineLevel="0" collapsed="false">
      <c r="A265" s="14" t="n">
        <v>261</v>
      </c>
      <c r="B265" s="94" t="n">
        <v>0.98684</v>
      </c>
      <c r="C265" s="95" t="n">
        <v>-1.34691</v>
      </c>
      <c r="D265" s="95" t="n">
        <v>-0.24397</v>
      </c>
      <c r="E265" s="95" t="n">
        <v>-1.919046</v>
      </c>
      <c r="F265" s="95" t="n">
        <v>0.632878</v>
      </c>
      <c r="G265" s="95" t="n">
        <v>0.028455</v>
      </c>
      <c r="H265" s="95" t="n">
        <v>0.304127</v>
      </c>
      <c r="I265" s="95" t="n">
        <v>-0.068508</v>
      </c>
      <c r="J265" s="95" t="n">
        <v>0.331253</v>
      </c>
      <c r="K265" s="95" t="n">
        <v>-2.016427</v>
      </c>
      <c r="L265" s="95" t="n">
        <v>0.350438</v>
      </c>
      <c r="M265" s="95" t="n">
        <v>1.777322</v>
      </c>
      <c r="N265" s="95" t="n">
        <v>0.39958</v>
      </c>
      <c r="O265" s="95" t="n">
        <v>-0.429636</v>
      </c>
    </row>
    <row r="266" customFormat="false" ht="15" hidden="false" customHeight="false" outlineLevel="0" collapsed="false">
      <c r="A266" s="14" t="n">
        <v>262</v>
      </c>
      <c r="B266" s="94" t="n">
        <v>0.505794</v>
      </c>
      <c r="C266" s="95" t="n">
        <v>1.349719</v>
      </c>
      <c r="D266" s="95" t="n">
        <v>0.349217</v>
      </c>
      <c r="E266" s="95" t="n">
        <v>0.395342</v>
      </c>
      <c r="F266" s="95" t="n">
        <v>2.005649</v>
      </c>
      <c r="G266" s="95" t="n">
        <v>0.486275</v>
      </c>
      <c r="H266" s="95" t="n">
        <v>-0.628844</v>
      </c>
      <c r="I266" s="95" t="n">
        <v>-0.827972</v>
      </c>
      <c r="J266" s="95" t="n">
        <v>1.133876</v>
      </c>
      <c r="K266" s="95" t="n">
        <v>-1.614018</v>
      </c>
      <c r="L266" s="95" t="n">
        <v>-0.49267</v>
      </c>
      <c r="M266" s="95" t="n">
        <v>-0.664998</v>
      </c>
      <c r="N266" s="95" t="n">
        <v>1.005856</v>
      </c>
      <c r="O266" s="95" t="n">
        <v>-0.198344</v>
      </c>
    </row>
    <row r="267" customFormat="false" ht="15" hidden="false" customHeight="false" outlineLevel="0" collapsed="false">
      <c r="A267" s="14" t="n">
        <v>263</v>
      </c>
      <c r="B267" s="94" t="n">
        <v>0.43974</v>
      </c>
      <c r="C267" s="95" t="n">
        <v>0.190305</v>
      </c>
      <c r="D267" s="95" t="n">
        <v>-1.867109</v>
      </c>
      <c r="E267" s="95" t="n">
        <v>-0.50297</v>
      </c>
      <c r="F267" s="95" t="n">
        <v>-0.02543</v>
      </c>
      <c r="G267" s="95" t="n">
        <v>-0.042089</v>
      </c>
      <c r="H267" s="95" t="n">
        <v>0.001643</v>
      </c>
      <c r="I267" s="95" t="n">
        <v>0.593746</v>
      </c>
      <c r="J267" s="95" t="n">
        <v>0.250916</v>
      </c>
      <c r="K267" s="95" t="n">
        <v>1.337568</v>
      </c>
      <c r="L267" s="95" t="n">
        <v>-0.523817</v>
      </c>
      <c r="M267" s="95" t="n">
        <v>-0.11998</v>
      </c>
      <c r="N267" s="95" t="n">
        <v>-0.443027</v>
      </c>
      <c r="O267" s="95" t="n">
        <v>1.564303</v>
      </c>
    </row>
    <row r="268" customFormat="false" ht="15" hidden="false" customHeight="false" outlineLevel="0" collapsed="false">
      <c r="A268" s="14" t="n">
        <v>264</v>
      </c>
      <c r="B268" s="94" t="n">
        <v>0.785434</v>
      </c>
      <c r="C268" s="95" t="n">
        <v>1.272427</v>
      </c>
      <c r="D268" s="95" t="n">
        <v>-1.334567</v>
      </c>
      <c r="E268" s="95" t="n">
        <v>-1.279617</v>
      </c>
      <c r="F268" s="95" t="n">
        <v>0.909568</v>
      </c>
      <c r="G268" s="95" t="n">
        <v>1.031226</v>
      </c>
      <c r="H268" s="95" t="n">
        <v>0.538318</v>
      </c>
      <c r="I268" s="95" t="n">
        <v>-1.46477</v>
      </c>
      <c r="J268" s="95" t="n">
        <v>-0.569746</v>
      </c>
      <c r="K268" s="95" t="n">
        <v>-0.650312</v>
      </c>
      <c r="L268" s="95" t="n">
        <v>-0.260863</v>
      </c>
      <c r="M268" s="95" t="n">
        <v>-0.182852</v>
      </c>
      <c r="N268" s="95" t="n">
        <v>-1.629994</v>
      </c>
      <c r="O268" s="95" t="n">
        <v>-0.678772</v>
      </c>
    </row>
    <row r="269" customFormat="false" ht="15" hidden="false" customHeight="false" outlineLevel="0" collapsed="false">
      <c r="A269" s="14" t="n">
        <v>265</v>
      </c>
      <c r="B269" s="94" t="n">
        <v>0.644248</v>
      </c>
      <c r="C269" s="95" t="n">
        <v>-0.543123</v>
      </c>
      <c r="D269" s="95" t="n">
        <v>-2.098404</v>
      </c>
      <c r="E269" s="95" t="n">
        <v>1.68182</v>
      </c>
      <c r="F269" s="95" t="n">
        <v>1.677799</v>
      </c>
      <c r="G269" s="95" t="n">
        <v>-0.842962</v>
      </c>
      <c r="H269" s="95" t="n">
        <v>-0.536196</v>
      </c>
      <c r="I269" s="95" t="n">
        <v>-0.510661</v>
      </c>
      <c r="J269" s="95" t="n">
        <v>-0.766292</v>
      </c>
      <c r="K269" s="95" t="n">
        <v>0.550876</v>
      </c>
      <c r="L269" s="95" t="n">
        <v>-1.089193</v>
      </c>
      <c r="M269" s="95" t="n">
        <v>0.934074</v>
      </c>
      <c r="N269" s="95" t="n">
        <v>0.627607</v>
      </c>
      <c r="O269" s="95" t="n">
        <v>-0.01295</v>
      </c>
    </row>
    <row r="270" customFormat="false" ht="15" hidden="false" customHeight="false" outlineLevel="0" collapsed="false">
      <c r="A270" s="14" t="n">
        <v>266</v>
      </c>
      <c r="B270" s="94" t="n">
        <v>0.20053</v>
      </c>
      <c r="C270" s="95" t="n">
        <v>1.958894</v>
      </c>
      <c r="D270" s="95" t="n">
        <v>0.845759</v>
      </c>
      <c r="E270" s="95" t="n">
        <v>-0.367839</v>
      </c>
      <c r="F270" s="95" t="n">
        <v>-0.196618</v>
      </c>
      <c r="G270" s="95" t="n">
        <v>1.166368</v>
      </c>
      <c r="H270" s="95" t="n">
        <v>-0.77632</v>
      </c>
      <c r="I270" s="95" t="n">
        <v>-1.053482</v>
      </c>
      <c r="J270" s="95" t="n">
        <v>0.823271</v>
      </c>
      <c r="K270" s="95" t="n">
        <v>0.743666</v>
      </c>
      <c r="L270" s="95" t="n">
        <v>-0.729709</v>
      </c>
      <c r="M270" s="95" t="n">
        <v>1.929122</v>
      </c>
      <c r="N270" s="95" t="n">
        <v>-0.393068</v>
      </c>
      <c r="O270" s="95" t="n">
        <v>1.052331</v>
      </c>
    </row>
    <row r="271" customFormat="false" ht="15" hidden="false" customHeight="false" outlineLevel="0" collapsed="false">
      <c r="A271" s="14" t="n">
        <v>267</v>
      </c>
      <c r="B271" s="94" t="n">
        <v>0.514939</v>
      </c>
      <c r="C271" s="95" t="n">
        <v>0.497476</v>
      </c>
      <c r="D271" s="95" t="n">
        <v>-0.78825</v>
      </c>
      <c r="E271" s="95" t="n">
        <v>-0.090361</v>
      </c>
      <c r="F271" s="95" t="n">
        <v>-2.441067</v>
      </c>
      <c r="G271" s="95" t="n">
        <v>1.015693</v>
      </c>
      <c r="H271" s="95" t="n">
        <v>0.099226</v>
      </c>
      <c r="I271" s="95" t="n">
        <v>0.990915</v>
      </c>
      <c r="J271" s="95" t="n">
        <v>-0.806509</v>
      </c>
      <c r="K271" s="95" t="n">
        <v>-0.157754</v>
      </c>
      <c r="L271" s="95" t="n">
        <v>-1.352744</v>
      </c>
      <c r="M271" s="95" t="n">
        <v>-0.710056</v>
      </c>
      <c r="N271" s="95" t="n">
        <v>0.802884</v>
      </c>
      <c r="O271" s="95" t="n">
        <v>0.553858</v>
      </c>
    </row>
    <row r="272" customFormat="false" ht="15" hidden="false" customHeight="false" outlineLevel="0" collapsed="false">
      <c r="A272" s="14" t="n">
        <v>268</v>
      </c>
      <c r="B272" s="94" t="n">
        <v>0.016459</v>
      </c>
      <c r="C272" s="95" t="n">
        <v>1.370028</v>
      </c>
      <c r="D272" s="95" t="n">
        <v>1.089078</v>
      </c>
      <c r="E272" s="95" t="n">
        <v>0.193161</v>
      </c>
      <c r="F272" s="95" t="n">
        <v>-2.49806</v>
      </c>
      <c r="G272" s="95" t="n">
        <v>1.477259</v>
      </c>
      <c r="H272" s="95" t="n">
        <v>0.248261</v>
      </c>
      <c r="I272" s="95" t="n">
        <v>3.207341</v>
      </c>
      <c r="J272" s="95" t="n">
        <v>1.915731</v>
      </c>
      <c r="K272" s="95" t="n">
        <v>0.682837</v>
      </c>
      <c r="L272" s="95" t="n">
        <v>0.281435</v>
      </c>
      <c r="M272" s="95" t="n">
        <v>-0.252705</v>
      </c>
      <c r="N272" s="95" t="n">
        <v>-1.043934</v>
      </c>
      <c r="O272" s="95" t="n">
        <v>-0.583968</v>
      </c>
    </row>
    <row r="273" customFormat="false" ht="15" hidden="false" customHeight="false" outlineLevel="0" collapsed="false">
      <c r="A273" s="14" t="n">
        <v>269</v>
      </c>
      <c r="B273" s="94" t="n">
        <v>0.87566</v>
      </c>
      <c r="C273" s="95" t="n">
        <v>-0.012268</v>
      </c>
      <c r="D273" s="95" t="n">
        <v>-1.035653</v>
      </c>
      <c r="E273" s="95" t="n">
        <v>-0.264155</v>
      </c>
      <c r="F273" s="95" t="n">
        <v>1.112202</v>
      </c>
      <c r="G273" s="95" t="n">
        <v>-0.969442</v>
      </c>
      <c r="H273" s="95" t="n">
        <v>-0.186596</v>
      </c>
      <c r="I273" s="95" t="n">
        <v>-0.269594</v>
      </c>
      <c r="J273" s="95" t="n">
        <v>0.166127</v>
      </c>
      <c r="K273" s="95" t="n">
        <v>-0.915991</v>
      </c>
      <c r="L273" s="95" t="n">
        <v>-0.412612</v>
      </c>
      <c r="M273" s="95" t="n">
        <v>-2.290052</v>
      </c>
      <c r="N273" s="95" t="n">
        <v>-0.161597</v>
      </c>
      <c r="O273" s="95" t="n">
        <v>0.695711</v>
      </c>
    </row>
    <row r="274" customFormat="false" ht="15" hidden="false" customHeight="false" outlineLevel="0" collapsed="false">
      <c r="A274" s="14" t="n">
        <v>270</v>
      </c>
      <c r="B274" s="94" t="n">
        <v>0.542446</v>
      </c>
      <c r="C274" s="95" t="n">
        <v>0.699395</v>
      </c>
      <c r="D274" s="95" t="n">
        <v>1.127619</v>
      </c>
      <c r="E274" s="95" t="n">
        <v>-1.009137</v>
      </c>
      <c r="F274" s="95" t="n">
        <v>0.309109</v>
      </c>
      <c r="G274" s="95" t="n">
        <v>0.130479</v>
      </c>
      <c r="H274" s="95" t="n">
        <v>-0.230526</v>
      </c>
      <c r="I274" s="95" t="n">
        <v>0.348389</v>
      </c>
      <c r="J274" s="95" t="n">
        <v>0.098084</v>
      </c>
      <c r="K274" s="95" t="n">
        <v>-0.893829</v>
      </c>
      <c r="L274" s="95" t="n">
        <v>1.66782</v>
      </c>
      <c r="M274" s="95" t="n">
        <v>1.64332</v>
      </c>
      <c r="N274" s="95" t="n">
        <v>-1.1898</v>
      </c>
      <c r="O274" s="95" t="n">
        <v>0.601497</v>
      </c>
    </row>
    <row r="275" customFormat="false" ht="15" hidden="false" customHeight="false" outlineLevel="0" collapsed="false">
      <c r="A275" s="14" t="n">
        <v>271</v>
      </c>
      <c r="B275" s="94" t="n">
        <v>0.046187</v>
      </c>
      <c r="C275" s="95" t="n">
        <v>-0.608713</v>
      </c>
      <c r="D275" s="95" t="n">
        <v>0.849162</v>
      </c>
      <c r="E275" s="95" t="n">
        <v>-0.738658</v>
      </c>
      <c r="F275" s="95" t="n">
        <v>-1.128012</v>
      </c>
      <c r="G275" s="95" t="n">
        <v>0.534233</v>
      </c>
      <c r="H275" s="95" t="n">
        <v>-0.493058</v>
      </c>
      <c r="I275" s="95" t="n">
        <v>0.28342</v>
      </c>
      <c r="J275" s="95" t="n">
        <v>-0.399404</v>
      </c>
      <c r="K275" s="95" t="n">
        <v>-1.058143</v>
      </c>
      <c r="L275" s="95" t="n">
        <v>-2.534805</v>
      </c>
      <c r="M275" s="95" t="n">
        <v>1.028822</v>
      </c>
      <c r="N275" s="95" t="n">
        <v>0.357947</v>
      </c>
      <c r="O275" s="95" t="n">
        <v>-2.116608</v>
      </c>
    </row>
    <row r="276" customFormat="false" ht="15" hidden="false" customHeight="false" outlineLevel="0" collapsed="false">
      <c r="A276" s="14" t="n">
        <v>272</v>
      </c>
      <c r="B276" s="94" t="n">
        <v>0.937759</v>
      </c>
      <c r="C276" s="95" t="n">
        <v>-1.062611</v>
      </c>
      <c r="D276" s="95" t="n">
        <v>-0.227401</v>
      </c>
      <c r="E276" s="95" t="n">
        <v>1.327115</v>
      </c>
      <c r="F276" s="95" t="n">
        <v>0.72285</v>
      </c>
      <c r="G276" s="95" t="n">
        <v>0.81865</v>
      </c>
      <c r="H276" s="95" t="n">
        <v>0.412953</v>
      </c>
      <c r="I276" s="95" t="n">
        <v>0.007259</v>
      </c>
      <c r="J276" s="95" t="n">
        <v>0.143889</v>
      </c>
      <c r="K276" s="95" t="n">
        <v>0.43828</v>
      </c>
      <c r="L276" s="95" t="n">
        <v>-0.582262</v>
      </c>
      <c r="M276" s="95" t="n">
        <v>-2.042573</v>
      </c>
      <c r="N276" s="95" t="n">
        <v>0.384373</v>
      </c>
      <c r="O276" s="95" t="n">
        <v>-0.179052</v>
      </c>
    </row>
    <row r="277" customFormat="false" ht="15" hidden="false" customHeight="false" outlineLevel="0" collapsed="false">
      <c r="A277" s="14" t="n">
        <v>273</v>
      </c>
      <c r="B277" s="94" t="n">
        <v>0.999436</v>
      </c>
      <c r="C277" s="95" t="n">
        <v>-1.494007</v>
      </c>
      <c r="D277" s="95" t="n">
        <v>-0.228132</v>
      </c>
      <c r="E277" s="95" t="n">
        <v>1.150784</v>
      </c>
      <c r="F277" s="95" t="n">
        <v>-0.891688</v>
      </c>
      <c r="G277" s="95" t="n">
        <v>-0.320533</v>
      </c>
      <c r="H277" s="95" t="n">
        <v>-0.458517</v>
      </c>
      <c r="I277" s="95" t="n">
        <v>-0.861552</v>
      </c>
      <c r="J277" s="95" t="n">
        <v>-0.696953</v>
      </c>
      <c r="K277" s="95" t="n">
        <v>-0.212751</v>
      </c>
      <c r="L277" s="95" t="n">
        <v>0.882396</v>
      </c>
      <c r="M277" s="95" t="n">
        <v>0.113808</v>
      </c>
      <c r="N277" s="95" t="n">
        <v>0.855372</v>
      </c>
      <c r="O277" s="95" t="n">
        <v>-0.206372</v>
      </c>
    </row>
    <row r="278" customFormat="false" ht="15" hidden="false" customHeight="false" outlineLevel="0" collapsed="false">
      <c r="A278" s="14" t="n">
        <v>274</v>
      </c>
      <c r="B278" s="94" t="n">
        <v>0.737305</v>
      </c>
      <c r="C278" s="95" t="n">
        <v>0.089473</v>
      </c>
      <c r="D278" s="95" t="n">
        <v>-1.571523</v>
      </c>
      <c r="E278" s="95" t="n">
        <v>0.427296</v>
      </c>
      <c r="F278" s="95" t="n">
        <v>0.88639</v>
      </c>
      <c r="G278" s="95" t="n">
        <v>0.077088</v>
      </c>
      <c r="H278" s="95" t="n">
        <v>1.028087</v>
      </c>
      <c r="I278" s="95" t="n">
        <v>1.177638</v>
      </c>
      <c r="J278" s="95" t="n">
        <v>0.158365</v>
      </c>
      <c r="K278" s="95" t="n">
        <v>0.471762</v>
      </c>
      <c r="L278" s="95" t="n">
        <v>1.942157</v>
      </c>
      <c r="M278" s="95" t="n">
        <v>-0.752597</v>
      </c>
      <c r="N278" s="95" t="n">
        <v>0.4026</v>
      </c>
      <c r="O278" s="95" t="n">
        <v>1.830691</v>
      </c>
    </row>
    <row r="279" customFormat="false" ht="15" hidden="false" customHeight="false" outlineLevel="0" collapsed="false">
      <c r="A279" s="14" t="n">
        <v>275</v>
      </c>
      <c r="B279" s="94" t="n">
        <v>0.431323</v>
      </c>
      <c r="C279" s="95" t="n">
        <v>-0.595264</v>
      </c>
      <c r="D279" s="95" t="n">
        <v>1.893153</v>
      </c>
      <c r="E279" s="95" t="n">
        <v>0.165048</v>
      </c>
      <c r="F279" s="95" t="n">
        <v>-0.615277</v>
      </c>
      <c r="G279" s="95" t="n">
        <v>0.632597</v>
      </c>
      <c r="H279" s="95" t="n">
        <v>0.840972</v>
      </c>
      <c r="I279" s="95" t="n">
        <v>-0.402073</v>
      </c>
      <c r="J279" s="95" t="n">
        <v>0.274008</v>
      </c>
      <c r="K279" s="95" t="n">
        <v>-0.294286</v>
      </c>
      <c r="L279" s="95" t="n">
        <v>-0.491724</v>
      </c>
      <c r="M279" s="95" t="n">
        <v>0.450039</v>
      </c>
      <c r="N279" s="95" t="n">
        <v>1.032057</v>
      </c>
      <c r="O279" s="95" t="n">
        <v>-0.732393</v>
      </c>
    </row>
    <row r="280" customFormat="false" ht="15" hidden="false" customHeight="false" outlineLevel="0" collapsed="false">
      <c r="A280" s="14" t="n">
        <v>276</v>
      </c>
      <c r="B280" s="94" t="n">
        <v>0.591419</v>
      </c>
      <c r="C280" s="95" t="n">
        <v>-0.092314</v>
      </c>
      <c r="D280" s="95" t="n">
        <v>2.067974</v>
      </c>
      <c r="E280" s="95" t="n">
        <v>0.639905</v>
      </c>
      <c r="F280" s="95" t="n">
        <v>-1.386457</v>
      </c>
      <c r="G280" s="95" t="n">
        <v>0.823049</v>
      </c>
      <c r="H280" s="95" t="n">
        <v>-1.090446</v>
      </c>
      <c r="I280" s="95" t="n">
        <v>-1.439478</v>
      </c>
      <c r="J280" s="95" t="n">
        <v>0.001785</v>
      </c>
      <c r="K280" s="95" t="n">
        <v>1.424129</v>
      </c>
      <c r="L280" s="95" t="n">
        <v>0.99127</v>
      </c>
      <c r="M280" s="95" t="n">
        <v>1.47381</v>
      </c>
      <c r="N280" s="95" t="n">
        <v>0.877761</v>
      </c>
      <c r="O280" s="95" t="n">
        <v>-0.270024</v>
      </c>
    </row>
    <row r="281" customFormat="false" ht="15" hidden="false" customHeight="false" outlineLevel="0" collapsed="false">
      <c r="A281" s="14" t="n">
        <v>277</v>
      </c>
      <c r="B281" s="94" t="n">
        <v>0.010232</v>
      </c>
      <c r="C281" s="95" t="n">
        <v>0.575515</v>
      </c>
      <c r="D281" s="95" t="n">
        <v>1.811607</v>
      </c>
      <c r="E281" s="95" t="n">
        <v>2.066015</v>
      </c>
      <c r="F281" s="95" t="n">
        <v>-1.497255</v>
      </c>
      <c r="G281" s="95" t="n">
        <v>0.37714</v>
      </c>
      <c r="H281" s="95" t="n">
        <v>-0.591245</v>
      </c>
      <c r="I281" s="95" t="n">
        <v>1.004495</v>
      </c>
      <c r="J281" s="95" t="n">
        <v>0.749029</v>
      </c>
      <c r="K281" s="95" t="n">
        <v>0.075661</v>
      </c>
      <c r="L281" s="95" t="n">
        <v>-0.629119</v>
      </c>
      <c r="M281" s="95" t="n">
        <v>0.494516</v>
      </c>
      <c r="N281" s="95" t="n">
        <v>-0.011246</v>
      </c>
      <c r="O281" s="95" t="n">
        <v>0.214655</v>
      </c>
    </row>
    <row r="282" customFormat="false" ht="15" hidden="false" customHeight="false" outlineLevel="0" collapsed="false">
      <c r="A282" s="14" t="n">
        <v>278</v>
      </c>
      <c r="B282" s="94" t="n">
        <v>0.108449</v>
      </c>
      <c r="C282" s="95" t="n">
        <v>-0.077611</v>
      </c>
      <c r="D282" s="95" t="n">
        <v>0.395433</v>
      </c>
      <c r="E282" s="95" t="n">
        <v>0.085889</v>
      </c>
      <c r="F282" s="95" t="n">
        <v>0.88284</v>
      </c>
      <c r="G282" s="95" t="n">
        <v>-2.68552</v>
      </c>
      <c r="H282" s="95" t="n">
        <v>-0.173012</v>
      </c>
      <c r="I282" s="95" t="n">
        <v>-0.414236</v>
      </c>
      <c r="J282" s="95" t="n">
        <v>0.389249</v>
      </c>
      <c r="K282" s="95" t="n">
        <v>0.9132</v>
      </c>
      <c r="L282" s="95" t="n">
        <v>0.281891</v>
      </c>
      <c r="M282" s="95" t="n">
        <v>0.134453</v>
      </c>
      <c r="N282" s="95" t="n">
        <v>-0.421114</v>
      </c>
      <c r="O282" s="95" t="n">
        <v>0.795113</v>
      </c>
    </row>
    <row r="283" customFormat="false" ht="15" hidden="false" customHeight="false" outlineLevel="0" collapsed="false">
      <c r="A283" s="14" t="n">
        <v>279</v>
      </c>
      <c r="B283" s="94" t="n">
        <v>0.330999</v>
      </c>
      <c r="C283" s="95" t="n">
        <v>1.890296</v>
      </c>
      <c r="D283" s="95" t="n">
        <v>0.490023</v>
      </c>
      <c r="E283" s="95" t="n">
        <v>0.295077</v>
      </c>
      <c r="F283" s="95" t="n">
        <v>0.494428</v>
      </c>
      <c r="G283" s="95" t="n">
        <v>-0.472238</v>
      </c>
      <c r="H283" s="95" t="n">
        <v>-0.713308</v>
      </c>
      <c r="I283" s="95" t="n">
        <v>-0.764025</v>
      </c>
      <c r="J283" s="95" t="n">
        <v>0.234126</v>
      </c>
      <c r="K283" s="95" t="n">
        <v>0.778907</v>
      </c>
      <c r="L283" s="95" t="n">
        <v>0.343944</v>
      </c>
      <c r="M283" s="95" t="n">
        <v>-0.26237</v>
      </c>
      <c r="N283" s="95" t="n">
        <v>0.6699</v>
      </c>
      <c r="O283" s="95" t="n">
        <v>-0.279483</v>
      </c>
    </row>
    <row r="284" customFormat="false" ht="15" hidden="false" customHeight="false" outlineLevel="0" collapsed="false">
      <c r="A284" s="14" t="n">
        <v>280</v>
      </c>
      <c r="B284" s="94" t="n">
        <v>0.411269</v>
      </c>
      <c r="C284" s="95" t="n">
        <v>0.383821</v>
      </c>
      <c r="D284" s="95" t="n">
        <v>-0.490768</v>
      </c>
      <c r="E284" s="95" t="n">
        <v>0.401637</v>
      </c>
      <c r="F284" s="95" t="n">
        <v>-0.875423</v>
      </c>
      <c r="G284" s="95" t="n">
        <v>-1.541213</v>
      </c>
      <c r="H284" s="95" t="n">
        <v>0.559094</v>
      </c>
      <c r="I284" s="95" t="n">
        <v>1.446177</v>
      </c>
      <c r="J284" s="95" t="n">
        <v>-0.401815</v>
      </c>
      <c r="K284" s="95" t="n">
        <v>-2.476358</v>
      </c>
      <c r="L284" s="95" t="n">
        <v>1.155252</v>
      </c>
      <c r="M284" s="95" t="n">
        <v>0.185716</v>
      </c>
      <c r="N284" s="95" t="n">
        <v>2.353867</v>
      </c>
      <c r="O284" s="95" t="n">
        <v>1.493131</v>
      </c>
    </row>
    <row r="285" customFormat="false" ht="15" hidden="false" customHeight="false" outlineLevel="0" collapsed="false">
      <c r="A285" s="14" t="n">
        <v>281</v>
      </c>
      <c r="B285" s="94" t="n">
        <v>0.755949</v>
      </c>
      <c r="C285" s="95" t="n">
        <v>-0.475808</v>
      </c>
      <c r="D285" s="95" t="n">
        <v>0.009055</v>
      </c>
      <c r="E285" s="95" t="n">
        <v>0.541699</v>
      </c>
      <c r="F285" s="95" t="n">
        <v>-0.555902</v>
      </c>
      <c r="G285" s="95" t="n">
        <v>1.61062</v>
      </c>
      <c r="H285" s="95" t="n">
        <v>0.705367</v>
      </c>
      <c r="I285" s="95" t="n">
        <v>-0.72091</v>
      </c>
      <c r="J285" s="95" t="n">
        <v>1.422517</v>
      </c>
      <c r="K285" s="95" t="n">
        <v>-1.21742</v>
      </c>
      <c r="L285" s="95" t="n">
        <v>0.650745</v>
      </c>
      <c r="M285" s="95" t="n">
        <v>-1.204327</v>
      </c>
      <c r="N285" s="95" t="n">
        <v>1.055987</v>
      </c>
      <c r="O285" s="95" t="n">
        <v>-0.748262</v>
      </c>
    </row>
    <row r="286" customFormat="false" ht="15" hidden="false" customHeight="false" outlineLevel="0" collapsed="false">
      <c r="A286" s="14" t="n">
        <v>282</v>
      </c>
      <c r="B286" s="94" t="n">
        <v>0.17073</v>
      </c>
      <c r="C286" s="95" t="n">
        <v>-0.483041</v>
      </c>
      <c r="D286" s="95" t="n">
        <v>0.365238</v>
      </c>
      <c r="E286" s="95" t="n">
        <v>0.400025</v>
      </c>
      <c r="F286" s="95" t="n">
        <v>0.417048</v>
      </c>
      <c r="G286" s="95" t="n">
        <v>0.171458</v>
      </c>
      <c r="H286" s="95" t="n">
        <v>-0.938679</v>
      </c>
      <c r="I286" s="95" t="n">
        <v>-0.180736</v>
      </c>
      <c r="J286" s="95" t="n">
        <v>0.040079</v>
      </c>
      <c r="K286" s="95" t="n">
        <v>0.355228</v>
      </c>
      <c r="L286" s="95" t="n">
        <v>-0.549224</v>
      </c>
      <c r="M286" s="95" t="n">
        <v>0.783526</v>
      </c>
      <c r="N286" s="95" t="n">
        <v>-0.403337</v>
      </c>
      <c r="O286" s="95" t="n">
        <v>-0.619875</v>
      </c>
    </row>
    <row r="287" customFormat="false" ht="15" hidden="false" customHeight="false" outlineLevel="0" collapsed="false">
      <c r="A287" s="14" t="n">
        <v>283</v>
      </c>
      <c r="B287" s="94" t="n">
        <v>0.116105</v>
      </c>
      <c r="C287" s="95" t="n">
        <v>-0.925643</v>
      </c>
      <c r="D287" s="95" t="n">
        <v>-0.949611</v>
      </c>
      <c r="E287" s="95" t="n">
        <v>-1.000472</v>
      </c>
      <c r="F287" s="95" t="n">
        <v>-0.637673</v>
      </c>
      <c r="G287" s="95" t="n">
        <v>1.469513</v>
      </c>
      <c r="H287" s="95" t="n">
        <v>0.036687</v>
      </c>
      <c r="I287" s="95" t="n">
        <v>1.800164</v>
      </c>
      <c r="J287" s="95" t="n">
        <v>-1.763849</v>
      </c>
      <c r="K287" s="95" t="n">
        <v>0.814609</v>
      </c>
      <c r="L287" s="95" t="n">
        <v>0.68861</v>
      </c>
      <c r="M287" s="95" t="n">
        <v>-1.670825</v>
      </c>
      <c r="N287" s="95" t="n">
        <v>0.186762</v>
      </c>
      <c r="O287" s="95" t="n">
        <v>0.192555</v>
      </c>
    </row>
    <row r="288" customFormat="false" ht="15" hidden="false" customHeight="false" outlineLevel="0" collapsed="false">
      <c r="A288" s="14" t="n">
        <v>284</v>
      </c>
      <c r="B288" s="94" t="n">
        <v>0.697464</v>
      </c>
      <c r="C288" s="95" t="n">
        <v>0.40574</v>
      </c>
      <c r="D288" s="95" t="n">
        <v>-0.612837</v>
      </c>
      <c r="E288" s="95" t="n">
        <v>0.457377</v>
      </c>
      <c r="F288" s="95" t="n">
        <v>1.034115</v>
      </c>
      <c r="G288" s="95" t="n">
        <v>-1.003297</v>
      </c>
      <c r="H288" s="95" t="n">
        <v>-0.381577</v>
      </c>
      <c r="I288" s="95" t="n">
        <v>0.612284</v>
      </c>
      <c r="J288" s="95" t="n">
        <v>-0.90111</v>
      </c>
      <c r="K288" s="95" t="n">
        <v>0.877934</v>
      </c>
      <c r="L288" s="95" t="n">
        <v>0.018225</v>
      </c>
      <c r="M288" s="95" t="n">
        <v>0.921348</v>
      </c>
      <c r="N288" s="95" t="n">
        <v>-3.013568</v>
      </c>
      <c r="O288" s="95" t="n">
        <v>0.968375</v>
      </c>
    </row>
    <row r="289" customFormat="false" ht="15" hidden="false" customHeight="false" outlineLevel="0" collapsed="false">
      <c r="A289" s="14" t="n">
        <v>285</v>
      </c>
      <c r="B289" s="94" t="n">
        <v>0.888032</v>
      </c>
      <c r="C289" s="95" t="n">
        <v>0.502243</v>
      </c>
      <c r="D289" s="95" t="n">
        <v>0.682066</v>
      </c>
      <c r="E289" s="95" t="n">
        <v>-0.691015</v>
      </c>
      <c r="F289" s="95" t="n">
        <v>1.682183</v>
      </c>
      <c r="G289" s="95" t="n">
        <v>-0.743779</v>
      </c>
      <c r="H289" s="95" t="n">
        <v>0.948978</v>
      </c>
      <c r="I289" s="95" t="n">
        <v>-0.067941</v>
      </c>
      <c r="J289" s="95" t="n">
        <v>-1.887398</v>
      </c>
      <c r="K289" s="95" t="n">
        <v>0.665044</v>
      </c>
      <c r="L289" s="95" t="n">
        <v>0.062901</v>
      </c>
      <c r="M289" s="95" t="n">
        <v>-0.740323</v>
      </c>
      <c r="N289" s="95" t="n">
        <v>-0.145096</v>
      </c>
      <c r="O289" s="95" t="n">
        <v>2.765454</v>
      </c>
    </row>
    <row r="290" customFormat="false" ht="15" hidden="false" customHeight="false" outlineLevel="0" collapsed="false">
      <c r="A290" s="14" t="n">
        <v>286</v>
      </c>
      <c r="B290" s="94" t="n">
        <v>0.879667</v>
      </c>
      <c r="C290" s="95" t="n">
        <v>-0.662789</v>
      </c>
      <c r="D290" s="95" t="n">
        <v>1.013386</v>
      </c>
      <c r="E290" s="95" t="n">
        <v>-0.148082</v>
      </c>
      <c r="F290" s="95" t="n">
        <v>0.201458</v>
      </c>
      <c r="G290" s="95" t="n">
        <v>0.964506</v>
      </c>
      <c r="H290" s="95" t="n">
        <v>0.951314</v>
      </c>
      <c r="I290" s="95" t="n">
        <v>0.424595</v>
      </c>
      <c r="J290" s="95" t="n">
        <v>-0.990321</v>
      </c>
      <c r="K290" s="95" t="n">
        <v>0.28889</v>
      </c>
      <c r="L290" s="95" t="n">
        <v>0.232371</v>
      </c>
      <c r="M290" s="95" t="n">
        <v>-0.593271</v>
      </c>
      <c r="N290" s="95" t="n">
        <v>-1.06171</v>
      </c>
      <c r="O290" s="95" t="n">
        <v>1.228085</v>
      </c>
    </row>
    <row r="291" customFormat="false" ht="15" hidden="false" customHeight="false" outlineLevel="0" collapsed="false">
      <c r="A291" s="14" t="n">
        <v>287</v>
      </c>
      <c r="B291" s="94" t="n">
        <v>0.741916</v>
      </c>
      <c r="C291" s="95" t="n">
        <v>-1.152164</v>
      </c>
      <c r="D291" s="95" t="n">
        <v>0.692177</v>
      </c>
      <c r="E291" s="95" t="n">
        <v>-0.739642</v>
      </c>
      <c r="F291" s="95" t="n">
        <v>0.673161</v>
      </c>
      <c r="G291" s="95" t="n">
        <v>-1.949623</v>
      </c>
      <c r="H291" s="95" t="n">
        <v>0.884713</v>
      </c>
      <c r="I291" s="95" t="n">
        <v>-0.305204</v>
      </c>
      <c r="J291" s="95" t="n">
        <v>-0.94713</v>
      </c>
      <c r="K291" s="95" t="n">
        <v>1.990496</v>
      </c>
      <c r="L291" s="95" t="n">
        <v>-0.023162</v>
      </c>
      <c r="M291" s="95" t="n">
        <v>0.221704</v>
      </c>
      <c r="N291" s="95" t="n">
        <v>0.168095</v>
      </c>
      <c r="O291" s="95" t="n">
        <v>0.772564</v>
      </c>
    </row>
    <row r="292" customFormat="false" ht="15" hidden="false" customHeight="false" outlineLevel="0" collapsed="false">
      <c r="A292" s="14" t="n">
        <v>288</v>
      </c>
      <c r="B292" s="94" t="n">
        <v>0.983567</v>
      </c>
      <c r="C292" s="95" t="n">
        <v>-0.52584</v>
      </c>
      <c r="D292" s="95" t="n">
        <v>1.615461</v>
      </c>
      <c r="E292" s="95" t="n">
        <v>-0.793564</v>
      </c>
      <c r="F292" s="95" t="n">
        <v>-0.535656</v>
      </c>
      <c r="G292" s="95" t="n">
        <v>0.212103</v>
      </c>
      <c r="H292" s="95" t="n">
        <v>2.140107</v>
      </c>
      <c r="I292" s="95" t="n">
        <v>-0.460644</v>
      </c>
      <c r="J292" s="95" t="n">
        <v>0.410747</v>
      </c>
      <c r="K292" s="95" t="n">
        <v>-0.426385</v>
      </c>
      <c r="L292" s="95" t="n">
        <v>-0.739635</v>
      </c>
      <c r="M292" s="95" t="n">
        <v>0.300474</v>
      </c>
      <c r="N292" s="95" t="n">
        <v>1.499487</v>
      </c>
      <c r="O292" s="95" t="n">
        <v>-1.298873</v>
      </c>
    </row>
    <row r="293" customFormat="false" ht="15" hidden="false" customHeight="false" outlineLevel="0" collapsed="false">
      <c r="A293" s="14" t="n">
        <v>289</v>
      </c>
      <c r="B293" s="94" t="n">
        <v>0.522092</v>
      </c>
      <c r="C293" s="95" t="n">
        <v>0.255005</v>
      </c>
      <c r="D293" s="95" t="n">
        <v>0.543188</v>
      </c>
      <c r="E293" s="95" t="n">
        <v>-0.204865</v>
      </c>
      <c r="F293" s="95" t="n">
        <v>-0.294512</v>
      </c>
      <c r="G293" s="95" t="n">
        <v>-0.776786</v>
      </c>
      <c r="H293" s="95" t="n">
        <v>-0.40564</v>
      </c>
      <c r="I293" s="95" t="n">
        <v>-0.569246</v>
      </c>
      <c r="J293" s="95" t="n">
        <v>0.953123</v>
      </c>
      <c r="K293" s="95" t="n">
        <v>-0.591922</v>
      </c>
      <c r="L293" s="95" t="n">
        <v>0.321707</v>
      </c>
      <c r="M293" s="95" t="n">
        <v>1.27005</v>
      </c>
      <c r="N293" s="95" t="n">
        <v>-0.978857</v>
      </c>
      <c r="O293" s="95" t="n">
        <v>-0.899004</v>
      </c>
    </row>
    <row r="294" customFormat="false" ht="15" hidden="false" customHeight="false" outlineLevel="0" collapsed="false">
      <c r="A294" s="14" t="n">
        <v>290</v>
      </c>
      <c r="B294" s="94" t="n">
        <v>0.774469</v>
      </c>
      <c r="C294" s="95" t="n">
        <v>0.053784</v>
      </c>
      <c r="D294" s="95" t="n">
        <v>-0.536167</v>
      </c>
      <c r="E294" s="95" t="n">
        <v>0.988761</v>
      </c>
      <c r="F294" s="95" t="n">
        <v>0.798406</v>
      </c>
      <c r="G294" s="95" t="n">
        <v>0.327866</v>
      </c>
      <c r="H294" s="95" t="n">
        <v>1.208562</v>
      </c>
      <c r="I294" s="95" t="n">
        <v>-0.275307</v>
      </c>
      <c r="J294" s="95" t="n">
        <v>0.123255</v>
      </c>
      <c r="K294" s="95" t="n">
        <v>1.202157</v>
      </c>
      <c r="L294" s="95" t="n">
        <v>2.438302</v>
      </c>
      <c r="M294" s="95" t="n">
        <v>-0.382133</v>
      </c>
      <c r="N294" s="95" t="n">
        <v>-0.28946</v>
      </c>
      <c r="O294" s="95" t="n">
        <v>1.594211</v>
      </c>
    </row>
    <row r="295" customFormat="false" ht="15" hidden="false" customHeight="false" outlineLevel="0" collapsed="false">
      <c r="A295" s="14" t="n">
        <v>291</v>
      </c>
      <c r="B295" s="94" t="n">
        <v>0.417177</v>
      </c>
      <c r="C295" s="95" t="n">
        <v>0.10435</v>
      </c>
      <c r="D295" s="95" t="n">
        <v>-1.400462</v>
      </c>
      <c r="E295" s="95" t="n">
        <v>0.474265</v>
      </c>
      <c r="F295" s="95" t="n">
        <v>0.041583</v>
      </c>
      <c r="G295" s="95" t="n">
        <v>0.198641</v>
      </c>
      <c r="H295" s="95" t="n">
        <v>0.981445</v>
      </c>
      <c r="I295" s="95" t="n">
        <v>-0.451141</v>
      </c>
      <c r="J295" s="95" t="n">
        <v>-0.506847</v>
      </c>
      <c r="K295" s="95" t="n">
        <v>-0.668735</v>
      </c>
      <c r="L295" s="95" t="n">
        <v>1.272236</v>
      </c>
      <c r="M295" s="95" t="n">
        <v>0.36496</v>
      </c>
      <c r="N295" s="95" t="n">
        <v>-2.564538</v>
      </c>
      <c r="O295" s="95" t="n">
        <v>1.002489</v>
      </c>
    </row>
    <row r="296" customFormat="false" ht="15" hidden="false" customHeight="false" outlineLevel="0" collapsed="false">
      <c r="A296" s="14" t="n">
        <v>292</v>
      </c>
      <c r="B296" s="94" t="n">
        <v>0.353256</v>
      </c>
      <c r="C296" s="95" t="n">
        <v>0.473549</v>
      </c>
      <c r="D296" s="95" t="n">
        <v>-2.768221</v>
      </c>
      <c r="E296" s="95" t="n">
        <v>1.68379</v>
      </c>
      <c r="F296" s="95" t="n">
        <v>1.903836</v>
      </c>
      <c r="G296" s="95" t="n">
        <v>0.156692</v>
      </c>
      <c r="H296" s="95" t="n">
        <v>0.696965</v>
      </c>
      <c r="I296" s="95" t="n">
        <v>-0.350475</v>
      </c>
      <c r="J296" s="95" t="n">
        <v>-0.440442</v>
      </c>
      <c r="K296" s="95" t="n">
        <v>1.208342</v>
      </c>
      <c r="L296" s="95" t="n">
        <v>-0.395098</v>
      </c>
      <c r="M296" s="95" t="n">
        <v>-0.424219</v>
      </c>
      <c r="N296" s="95" t="n">
        <v>0.50527</v>
      </c>
      <c r="O296" s="95" t="n">
        <v>-1.382791</v>
      </c>
    </row>
    <row r="297" customFormat="false" ht="15" hidden="false" customHeight="false" outlineLevel="0" collapsed="false">
      <c r="A297" s="14" t="n">
        <v>293</v>
      </c>
      <c r="B297" s="94" t="n">
        <v>0.910822</v>
      </c>
      <c r="C297" s="95" t="n">
        <v>-0.414524</v>
      </c>
      <c r="D297" s="95" t="n">
        <v>0.827605</v>
      </c>
      <c r="E297" s="95" t="n">
        <v>-1.777102</v>
      </c>
      <c r="F297" s="95" t="n">
        <v>-0.132293</v>
      </c>
      <c r="G297" s="95" t="n">
        <v>-0.419096</v>
      </c>
      <c r="H297" s="95" t="n">
        <v>-0.779676</v>
      </c>
      <c r="I297" s="95" t="n">
        <v>-1.251294</v>
      </c>
      <c r="J297" s="95" t="n">
        <v>-0.956022</v>
      </c>
      <c r="K297" s="95" t="n">
        <v>-0.716341</v>
      </c>
      <c r="L297" s="95" t="n">
        <v>-0.845627</v>
      </c>
      <c r="M297" s="95" t="n">
        <v>-0.281075</v>
      </c>
      <c r="N297" s="95" t="n">
        <v>-0.431083</v>
      </c>
      <c r="O297" s="95" t="n">
        <v>-1.054691</v>
      </c>
    </row>
    <row r="298" customFormat="false" ht="15" hidden="false" customHeight="false" outlineLevel="0" collapsed="false">
      <c r="A298" s="14" t="n">
        <v>294</v>
      </c>
      <c r="B298" s="94" t="n">
        <v>0.430707</v>
      </c>
      <c r="C298" s="95" t="n">
        <v>0.306743</v>
      </c>
      <c r="D298" s="95" t="n">
        <v>0.240595</v>
      </c>
      <c r="E298" s="95" t="n">
        <v>-1.420321</v>
      </c>
      <c r="F298" s="95" t="n">
        <v>1.007449</v>
      </c>
      <c r="G298" s="95" t="n">
        <v>-0.212801</v>
      </c>
      <c r="H298" s="95" t="n">
        <v>0.555937</v>
      </c>
      <c r="I298" s="95" t="n">
        <v>-0.731296</v>
      </c>
      <c r="J298" s="95" t="n">
        <v>-1.071363</v>
      </c>
      <c r="K298" s="95" t="n">
        <v>0.01689</v>
      </c>
      <c r="L298" s="95" t="n">
        <v>-1.004427</v>
      </c>
      <c r="M298" s="95" t="n">
        <v>0.979802</v>
      </c>
      <c r="N298" s="95" t="n">
        <v>2.107524</v>
      </c>
      <c r="O298" s="95" t="n">
        <v>0.739493</v>
      </c>
    </row>
    <row r="299" customFormat="false" ht="15" hidden="false" customHeight="false" outlineLevel="0" collapsed="false">
      <c r="A299" s="14" t="n">
        <v>295</v>
      </c>
      <c r="B299" s="94" t="n">
        <v>0.746471</v>
      </c>
      <c r="C299" s="95" t="n">
        <v>0.001821</v>
      </c>
      <c r="D299" s="95" t="n">
        <v>-0.415722</v>
      </c>
      <c r="E299" s="95" t="n">
        <v>-0.837014</v>
      </c>
      <c r="F299" s="95" t="n">
        <v>-0.216566</v>
      </c>
      <c r="G299" s="95" t="n">
        <v>-0.83312</v>
      </c>
      <c r="H299" s="95" t="n">
        <v>-0.616451</v>
      </c>
      <c r="I299" s="95" t="n">
        <v>1.298335</v>
      </c>
      <c r="J299" s="95" t="n">
        <v>-0.366158</v>
      </c>
      <c r="K299" s="95" t="n">
        <v>0.745748</v>
      </c>
      <c r="L299" s="95" t="n">
        <v>1.031344</v>
      </c>
      <c r="M299" s="95" t="n">
        <v>0.144222</v>
      </c>
      <c r="N299" s="95" t="n">
        <v>0.377364</v>
      </c>
      <c r="O299" s="95" t="n">
        <v>0.170563</v>
      </c>
    </row>
    <row r="300" customFormat="false" ht="15" hidden="false" customHeight="false" outlineLevel="0" collapsed="false">
      <c r="A300" s="14" t="n">
        <v>296</v>
      </c>
      <c r="B300" s="94" t="n">
        <v>0.497023</v>
      </c>
      <c r="C300" s="95" t="n">
        <v>-0.809956</v>
      </c>
      <c r="D300" s="95" t="n">
        <v>-0.234492</v>
      </c>
      <c r="E300" s="95" t="n">
        <v>0.670602</v>
      </c>
      <c r="F300" s="95" t="n">
        <v>-1.311341</v>
      </c>
      <c r="G300" s="95" t="n">
        <v>-0.495802</v>
      </c>
      <c r="H300" s="95" t="n">
        <v>0.411335</v>
      </c>
      <c r="I300" s="95" t="n">
        <v>0.561425</v>
      </c>
      <c r="J300" s="95" t="n">
        <v>0.045321</v>
      </c>
      <c r="K300" s="95" t="n">
        <v>-0.33304</v>
      </c>
      <c r="L300" s="95" t="n">
        <v>0.415871</v>
      </c>
      <c r="M300" s="95" t="n">
        <v>0.286193</v>
      </c>
      <c r="N300" s="95" t="n">
        <v>0.053199</v>
      </c>
      <c r="O300" s="95" t="n">
        <v>0.046075</v>
      </c>
    </row>
    <row r="301" customFormat="false" ht="15" hidden="false" customHeight="false" outlineLevel="0" collapsed="false">
      <c r="A301" s="14" t="n">
        <v>297</v>
      </c>
      <c r="B301" s="94" t="n">
        <v>0.112213</v>
      </c>
      <c r="C301" s="95" t="n">
        <v>0.341531</v>
      </c>
      <c r="D301" s="95" t="n">
        <v>-0.585508</v>
      </c>
      <c r="E301" s="95" t="n">
        <v>1.004757</v>
      </c>
      <c r="F301" s="95" t="n">
        <v>1.281675</v>
      </c>
      <c r="G301" s="95" t="n">
        <v>-0.210279</v>
      </c>
      <c r="H301" s="95" t="n">
        <v>-2.306184</v>
      </c>
      <c r="I301" s="95" t="n">
        <v>-1.180886</v>
      </c>
      <c r="J301" s="95" t="n">
        <v>0.716952</v>
      </c>
      <c r="K301" s="95" t="n">
        <v>-0.964739</v>
      </c>
      <c r="L301" s="95" t="n">
        <v>0.470651</v>
      </c>
      <c r="M301" s="95" t="n">
        <v>-1.242958</v>
      </c>
      <c r="N301" s="95" t="n">
        <v>0.565753</v>
      </c>
      <c r="O301" s="95" t="n">
        <v>0.117545</v>
      </c>
    </row>
    <row r="302" customFormat="false" ht="15" hidden="false" customHeight="false" outlineLevel="0" collapsed="false">
      <c r="A302" s="14" t="n">
        <v>298</v>
      </c>
      <c r="B302" s="94" t="n">
        <v>0.126876</v>
      </c>
      <c r="C302" s="95" t="n">
        <v>0.023945</v>
      </c>
      <c r="D302" s="95" t="n">
        <v>-0.396048</v>
      </c>
      <c r="E302" s="95" t="n">
        <v>0.398552</v>
      </c>
      <c r="F302" s="95" t="n">
        <v>-1.144531</v>
      </c>
      <c r="G302" s="95" t="n">
        <v>0.313731</v>
      </c>
      <c r="H302" s="95" t="n">
        <v>-0.242548</v>
      </c>
      <c r="I302" s="95" t="n">
        <v>1.6241</v>
      </c>
      <c r="J302" s="95" t="n">
        <v>-2.016033</v>
      </c>
      <c r="K302" s="95" t="n">
        <v>0.189191</v>
      </c>
      <c r="L302" s="95" t="n">
        <v>-0.69636</v>
      </c>
      <c r="M302" s="95" t="n">
        <v>0.494294</v>
      </c>
      <c r="N302" s="95" t="n">
        <v>0.93341</v>
      </c>
      <c r="O302" s="95" t="n">
        <v>-1.391642</v>
      </c>
    </row>
    <row r="303" customFormat="false" ht="15" hidden="false" customHeight="false" outlineLevel="0" collapsed="false">
      <c r="A303" s="14" t="n">
        <v>299</v>
      </c>
      <c r="B303" s="94" t="n">
        <v>0.510123</v>
      </c>
      <c r="C303" s="95" t="n">
        <v>1.394444</v>
      </c>
      <c r="D303" s="95" t="n">
        <v>-0.449701</v>
      </c>
      <c r="E303" s="95" t="n">
        <v>-0.24808</v>
      </c>
      <c r="F303" s="95" t="n">
        <v>-0.716689</v>
      </c>
      <c r="G303" s="95" t="n">
        <v>-2.281574</v>
      </c>
      <c r="H303" s="95" t="n">
        <v>-0.518592</v>
      </c>
      <c r="I303" s="95" t="n">
        <v>-1.283426</v>
      </c>
      <c r="J303" s="95" t="n">
        <v>-1.676367</v>
      </c>
      <c r="K303" s="95" t="n">
        <v>1.121275</v>
      </c>
      <c r="L303" s="95" t="n">
        <v>1.080389</v>
      </c>
      <c r="M303" s="95" t="n">
        <v>0.285122</v>
      </c>
      <c r="N303" s="95" t="n">
        <v>-0.976869</v>
      </c>
      <c r="O303" s="95" t="n">
        <v>1.112967</v>
      </c>
    </row>
    <row r="304" customFormat="false" ht="15" hidden="false" customHeight="false" outlineLevel="0" collapsed="false">
      <c r="A304" s="14" t="n">
        <v>300</v>
      </c>
      <c r="B304" s="94" t="n">
        <v>0.707678</v>
      </c>
      <c r="C304" s="95" t="n">
        <v>0.07953</v>
      </c>
      <c r="D304" s="95" t="n">
        <v>-0.272806</v>
      </c>
      <c r="E304" s="95" t="n">
        <v>-0.841541</v>
      </c>
      <c r="F304" s="95" t="n">
        <v>0.098517</v>
      </c>
      <c r="G304" s="95" t="n">
        <v>-0.246205</v>
      </c>
      <c r="H304" s="95" t="n">
        <v>-0.367946</v>
      </c>
      <c r="I304" s="95" t="n">
        <v>-0.365344</v>
      </c>
      <c r="J304" s="95" t="n">
        <v>0.625091</v>
      </c>
      <c r="K304" s="95" t="n">
        <v>0.53226</v>
      </c>
      <c r="L304" s="95" t="n">
        <v>1.321755</v>
      </c>
      <c r="M304" s="95" t="n">
        <v>-0.311211</v>
      </c>
      <c r="N304" s="95" t="n">
        <v>-1.237107</v>
      </c>
      <c r="O304" s="95" t="n">
        <v>0.143266</v>
      </c>
    </row>
    <row r="305" customFormat="false" ht="15" hidden="false" customHeight="false" outlineLevel="0" collapsed="false">
      <c r="A305" s="14" t="n">
        <v>301</v>
      </c>
      <c r="B305" s="94" t="n">
        <v>0.742484</v>
      </c>
      <c r="C305" s="95" t="n">
        <v>-1.657434</v>
      </c>
      <c r="D305" s="95" t="n">
        <v>-0.933702</v>
      </c>
      <c r="E305" s="95" t="n">
        <v>1.016246</v>
      </c>
      <c r="F305" s="95" t="n">
        <v>1.594582</v>
      </c>
      <c r="G305" s="95" t="n">
        <v>0.45734</v>
      </c>
      <c r="H305" s="95" t="n">
        <v>0.152151</v>
      </c>
      <c r="I305" s="95" t="n">
        <v>-0.337468</v>
      </c>
      <c r="J305" s="95" t="n">
        <v>0.096791</v>
      </c>
      <c r="K305" s="95" t="n">
        <v>0.025802</v>
      </c>
      <c r="L305" s="95" t="n">
        <v>0.296979</v>
      </c>
      <c r="M305" s="95" t="n">
        <v>-0.807531</v>
      </c>
      <c r="N305" s="95" t="n">
        <v>0.183719</v>
      </c>
      <c r="O305" s="95" t="n">
        <v>-1.409322</v>
      </c>
    </row>
    <row r="306" customFormat="false" ht="15" hidden="false" customHeight="false" outlineLevel="0" collapsed="false">
      <c r="A306" s="14" t="n">
        <v>302</v>
      </c>
      <c r="B306" s="94" t="n">
        <v>0.335697</v>
      </c>
      <c r="C306" s="95" t="n">
        <v>-1.60693</v>
      </c>
      <c r="D306" s="95" t="n">
        <v>1.104643</v>
      </c>
      <c r="E306" s="95" t="n">
        <v>2.972714</v>
      </c>
      <c r="F306" s="95" t="n">
        <v>0.176471</v>
      </c>
      <c r="G306" s="95" t="n">
        <v>0.036429</v>
      </c>
      <c r="H306" s="95" t="n">
        <v>1.343748</v>
      </c>
      <c r="I306" s="95" t="n">
        <v>-1.341931</v>
      </c>
      <c r="J306" s="95" t="n">
        <v>-1.579551</v>
      </c>
      <c r="K306" s="95" t="n">
        <v>0.711567</v>
      </c>
      <c r="L306" s="95" t="n">
        <v>1.40917</v>
      </c>
      <c r="M306" s="95" t="n">
        <v>0.580202</v>
      </c>
      <c r="N306" s="95" t="n">
        <v>-0.203677</v>
      </c>
      <c r="O306" s="95" t="n">
        <v>1.768025</v>
      </c>
    </row>
    <row r="307" customFormat="false" ht="15" hidden="false" customHeight="false" outlineLevel="0" collapsed="false">
      <c r="A307" s="14" t="n">
        <v>303</v>
      </c>
      <c r="B307" s="94" t="n">
        <v>0.009211</v>
      </c>
      <c r="C307" s="95" t="n">
        <v>-0.519136</v>
      </c>
      <c r="D307" s="95" t="n">
        <v>-0.137555</v>
      </c>
      <c r="E307" s="95" t="n">
        <v>-0.456928</v>
      </c>
      <c r="F307" s="95" t="n">
        <v>-1.199348</v>
      </c>
      <c r="G307" s="95" t="n">
        <v>-0.226349</v>
      </c>
      <c r="H307" s="95" t="n">
        <v>-0.130934</v>
      </c>
      <c r="I307" s="95" t="n">
        <v>-0.121085</v>
      </c>
      <c r="J307" s="95" t="n">
        <v>0.562556</v>
      </c>
      <c r="K307" s="95" t="n">
        <v>-0.595612</v>
      </c>
      <c r="L307" s="95" t="n">
        <v>1.262818</v>
      </c>
      <c r="M307" s="95" t="n">
        <v>-0.315905</v>
      </c>
      <c r="N307" s="95" t="n">
        <v>-1.062322</v>
      </c>
      <c r="O307" s="95" t="n">
        <v>-1.125308</v>
      </c>
    </row>
    <row r="308" customFormat="false" ht="15" hidden="false" customHeight="false" outlineLevel="0" collapsed="false">
      <c r="A308" s="14" t="n">
        <v>304</v>
      </c>
      <c r="B308" s="94" t="n">
        <v>0.533356</v>
      </c>
      <c r="C308" s="95" t="n">
        <v>-0.423944</v>
      </c>
      <c r="D308" s="95" t="n">
        <v>-0.213931</v>
      </c>
      <c r="E308" s="95" t="n">
        <v>0.39867</v>
      </c>
      <c r="F308" s="95" t="n">
        <v>0.119126</v>
      </c>
      <c r="G308" s="95" t="n">
        <v>1.095023</v>
      </c>
      <c r="H308" s="95" t="n">
        <v>-0.47697</v>
      </c>
      <c r="I308" s="95" t="n">
        <v>0.66041</v>
      </c>
      <c r="J308" s="95" t="n">
        <v>0.089633</v>
      </c>
      <c r="K308" s="95" t="n">
        <v>0.633872</v>
      </c>
      <c r="L308" s="95" t="n">
        <v>-0.722948</v>
      </c>
      <c r="M308" s="95" t="n">
        <v>0.869702</v>
      </c>
      <c r="N308" s="95" t="n">
        <v>-1.01105</v>
      </c>
      <c r="O308" s="95" t="n">
        <v>2.197091</v>
      </c>
    </row>
    <row r="309" customFormat="false" ht="15" hidden="false" customHeight="false" outlineLevel="0" collapsed="false">
      <c r="A309" s="14" t="n">
        <v>305</v>
      </c>
      <c r="B309" s="94" t="n">
        <v>0.189567</v>
      </c>
      <c r="C309" s="95" t="n">
        <v>-1.550033</v>
      </c>
      <c r="D309" s="95" t="n">
        <v>-0.467852</v>
      </c>
      <c r="E309" s="95" t="n">
        <v>-0.084026</v>
      </c>
      <c r="F309" s="95" t="n">
        <v>1.506804</v>
      </c>
      <c r="G309" s="95" t="n">
        <v>1.727365</v>
      </c>
      <c r="H309" s="95" t="n">
        <v>-0.993958</v>
      </c>
      <c r="I309" s="95" t="n">
        <v>1.200403</v>
      </c>
      <c r="J309" s="95" t="n">
        <v>-1.428617</v>
      </c>
      <c r="K309" s="95" t="n">
        <v>1.81454</v>
      </c>
      <c r="L309" s="95" t="n">
        <v>-0.482016</v>
      </c>
      <c r="M309" s="95" t="n">
        <v>0.564575</v>
      </c>
      <c r="N309" s="95" t="n">
        <v>0.233808</v>
      </c>
      <c r="O309" s="95" t="n">
        <v>-0.850179</v>
      </c>
    </row>
    <row r="310" customFormat="false" ht="15" hidden="false" customHeight="false" outlineLevel="0" collapsed="false">
      <c r="A310" s="14" t="n">
        <v>306</v>
      </c>
      <c r="B310" s="94" t="n">
        <v>0.32012</v>
      </c>
      <c r="C310" s="95" t="n">
        <v>0.068741</v>
      </c>
      <c r="D310" s="95" t="n">
        <v>0.419698</v>
      </c>
      <c r="E310" s="95" t="n">
        <v>-1.16263</v>
      </c>
      <c r="F310" s="95" t="n">
        <v>0.397836</v>
      </c>
      <c r="G310" s="95" t="n">
        <v>-0.140294</v>
      </c>
      <c r="H310" s="95" t="n">
        <v>-0.766753</v>
      </c>
      <c r="I310" s="95" t="n">
        <v>1.05107</v>
      </c>
      <c r="J310" s="95" t="n">
        <v>-0.700851</v>
      </c>
      <c r="K310" s="95" t="n">
        <v>-1.63503</v>
      </c>
      <c r="L310" s="95" t="n">
        <v>0.709092</v>
      </c>
      <c r="M310" s="95" t="n">
        <v>-0.967813</v>
      </c>
      <c r="N310" s="95" t="n">
        <v>0.102843</v>
      </c>
      <c r="O310" s="95" t="n">
        <v>-0.957217</v>
      </c>
    </row>
    <row r="311" customFormat="false" ht="15" hidden="false" customHeight="false" outlineLevel="0" collapsed="false">
      <c r="A311" s="14" t="n">
        <v>307</v>
      </c>
      <c r="B311" s="94" t="n">
        <v>0.566449</v>
      </c>
      <c r="C311" s="95" t="n">
        <v>1.300327</v>
      </c>
      <c r="D311" s="95" t="n">
        <v>0.178736</v>
      </c>
      <c r="E311" s="95" t="n">
        <v>0.710362</v>
      </c>
      <c r="F311" s="95" t="n">
        <v>-0.594077</v>
      </c>
      <c r="G311" s="95" t="n">
        <v>-0.959657</v>
      </c>
      <c r="H311" s="95" t="n">
        <v>-0.082928</v>
      </c>
      <c r="I311" s="95" t="n">
        <v>0.61437</v>
      </c>
      <c r="J311" s="95" t="n">
        <v>0.630054</v>
      </c>
      <c r="K311" s="95" t="n">
        <v>1.551492</v>
      </c>
      <c r="L311" s="95" t="n">
        <v>0.306368</v>
      </c>
      <c r="M311" s="95" t="n">
        <v>1.590493</v>
      </c>
      <c r="N311" s="95" t="n">
        <v>-1.097571</v>
      </c>
      <c r="O311" s="95" t="n">
        <v>-0.344692</v>
      </c>
    </row>
    <row r="312" customFormat="false" ht="15" hidden="false" customHeight="false" outlineLevel="0" collapsed="false">
      <c r="A312" s="14" t="n">
        <v>308</v>
      </c>
      <c r="B312" s="94" t="n">
        <v>0.391833</v>
      </c>
      <c r="C312" s="95" t="n">
        <v>-0.975383</v>
      </c>
      <c r="D312" s="95" t="n">
        <v>0.165501</v>
      </c>
      <c r="E312" s="95" t="n">
        <v>-0.931769</v>
      </c>
      <c r="F312" s="95" t="n">
        <v>0.512738</v>
      </c>
      <c r="G312" s="95" t="n">
        <v>0.006723</v>
      </c>
      <c r="H312" s="95" t="n">
        <v>0.255925</v>
      </c>
      <c r="I312" s="95" t="n">
        <v>0.30714</v>
      </c>
      <c r="J312" s="95" t="n">
        <v>-0.294921</v>
      </c>
      <c r="K312" s="95" t="n">
        <v>1.069298</v>
      </c>
      <c r="L312" s="95" t="n">
        <v>2.105829</v>
      </c>
      <c r="M312" s="95" t="n">
        <v>0.54075</v>
      </c>
      <c r="N312" s="95" t="n">
        <v>0.194937</v>
      </c>
      <c r="O312" s="95" t="n">
        <v>0.568351</v>
      </c>
    </row>
    <row r="313" customFormat="false" ht="15" hidden="false" customHeight="false" outlineLevel="0" collapsed="false">
      <c r="A313" s="14" t="n">
        <v>309</v>
      </c>
      <c r="B313" s="94" t="n">
        <v>0.459002</v>
      </c>
      <c r="C313" s="95" t="n">
        <v>-0.571137</v>
      </c>
      <c r="D313" s="95" t="n">
        <v>-0.81103</v>
      </c>
      <c r="E313" s="95" t="n">
        <v>-0.62866</v>
      </c>
      <c r="F313" s="95" t="n">
        <v>0.492543</v>
      </c>
      <c r="G313" s="95" t="n">
        <v>0.340334</v>
      </c>
      <c r="H313" s="95" t="n">
        <v>1.589334</v>
      </c>
      <c r="I313" s="95" t="n">
        <v>-1.371573</v>
      </c>
      <c r="J313" s="95" t="n">
        <v>0.569318</v>
      </c>
      <c r="K313" s="95" t="n">
        <v>1.422192</v>
      </c>
      <c r="L313" s="95" t="n">
        <v>-1.168477</v>
      </c>
      <c r="M313" s="95" t="n">
        <v>0.891847</v>
      </c>
      <c r="N313" s="95" t="n">
        <v>0.593205</v>
      </c>
      <c r="O313" s="95" t="n">
        <v>0.042573</v>
      </c>
    </row>
    <row r="314" customFormat="false" ht="15" hidden="false" customHeight="false" outlineLevel="0" collapsed="false">
      <c r="A314" s="14" t="n">
        <v>310</v>
      </c>
      <c r="B314" s="94" t="n">
        <v>0.050459</v>
      </c>
      <c r="C314" s="95" t="n">
        <v>-1.500169</v>
      </c>
      <c r="D314" s="95" t="n">
        <v>-0.691409</v>
      </c>
      <c r="E314" s="95" t="n">
        <v>0.838697</v>
      </c>
      <c r="F314" s="95" t="n">
        <v>1.015038</v>
      </c>
      <c r="G314" s="95" t="n">
        <v>-0.114023</v>
      </c>
      <c r="H314" s="95" t="n">
        <v>-0.204859</v>
      </c>
      <c r="I314" s="95" t="n">
        <v>1.311376</v>
      </c>
      <c r="J314" s="95" t="n">
        <v>0.209167</v>
      </c>
      <c r="K314" s="95" t="n">
        <v>0.603605</v>
      </c>
      <c r="L314" s="95" t="n">
        <v>0.766148</v>
      </c>
      <c r="M314" s="95" t="n">
        <v>-1.786557</v>
      </c>
      <c r="N314" s="95" t="n">
        <v>3.103766</v>
      </c>
      <c r="O314" s="95" t="n">
        <v>0.630842</v>
      </c>
    </row>
    <row r="315" customFormat="false" ht="15" hidden="false" customHeight="false" outlineLevel="0" collapsed="false">
      <c r="A315" s="14" t="n">
        <v>311</v>
      </c>
      <c r="B315" s="94" t="n">
        <v>0.183015</v>
      </c>
      <c r="C315" s="95" t="n">
        <v>1.957898</v>
      </c>
      <c r="D315" s="95" t="n">
        <v>-0.668981</v>
      </c>
      <c r="E315" s="95" t="n">
        <v>-1.55792</v>
      </c>
      <c r="F315" s="95" t="n">
        <v>0.616366</v>
      </c>
      <c r="G315" s="95" t="n">
        <v>-1.565725</v>
      </c>
      <c r="H315" s="95" t="n">
        <v>-0.614119</v>
      </c>
      <c r="I315" s="95" t="n">
        <v>-0.030261</v>
      </c>
      <c r="J315" s="95" t="n">
        <v>-1.246644</v>
      </c>
      <c r="K315" s="95" t="n">
        <v>0.116699</v>
      </c>
      <c r="L315" s="95" t="n">
        <v>0.011129</v>
      </c>
      <c r="M315" s="95" t="n">
        <v>-0.210191</v>
      </c>
      <c r="N315" s="95" t="n">
        <v>-0.497895</v>
      </c>
      <c r="O315" s="95" t="n">
        <v>1.354171</v>
      </c>
    </row>
    <row r="316" customFormat="false" ht="15" hidden="false" customHeight="false" outlineLevel="0" collapsed="false">
      <c r="A316" s="14" t="n">
        <v>312</v>
      </c>
      <c r="B316" s="94" t="n">
        <v>0.841896</v>
      </c>
      <c r="C316" s="95" t="n">
        <v>0.072311</v>
      </c>
      <c r="D316" s="95" t="n">
        <v>0.259273</v>
      </c>
      <c r="E316" s="95" t="n">
        <v>0.451383</v>
      </c>
      <c r="F316" s="95" t="n">
        <v>-0.683218</v>
      </c>
      <c r="G316" s="95" t="n">
        <v>-0.223298</v>
      </c>
      <c r="H316" s="95" t="n">
        <v>2.317242</v>
      </c>
      <c r="I316" s="95" t="n">
        <v>-0.597381</v>
      </c>
      <c r="J316" s="95" t="n">
        <v>1.625648</v>
      </c>
      <c r="K316" s="95" t="n">
        <v>-1.725579</v>
      </c>
      <c r="L316" s="95" t="n">
        <v>0.241732</v>
      </c>
      <c r="M316" s="95" t="n">
        <v>-0.491508</v>
      </c>
      <c r="N316" s="95" t="n">
        <v>0.300762</v>
      </c>
      <c r="O316" s="95" t="n">
        <v>0.67347</v>
      </c>
    </row>
    <row r="317" customFormat="false" ht="15" hidden="false" customHeight="false" outlineLevel="0" collapsed="false">
      <c r="A317" s="14" t="n">
        <v>313</v>
      </c>
      <c r="B317" s="94" t="n">
        <v>0.511881</v>
      </c>
      <c r="C317" s="95" t="n">
        <v>0.584131</v>
      </c>
      <c r="D317" s="95" t="n">
        <v>-0.738628</v>
      </c>
      <c r="E317" s="95" t="n">
        <v>-1.022765</v>
      </c>
      <c r="F317" s="95" t="n">
        <v>0.574924</v>
      </c>
      <c r="G317" s="95" t="n">
        <v>1.25258</v>
      </c>
      <c r="H317" s="95" t="n">
        <v>0.639395</v>
      </c>
      <c r="I317" s="95" t="n">
        <v>1.437646</v>
      </c>
      <c r="J317" s="95" t="n">
        <v>-0.649133</v>
      </c>
      <c r="K317" s="95" t="n">
        <v>-0.886306</v>
      </c>
      <c r="L317" s="95" t="n">
        <v>-0.37052</v>
      </c>
      <c r="M317" s="95" t="n">
        <v>0.99926</v>
      </c>
      <c r="N317" s="95" t="n">
        <v>-0.310145</v>
      </c>
      <c r="O317" s="95" t="n">
        <v>-1.059552</v>
      </c>
    </row>
    <row r="318" customFormat="false" ht="15" hidden="false" customHeight="false" outlineLevel="0" collapsed="false">
      <c r="A318" s="14" t="n">
        <v>314</v>
      </c>
      <c r="B318" s="94" t="n">
        <v>0.885118</v>
      </c>
      <c r="C318" s="95" t="n">
        <v>0.837839</v>
      </c>
      <c r="D318" s="95" t="n">
        <v>-0.550517</v>
      </c>
      <c r="E318" s="95" t="n">
        <v>-0.688306</v>
      </c>
      <c r="F318" s="95" t="n">
        <v>-1.27649</v>
      </c>
      <c r="G318" s="95" t="n">
        <v>0.521828</v>
      </c>
      <c r="H318" s="95" t="n">
        <v>0.124143</v>
      </c>
      <c r="I318" s="95" t="n">
        <v>0.956634</v>
      </c>
      <c r="J318" s="95" t="n">
        <v>-0.35307</v>
      </c>
      <c r="K318" s="95" t="n">
        <v>0.221481</v>
      </c>
      <c r="L318" s="95" t="n">
        <v>1.200623</v>
      </c>
      <c r="M318" s="95" t="n">
        <v>-0.905134</v>
      </c>
      <c r="N318" s="95" t="n">
        <v>1.901389</v>
      </c>
      <c r="O318" s="95" t="n">
        <v>0.210035</v>
      </c>
    </row>
    <row r="319" customFormat="false" ht="15" hidden="false" customHeight="false" outlineLevel="0" collapsed="false">
      <c r="A319" s="14" t="n">
        <v>315</v>
      </c>
      <c r="B319" s="94" t="n">
        <v>0.857301</v>
      </c>
      <c r="C319" s="95" t="n">
        <v>-0.138544</v>
      </c>
      <c r="D319" s="95" t="n">
        <v>0.569064</v>
      </c>
      <c r="E319" s="95" t="n">
        <v>0.301981</v>
      </c>
      <c r="F319" s="95" t="n">
        <v>-0.283489</v>
      </c>
      <c r="G319" s="95" t="n">
        <v>0.189196</v>
      </c>
      <c r="H319" s="95" t="n">
        <v>0.805711</v>
      </c>
      <c r="I319" s="95" t="n">
        <v>1.699743</v>
      </c>
      <c r="J319" s="95" t="n">
        <v>1.221988</v>
      </c>
      <c r="K319" s="95" t="n">
        <v>1.395383</v>
      </c>
      <c r="L319" s="95" t="n">
        <v>0.854502</v>
      </c>
      <c r="M319" s="95" t="n">
        <v>0.152474</v>
      </c>
      <c r="N319" s="95" t="n">
        <v>-0.921432</v>
      </c>
      <c r="O319" s="95" t="n">
        <v>-0.159851</v>
      </c>
    </row>
    <row r="320" customFormat="false" ht="15" hidden="false" customHeight="false" outlineLevel="0" collapsed="false">
      <c r="A320" s="14" t="n">
        <v>316</v>
      </c>
      <c r="B320" s="94" t="n">
        <v>0.19317</v>
      </c>
      <c r="C320" s="95" t="n">
        <v>-0.582567</v>
      </c>
      <c r="D320" s="95" t="n">
        <v>0.75468</v>
      </c>
      <c r="E320" s="95" t="n">
        <v>-2.271307</v>
      </c>
      <c r="F320" s="95" t="n">
        <v>-0.310841</v>
      </c>
      <c r="G320" s="95" t="n">
        <v>0.576392</v>
      </c>
      <c r="H320" s="95" t="n">
        <v>0.415423</v>
      </c>
      <c r="I320" s="95" t="n">
        <v>0.425145</v>
      </c>
      <c r="J320" s="95" t="n">
        <v>0.407544</v>
      </c>
      <c r="K320" s="95" t="n">
        <v>-1.294255</v>
      </c>
      <c r="L320" s="95" t="n">
        <v>1.402956</v>
      </c>
      <c r="M320" s="95" t="n">
        <v>0.909837</v>
      </c>
      <c r="N320" s="95" t="n">
        <v>1.293533</v>
      </c>
      <c r="O320" s="95" t="n">
        <v>0.304144</v>
      </c>
    </row>
    <row r="321" customFormat="false" ht="15" hidden="false" customHeight="false" outlineLevel="0" collapsed="false">
      <c r="A321" s="14" t="n">
        <v>317</v>
      </c>
      <c r="B321" s="94" t="n">
        <v>0.399597</v>
      </c>
      <c r="C321" s="95" t="n">
        <v>-0.294327</v>
      </c>
      <c r="D321" s="95" t="n">
        <v>0.921829</v>
      </c>
      <c r="E321" s="95" t="n">
        <v>-0.539519</v>
      </c>
      <c r="F321" s="95" t="n">
        <v>-1.006098</v>
      </c>
      <c r="G321" s="95" t="n">
        <v>-1.818933</v>
      </c>
      <c r="H321" s="95" t="n">
        <v>-0.798368</v>
      </c>
      <c r="I321" s="95" t="n">
        <v>-0.156445</v>
      </c>
      <c r="J321" s="95" t="n">
        <v>-1.471249</v>
      </c>
      <c r="K321" s="95" t="n">
        <v>-1.672607</v>
      </c>
      <c r="L321" s="95" t="n">
        <v>-0.579568</v>
      </c>
      <c r="M321" s="95" t="n">
        <v>1.011642</v>
      </c>
      <c r="N321" s="95" t="n">
        <v>-0.29878</v>
      </c>
      <c r="O321" s="95" t="n">
        <v>0.273524</v>
      </c>
    </row>
    <row r="322" customFormat="false" ht="15" hidden="false" customHeight="false" outlineLevel="0" collapsed="false">
      <c r="A322" s="14" t="n">
        <v>318</v>
      </c>
      <c r="B322" s="94" t="n">
        <v>0.525778</v>
      </c>
      <c r="C322" s="95" t="n">
        <v>-1.068927</v>
      </c>
      <c r="D322" s="95" t="n">
        <v>0.146851</v>
      </c>
      <c r="E322" s="95" t="n">
        <v>0.538549</v>
      </c>
      <c r="F322" s="95" t="n">
        <v>-1.297271</v>
      </c>
      <c r="G322" s="95" t="n">
        <v>-0.501935</v>
      </c>
      <c r="H322" s="95" t="n">
        <v>-0.367146</v>
      </c>
      <c r="I322" s="95" t="n">
        <v>0.368507</v>
      </c>
      <c r="J322" s="95" t="n">
        <v>-0.601965</v>
      </c>
      <c r="K322" s="95" t="n">
        <v>-1.697106</v>
      </c>
      <c r="L322" s="95" t="n">
        <v>-0.545242</v>
      </c>
      <c r="M322" s="95" t="n">
        <v>1.422193</v>
      </c>
      <c r="N322" s="95" t="n">
        <v>1.315918</v>
      </c>
      <c r="O322" s="95" t="n">
        <v>-0.56265</v>
      </c>
    </row>
    <row r="323" customFormat="false" ht="15" hidden="false" customHeight="false" outlineLevel="0" collapsed="false">
      <c r="A323" s="14" t="n">
        <v>319</v>
      </c>
      <c r="B323" s="94" t="n">
        <v>0.097515</v>
      </c>
      <c r="C323" s="95" t="n">
        <v>-0.842255</v>
      </c>
      <c r="D323" s="95" t="n">
        <v>-0.974551</v>
      </c>
      <c r="E323" s="95" t="n">
        <v>-0.40309</v>
      </c>
      <c r="F323" s="95" t="n">
        <v>0.173257</v>
      </c>
      <c r="G323" s="95" t="n">
        <v>0.777005</v>
      </c>
      <c r="H323" s="95" t="n">
        <v>1.684618</v>
      </c>
      <c r="I323" s="95" t="n">
        <v>-0.191328</v>
      </c>
      <c r="J323" s="95" t="n">
        <v>1.752931</v>
      </c>
      <c r="K323" s="95" t="n">
        <v>1.077111</v>
      </c>
      <c r="L323" s="95" t="n">
        <v>-0.249423</v>
      </c>
      <c r="M323" s="95" t="n">
        <v>-1.400718</v>
      </c>
      <c r="N323" s="95" t="n">
        <v>-0.076633</v>
      </c>
      <c r="O323" s="95" t="n">
        <v>1.586976</v>
      </c>
    </row>
    <row r="324" customFormat="false" ht="15" hidden="false" customHeight="false" outlineLevel="0" collapsed="false">
      <c r="A324" s="14" t="n">
        <v>320</v>
      </c>
      <c r="B324" s="94" t="n">
        <v>0.085356</v>
      </c>
      <c r="C324" s="95" t="n">
        <v>-0.154299</v>
      </c>
      <c r="D324" s="95" t="n">
        <v>1.766216</v>
      </c>
      <c r="E324" s="95" t="n">
        <v>-1.065376</v>
      </c>
      <c r="F324" s="95" t="n">
        <v>1.848679</v>
      </c>
      <c r="G324" s="95" t="n">
        <v>-0.457377</v>
      </c>
      <c r="H324" s="95" t="n">
        <v>-0.89261</v>
      </c>
      <c r="I324" s="95" t="n">
        <v>-0.486488</v>
      </c>
      <c r="J324" s="95" t="n">
        <v>-0.569559</v>
      </c>
      <c r="K324" s="95" t="n">
        <v>-1.542575</v>
      </c>
      <c r="L324" s="95" t="n">
        <v>-0.863781</v>
      </c>
      <c r="M324" s="95" t="n">
        <v>-2.304084</v>
      </c>
      <c r="N324" s="95" t="n">
        <v>1.238157</v>
      </c>
      <c r="O324" s="95" t="n">
        <v>0.623634</v>
      </c>
    </row>
    <row r="325" customFormat="false" ht="15" hidden="false" customHeight="false" outlineLevel="0" collapsed="false">
      <c r="A325" s="14" t="n">
        <v>321</v>
      </c>
      <c r="B325" s="94" t="n">
        <v>0.841487</v>
      </c>
      <c r="C325" s="95" t="n">
        <v>-0.55167</v>
      </c>
      <c r="D325" s="95" t="n">
        <v>-0.753783</v>
      </c>
      <c r="E325" s="95" t="n">
        <v>1.407089</v>
      </c>
      <c r="F325" s="95" t="n">
        <v>-1.008774</v>
      </c>
      <c r="G325" s="95" t="n">
        <v>0.939366</v>
      </c>
      <c r="H325" s="95" t="n">
        <v>1.343028</v>
      </c>
      <c r="I325" s="95" t="n">
        <v>0.75214</v>
      </c>
      <c r="J325" s="95" t="n">
        <v>0.035804</v>
      </c>
      <c r="K325" s="95" t="n">
        <v>0.704475</v>
      </c>
      <c r="L325" s="95" t="n">
        <v>-0.108288</v>
      </c>
      <c r="M325" s="95" t="n">
        <v>1.138514</v>
      </c>
      <c r="N325" s="95" t="n">
        <v>-0.62121</v>
      </c>
      <c r="O325" s="95" t="n">
        <v>1.894223</v>
      </c>
    </row>
    <row r="326" customFormat="false" ht="15" hidden="false" customHeight="false" outlineLevel="0" collapsed="false">
      <c r="A326" s="14" t="n">
        <v>322</v>
      </c>
      <c r="B326" s="94" t="n">
        <v>0.826714</v>
      </c>
      <c r="C326" s="95" t="n">
        <v>0.845341</v>
      </c>
      <c r="D326" s="95" t="n">
        <v>-0.110586</v>
      </c>
      <c r="E326" s="95" t="n">
        <v>1.209672</v>
      </c>
      <c r="F326" s="95" t="n">
        <v>1.096799</v>
      </c>
      <c r="G326" s="95" t="n">
        <v>-0.283831</v>
      </c>
      <c r="H326" s="95" t="n">
        <v>-1.052637</v>
      </c>
      <c r="I326" s="95" t="n">
        <v>-1.229623</v>
      </c>
      <c r="J326" s="95" t="n">
        <v>-0.660025</v>
      </c>
      <c r="K326" s="95" t="n">
        <v>-0.204519</v>
      </c>
      <c r="L326" s="95" t="n">
        <v>-0.119805</v>
      </c>
      <c r="M326" s="95" t="n">
        <v>2.351721</v>
      </c>
      <c r="N326" s="95" t="n">
        <v>0.030512</v>
      </c>
      <c r="O326" s="95" t="n">
        <v>0.186253</v>
      </c>
    </row>
    <row r="327" customFormat="false" ht="15" hidden="false" customHeight="false" outlineLevel="0" collapsed="false">
      <c r="A327" s="14" t="n">
        <v>323</v>
      </c>
      <c r="B327" s="94" t="n">
        <v>0.383289</v>
      </c>
      <c r="C327" s="95" t="n">
        <v>-0.524246</v>
      </c>
      <c r="D327" s="95" t="n">
        <v>1.486561</v>
      </c>
      <c r="E327" s="95" t="n">
        <v>-1.346404</v>
      </c>
      <c r="F327" s="95" t="n">
        <v>0.31192</v>
      </c>
      <c r="G327" s="95" t="n">
        <v>-0.023441</v>
      </c>
      <c r="H327" s="95" t="n">
        <v>-0.051335</v>
      </c>
      <c r="I327" s="95" t="n">
        <v>0.107122</v>
      </c>
      <c r="J327" s="95" t="n">
        <v>-0.496851</v>
      </c>
      <c r="K327" s="95" t="n">
        <v>-1.000125</v>
      </c>
      <c r="L327" s="95" t="n">
        <v>1.098765</v>
      </c>
      <c r="M327" s="95" t="n">
        <v>1.418189</v>
      </c>
      <c r="N327" s="95" t="n">
        <v>0.730289</v>
      </c>
      <c r="O327" s="95" t="n">
        <v>1.318921</v>
      </c>
    </row>
    <row r="328" customFormat="false" ht="15" hidden="false" customHeight="false" outlineLevel="0" collapsed="false">
      <c r="A328" s="14" t="n">
        <v>324</v>
      </c>
      <c r="B328" s="94" t="n">
        <v>0.706585</v>
      </c>
      <c r="C328" s="95" t="n">
        <v>0.241421</v>
      </c>
      <c r="D328" s="95" t="n">
        <v>-2.181036</v>
      </c>
      <c r="E328" s="95" t="n">
        <v>-0.943196</v>
      </c>
      <c r="F328" s="95" t="n">
        <v>0.553142</v>
      </c>
      <c r="G328" s="95" t="n">
        <v>-2.258225</v>
      </c>
      <c r="H328" s="95" t="n">
        <v>0.203731</v>
      </c>
      <c r="I328" s="95" t="n">
        <v>0.398996</v>
      </c>
      <c r="J328" s="95" t="n">
        <v>0.36155</v>
      </c>
      <c r="K328" s="95" t="n">
        <v>-0.999523</v>
      </c>
      <c r="L328" s="95" t="n">
        <v>-0.289413</v>
      </c>
      <c r="M328" s="95" t="n">
        <v>-0.27058</v>
      </c>
      <c r="N328" s="95" t="n">
        <v>0.296203</v>
      </c>
      <c r="O328" s="95" t="n">
        <v>-0.20079</v>
      </c>
    </row>
    <row r="329" customFormat="false" ht="15" hidden="false" customHeight="false" outlineLevel="0" collapsed="false">
      <c r="A329" s="14" t="n">
        <v>325</v>
      </c>
      <c r="B329" s="94" t="n">
        <v>0.517933</v>
      </c>
      <c r="C329" s="95" t="n">
        <v>-1.663916</v>
      </c>
      <c r="D329" s="95" t="n">
        <v>2.407659</v>
      </c>
      <c r="E329" s="95" t="n">
        <v>0.38506</v>
      </c>
      <c r="F329" s="95" t="n">
        <v>-0.167597</v>
      </c>
      <c r="G329" s="95" t="n">
        <v>-0.465659</v>
      </c>
      <c r="H329" s="95" t="n">
        <v>0.812355</v>
      </c>
      <c r="I329" s="95" t="n">
        <v>0.271164</v>
      </c>
      <c r="J329" s="95" t="n">
        <v>0.489907</v>
      </c>
      <c r="K329" s="95" t="n">
        <v>-1.423317</v>
      </c>
      <c r="L329" s="95" t="n">
        <v>-1.997439</v>
      </c>
      <c r="M329" s="95" t="n">
        <v>1.384333</v>
      </c>
      <c r="N329" s="95" t="n">
        <v>0.275948</v>
      </c>
      <c r="O329" s="95" t="n">
        <v>0.341398</v>
      </c>
    </row>
    <row r="330" customFormat="false" ht="15" hidden="false" customHeight="false" outlineLevel="0" collapsed="false">
      <c r="A330" s="14" t="n">
        <v>326</v>
      </c>
      <c r="B330" s="94" t="n">
        <v>0.747654</v>
      </c>
      <c r="C330" s="95" t="n">
        <v>1.218387</v>
      </c>
      <c r="D330" s="95" t="n">
        <v>-0.32482</v>
      </c>
      <c r="E330" s="95" t="n">
        <v>0.559675</v>
      </c>
      <c r="F330" s="95" t="n">
        <v>-1.729599</v>
      </c>
      <c r="G330" s="95" t="n">
        <v>-0.034072</v>
      </c>
      <c r="H330" s="95" t="n">
        <v>-0.019897</v>
      </c>
      <c r="I330" s="95" t="n">
        <v>1.042054</v>
      </c>
      <c r="J330" s="95" t="n">
        <v>-0.389195</v>
      </c>
      <c r="K330" s="95" t="n">
        <v>2.118593</v>
      </c>
      <c r="L330" s="95" t="n">
        <v>-2.493521</v>
      </c>
      <c r="M330" s="95" t="n">
        <v>1.126865</v>
      </c>
      <c r="N330" s="95" t="n">
        <v>-1.696644</v>
      </c>
      <c r="O330" s="95" t="n">
        <v>1.04483</v>
      </c>
    </row>
    <row r="331" customFormat="false" ht="15" hidden="false" customHeight="false" outlineLevel="0" collapsed="false">
      <c r="A331" s="14" t="n">
        <v>327</v>
      </c>
      <c r="B331" s="94" t="n">
        <v>0.315185</v>
      </c>
      <c r="C331" s="95" t="n">
        <v>0.854104</v>
      </c>
      <c r="D331" s="95" t="n">
        <v>-0.593902</v>
      </c>
      <c r="E331" s="95" t="n">
        <v>-0.321021</v>
      </c>
      <c r="F331" s="95" t="n">
        <v>-0.196902</v>
      </c>
      <c r="G331" s="95" t="n">
        <v>0.847385</v>
      </c>
      <c r="H331" s="95" t="n">
        <v>-0.455415</v>
      </c>
      <c r="I331" s="95" t="n">
        <v>0.403104</v>
      </c>
      <c r="J331" s="95" t="n">
        <v>0.153746</v>
      </c>
      <c r="K331" s="95" t="n">
        <v>0.72159</v>
      </c>
      <c r="L331" s="95" t="n">
        <v>0.262645</v>
      </c>
      <c r="M331" s="95" t="n">
        <v>0.522366</v>
      </c>
      <c r="N331" s="95" t="n">
        <v>0.811738</v>
      </c>
      <c r="O331" s="95" t="n">
        <v>0.782517</v>
      </c>
    </row>
    <row r="332" customFormat="false" ht="15" hidden="false" customHeight="false" outlineLevel="0" collapsed="false">
      <c r="A332" s="14" t="n">
        <v>328</v>
      </c>
      <c r="B332" s="94" t="n">
        <v>0.474036</v>
      </c>
      <c r="C332" s="95" t="n">
        <v>0.750622</v>
      </c>
      <c r="D332" s="95" t="n">
        <v>-0.093356</v>
      </c>
      <c r="E332" s="95" t="n">
        <v>-0.01263</v>
      </c>
      <c r="F332" s="95" t="n">
        <v>-0.659614</v>
      </c>
      <c r="G332" s="95" t="n">
        <v>0.697118</v>
      </c>
      <c r="H332" s="95" t="n">
        <v>-0.856227</v>
      </c>
      <c r="I332" s="95" t="n">
        <v>-0.149491</v>
      </c>
      <c r="J332" s="95" t="n">
        <v>-0.014832</v>
      </c>
      <c r="K332" s="95" t="n">
        <v>0.645484</v>
      </c>
      <c r="L332" s="95" t="n">
        <v>0.566058</v>
      </c>
      <c r="M332" s="95" t="n">
        <v>0.778341</v>
      </c>
      <c r="N332" s="95" t="n">
        <v>0.286208</v>
      </c>
      <c r="O332" s="95" t="n">
        <v>-1.267455</v>
      </c>
    </row>
    <row r="333" customFormat="false" ht="15" hidden="false" customHeight="false" outlineLevel="0" collapsed="false">
      <c r="A333" s="14" t="n">
        <v>329</v>
      </c>
      <c r="B333" s="94" t="n">
        <v>0.892956</v>
      </c>
      <c r="C333" s="95" t="n">
        <v>-0.399781</v>
      </c>
      <c r="D333" s="95" t="n">
        <v>0.250253</v>
      </c>
      <c r="E333" s="95" t="n">
        <v>0.440088</v>
      </c>
      <c r="F333" s="95" t="n">
        <v>-0.666105</v>
      </c>
      <c r="G333" s="95" t="n">
        <v>-0.523035</v>
      </c>
      <c r="H333" s="95" t="n">
        <v>-0.025213</v>
      </c>
      <c r="I333" s="95" t="n">
        <v>-1.076719</v>
      </c>
      <c r="J333" s="95" t="n">
        <v>-0.093694</v>
      </c>
      <c r="K333" s="95" t="n">
        <v>1.180892</v>
      </c>
      <c r="L333" s="95" t="n">
        <v>-1.136401</v>
      </c>
      <c r="M333" s="95" t="n">
        <v>-1.262155</v>
      </c>
      <c r="N333" s="95" t="n">
        <v>1.087004</v>
      </c>
      <c r="O333" s="95" t="n">
        <v>-0.07559</v>
      </c>
    </row>
    <row r="334" customFormat="false" ht="15" hidden="false" customHeight="false" outlineLevel="0" collapsed="false">
      <c r="A334" s="14" t="n">
        <v>330</v>
      </c>
      <c r="B334" s="94" t="n">
        <v>0.816644</v>
      </c>
      <c r="C334" s="95" t="n">
        <v>1.639363</v>
      </c>
      <c r="D334" s="95" t="n">
        <v>-1.244478</v>
      </c>
      <c r="E334" s="95" t="n">
        <v>1.057151</v>
      </c>
      <c r="F334" s="95" t="n">
        <v>0.349216</v>
      </c>
      <c r="G334" s="95" t="n">
        <v>-1.094431</v>
      </c>
      <c r="H334" s="95" t="n">
        <v>0.434135</v>
      </c>
      <c r="I334" s="95" t="n">
        <v>2.22602</v>
      </c>
      <c r="J334" s="95" t="n">
        <v>0.930761</v>
      </c>
      <c r="K334" s="95" t="n">
        <v>0.298805</v>
      </c>
      <c r="L334" s="95" t="n">
        <v>-0.26159</v>
      </c>
      <c r="M334" s="95" t="n">
        <v>-1.203434</v>
      </c>
      <c r="N334" s="95" t="n">
        <v>-1.222857</v>
      </c>
      <c r="O334" s="95" t="n">
        <v>-0.292883</v>
      </c>
    </row>
    <row r="335" customFormat="false" ht="15" hidden="false" customHeight="false" outlineLevel="0" collapsed="false">
      <c r="A335" s="14" t="n">
        <v>331</v>
      </c>
      <c r="B335" s="94" t="n">
        <v>0.309964</v>
      </c>
      <c r="C335" s="95" t="n">
        <v>0.966634</v>
      </c>
      <c r="D335" s="95" t="n">
        <v>-0.076685</v>
      </c>
      <c r="E335" s="95" t="n">
        <v>1.715662</v>
      </c>
      <c r="F335" s="95" t="n">
        <v>-0.843303</v>
      </c>
      <c r="G335" s="95" t="n">
        <v>-0.973302</v>
      </c>
      <c r="H335" s="95" t="n">
        <v>0.15614</v>
      </c>
      <c r="I335" s="95" t="n">
        <v>0.015094</v>
      </c>
      <c r="J335" s="95" t="n">
        <v>1.605787</v>
      </c>
      <c r="K335" s="95" t="n">
        <v>0.738297</v>
      </c>
      <c r="L335" s="95" t="n">
        <v>0.141855</v>
      </c>
      <c r="M335" s="95" t="n">
        <v>-0.659677</v>
      </c>
      <c r="N335" s="95" t="n">
        <v>0.779905</v>
      </c>
      <c r="O335" s="95" t="n">
        <v>2.492272</v>
      </c>
    </row>
    <row r="336" customFormat="false" ht="15" hidden="false" customHeight="false" outlineLevel="0" collapsed="false">
      <c r="A336" s="14" t="n">
        <v>332</v>
      </c>
      <c r="B336" s="94" t="n">
        <v>0.881771</v>
      </c>
      <c r="C336" s="95" t="n">
        <v>0.203734</v>
      </c>
      <c r="D336" s="95" t="n">
        <v>-1.142642</v>
      </c>
      <c r="E336" s="95" t="n">
        <v>-1.453068</v>
      </c>
      <c r="F336" s="95" t="n">
        <v>-0.245612</v>
      </c>
      <c r="G336" s="95" t="n">
        <v>0.313389</v>
      </c>
      <c r="H336" s="95" t="n">
        <v>-0.596981</v>
      </c>
      <c r="I336" s="95" t="n">
        <v>-0.344157</v>
      </c>
      <c r="J336" s="95" t="n">
        <v>-0.370052</v>
      </c>
      <c r="K336" s="95" t="n">
        <v>1.382105</v>
      </c>
      <c r="L336" s="95" t="n">
        <v>-1.153482</v>
      </c>
      <c r="M336" s="95" t="n">
        <v>-0.37587</v>
      </c>
      <c r="N336" s="95" t="n">
        <v>1.171803</v>
      </c>
      <c r="O336" s="95" t="n">
        <v>1.604277</v>
      </c>
    </row>
    <row r="337" customFormat="false" ht="15" hidden="false" customHeight="false" outlineLevel="0" collapsed="false">
      <c r="A337" s="14" t="n">
        <v>333</v>
      </c>
      <c r="B337" s="94" t="n">
        <v>0.398719</v>
      </c>
      <c r="C337" s="95" t="n">
        <v>-0.473359</v>
      </c>
      <c r="D337" s="95" t="n">
        <v>-0.064927</v>
      </c>
      <c r="E337" s="95" t="n">
        <v>1.962584</v>
      </c>
      <c r="F337" s="95" t="n">
        <v>1.395481</v>
      </c>
      <c r="G337" s="95" t="n">
        <v>-0.673731</v>
      </c>
      <c r="H337" s="95" t="n">
        <v>-0.830416</v>
      </c>
      <c r="I337" s="95" t="n">
        <v>0.254928</v>
      </c>
      <c r="J337" s="95" t="n">
        <v>-0.769654</v>
      </c>
      <c r="K337" s="95" t="n">
        <v>-0.280956</v>
      </c>
      <c r="L337" s="95" t="n">
        <v>0.481644</v>
      </c>
      <c r="M337" s="95" t="n">
        <v>-1.49742</v>
      </c>
      <c r="N337" s="95" t="n">
        <v>0.388256</v>
      </c>
      <c r="O337" s="95" t="n">
        <v>0.600807</v>
      </c>
    </row>
    <row r="338" customFormat="false" ht="15" hidden="false" customHeight="false" outlineLevel="0" collapsed="false">
      <c r="A338" s="14" t="n">
        <v>334</v>
      </c>
      <c r="B338" s="94" t="n">
        <v>0.68238</v>
      </c>
      <c r="C338" s="95" t="n">
        <v>-0.089804</v>
      </c>
      <c r="D338" s="95" t="n">
        <v>0.959612</v>
      </c>
      <c r="E338" s="95" t="n">
        <v>-0.493821</v>
      </c>
      <c r="F338" s="95" t="n">
        <v>-0.153907</v>
      </c>
      <c r="G338" s="95" t="n">
        <v>-1.647528</v>
      </c>
      <c r="H338" s="95" t="n">
        <v>-2.81198</v>
      </c>
      <c r="I338" s="95" t="n">
        <v>-0.969686</v>
      </c>
      <c r="J338" s="95" t="n">
        <v>0.029004</v>
      </c>
      <c r="K338" s="95" t="n">
        <v>0.096368</v>
      </c>
      <c r="L338" s="95" t="n">
        <v>-0.20328</v>
      </c>
      <c r="M338" s="95" t="n">
        <v>-0.199894</v>
      </c>
      <c r="N338" s="95" t="n">
        <v>-0.028212</v>
      </c>
      <c r="O338" s="95" t="n">
        <v>0.12473</v>
      </c>
    </row>
    <row r="339" customFormat="false" ht="15" hidden="false" customHeight="false" outlineLevel="0" collapsed="false">
      <c r="A339" s="14" t="n">
        <v>335</v>
      </c>
      <c r="B339" s="94" t="n">
        <v>0.711511</v>
      </c>
      <c r="C339" s="95" t="n">
        <v>-0.676698</v>
      </c>
      <c r="D339" s="95" t="n">
        <v>-1.495699</v>
      </c>
      <c r="E339" s="95" t="n">
        <v>0.693577</v>
      </c>
      <c r="F339" s="95" t="n">
        <v>-1.246186</v>
      </c>
      <c r="G339" s="95" t="n">
        <v>1.541746</v>
      </c>
      <c r="H339" s="95" t="n">
        <v>-0.982985</v>
      </c>
      <c r="I339" s="95" t="n">
        <v>-0.287785</v>
      </c>
      <c r="J339" s="95" t="n">
        <v>0.983857</v>
      </c>
      <c r="K339" s="95" t="n">
        <v>-0.402468</v>
      </c>
      <c r="L339" s="95" t="n">
        <v>-1.119996</v>
      </c>
      <c r="M339" s="95" t="n">
        <v>-0.132711</v>
      </c>
      <c r="N339" s="95" t="n">
        <v>0.952479</v>
      </c>
      <c r="O339" s="95" t="n">
        <v>0.036727</v>
      </c>
    </row>
    <row r="340" customFormat="false" ht="15" hidden="false" customHeight="false" outlineLevel="0" collapsed="false">
      <c r="A340" s="14" t="n">
        <v>336</v>
      </c>
      <c r="B340" s="94" t="n">
        <v>0.401685</v>
      </c>
      <c r="C340" s="95" t="n">
        <v>-0.127005</v>
      </c>
      <c r="D340" s="95" t="n">
        <v>-0.067101</v>
      </c>
      <c r="E340" s="95" t="n">
        <v>1.293552</v>
      </c>
      <c r="F340" s="95" t="n">
        <v>-1.211335</v>
      </c>
      <c r="G340" s="95" t="n">
        <v>0.328897</v>
      </c>
      <c r="H340" s="95" t="n">
        <v>2.420116</v>
      </c>
      <c r="I340" s="95" t="n">
        <v>0.056984</v>
      </c>
      <c r="J340" s="95" t="n">
        <v>0.867014</v>
      </c>
      <c r="K340" s="95" t="n">
        <v>-0.653253</v>
      </c>
      <c r="L340" s="95" t="n">
        <v>-0.47739</v>
      </c>
      <c r="M340" s="95" t="n">
        <v>0.127159</v>
      </c>
      <c r="N340" s="95" t="n">
        <v>-0.032225</v>
      </c>
      <c r="O340" s="95" t="n">
        <v>-0.909647</v>
      </c>
    </row>
    <row r="341" customFormat="false" ht="15" hidden="false" customHeight="false" outlineLevel="0" collapsed="false">
      <c r="A341" s="14" t="n">
        <v>337</v>
      </c>
      <c r="B341" s="94" t="n">
        <v>0.827094</v>
      </c>
      <c r="C341" s="95" t="n">
        <v>0.857072</v>
      </c>
      <c r="D341" s="95" t="n">
        <v>-0.412378</v>
      </c>
      <c r="E341" s="95" t="n">
        <v>0.766193</v>
      </c>
      <c r="F341" s="95" t="n">
        <v>-0.033502</v>
      </c>
      <c r="G341" s="95" t="n">
        <v>1.426088</v>
      </c>
      <c r="H341" s="95" t="n">
        <v>-0.10296</v>
      </c>
      <c r="I341" s="95" t="n">
        <v>-0.786856</v>
      </c>
      <c r="J341" s="95" t="n">
        <v>1.185675</v>
      </c>
      <c r="K341" s="95" t="n">
        <v>-1.322468</v>
      </c>
      <c r="L341" s="95" t="n">
        <v>-0.311667</v>
      </c>
      <c r="M341" s="95" t="n">
        <v>-0.241149</v>
      </c>
      <c r="N341" s="95" t="n">
        <v>1.085924</v>
      </c>
      <c r="O341" s="95" t="n">
        <v>0.509448</v>
      </c>
    </row>
    <row r="342" customFormat="false" ht="15" hidden="false" customHeight="false" outlineLevel="0" collapsed="false">
      <c r="A342" s="14" t="n">
        <v>338</v>
      </c>
      <c r="B342" s="94" t="n">
        <v>0.465352</v>
      </c>
      <c r="C342" s="95" t="n">
        <v>0.229956</v>
      </c>
      <c r="D342" s="95" t="n">
        <v>1.662718</v>
      </c>
      <c r="E342" s="95" t="n">
        <v>0.166274</v>
      </c>
      <c r="F342" s="95" t="n">
        <v>-1.275034</v>
      </c>
      <c r="G342" s="95" t="n">
        <v>-1.09409</v>
      </c>
      <c r="H342" s="95" t="n">
        <v>-1.382575</v>
      </c>
      <c r="I342" s="95" t="n">
        <v>-0.002705</v>
      </c>
      <c r="J342" s="95" t="n">
        <v>-0.052265</v>
      </c>
      <c r="K342" s="95" t="n">
        <v>0.367206</v>
      </c>
      <c r="L342" s="95" t="n">
        <v>0.248373</v>
      </c>
      <c r="M342" s="95" t="n">
        <v>0.200051</v>
      </c>
      <c r="N342" s="95" t="n">
        <v>1.70672</v>
      </c>
      <c r="O342" s="95" t="n">
        <v>0.34412</v>
      </c>
    </row>
    <row r="343" customFormat="false" ht="15" hidden="false" customHeight="false" outlineLevel="0" collapsed="false">
      <c r="A343" s="14" t="n">
        <v>339</v>
      </c>
      <c r="B343" s="94" t="n">
        <v>0.960689</v>
      </c>
      <c r="C343" s="95" t="n">
        <v>-0.816076</v>
      </c>
      <c r="D343" s="95" t="n">
        <v>-0.458718</v>
      </c>
      <c r="E343" s="95" t="n">
        <v>-0.468543</v>
      </c>
      <c r="F343" s="95" t="n">
        <v>-0.059517</v>
      </c>
      <c r="G343" s="95" t="n">
        <v>-1.442649</v>
      </c>
      <c r="H343" s="95" t="n">
        <v>1.081619</v>
      </c>
      <c r="I343" s="95" t="n">
        <v>-1.230018</v>
      </c>
      <c r="J343" s="95" t="n">
        <v>0.500774</v>
      </c>
      <c r="K343" s="95" t="n">
        <v>0.877883</v>
      </c>
      <c r="L343" s="95" t="n">
        <v>0.708334</v>
      </c>
      <c r="M343" s="95" t="n">
        <v>0.202373</v>
      </c>
      <c r="N343" s="95" t="n">
        <v>0.075655</v>
      </c>
      <c r="O343" s="95" t="n">
        <v>1.653704</v>
      </c>
    </row>
    <row r="344" customFormat="false" ht="15" hidden="false" customHeight="false" outlineLevel="0" collapsed="false">
      <c r="A344" s="14" t="n">
        <v>340</v>
      </c>
      <c r="B344" s="94" t="n">
        <v>0.936699</v>
      </c>
      <c r="C344" s="95" t="n">
        <v>0.78796</v>
      </c>
      <c r="D344" s="95" t="n">
        <v>-1.291324</v>
      </c>
      <c r="E344" s="95" t="n">
        <v>0.634194</v>
      </c>
      <c r="F344" s="95" t="n">
        <v>-1.058461</v>
      </c>
      <c r="G344" s="95" t="n">
        <v>0.83472</v>
      </c>
      <c r="H344" s="95" t="n">
        <v>0.814757</v>
      </c>
      <c r="I344" s="95" t="n">
        <v>2.618148</v>
      </c>
      <c r="J344" s="95" t="n">
        <v>0.198148</v>
      </c>
      <c r="K344" s="95" t="n">
        <v>-0.149493</v>
      </c>
      <c r="L344" s="95" t="n">
        <v>-0.236013</v>
      </c>
      <c r="M344" s="95" t="n">
        <v>0.659696</v>
      </c>
      <c r="N344" s="95" t="n">
        <v>0.57381</v>
      </c>
      <c r="O344" s="95" t="n">
        <v>0.534126</v>
      </c>
    </row>
    <row r="345" customFormat="false" ht="15" hidden="false" customHeight="false" outlineLevel="0" collapsed="false">
      <c r="A345" s="14" t="n">
        <v>341</v>
      </c>
      <c r="B345" s="94" t="n">
        <v>0.900265</v>
      </c>
      <c r="C345" s="95" t="n">
        <v>1.277934</v>
      </c>
      <c r="D345" s="95" t="n">
        <v>0.582535</v>
      </c>
      <c r="E345" s="95" t="n">
        <v>-1.415342</v>
      </c>
      <c r="F345" s="95" t="n">
        <v>-0.400011</v>
      </c>
      <c r="G345" s="95" t="n">
        <v>0.179984</v>
      </c>
      <c r="H345" s="95" t="n">
        <v>0.528308</v>
      </c>
      <c r="I345" s="95" t="n">
        <v>-1.100315</v>
      </c>
      <c r="J345" s="95" t="n">
        <v>1.191715</v>
      </c>
      <c r="K345" s="95" t="n">
        <v>-0.310983</v>
      </c>
      <c r="L345" s="95" t="n">
        <v>0.991329</v>
      </c>
      <c r="M345" s="95" t="n">
        <v>0.921801</v>
      </c>
      <c r="N345" s="95" t="n">
        <v>-0.578788</v>
      </c>
      <c r="O345" s="95" t="n">
        <v>0.736558</v>
      </c>
    </row>
    <row r="346" customFormat="false" ht="15" hidden="false" customHeight="false" outlineLevel="0" collapsed="false">
      <c r="A346" s="14" t="n">
        <v>342</v>
      </c>
      <c r="B346" s="94" t="n">
        <v>0.908353</v>
      </c>
      <c r="C346" s="95" t="n">
        <v>1.249903</v>
      </c>
      <c r="D346" s="95" t="n">
        <v>0.216138</v>
      </c>
      <c r="E346" s="95" t="n">
        <v>0.726243</v>
      </c>
      <c r="F346" s="95" t="n">
        <v>-1.094779</v>
      </c>
      <c r="G346" s="95" t="n">
        <v>-1.112249</v>
      </c>
      <c r="H346" s="95" t="n">
        <v>0.4959</v>
      </c>
      <c r="I346" s="95" t="n">
        <v>-1.768907</v>
      </c>
      <c r="J346" s="95" t="n">
        <v>-0.554728</v>
      </c>
      <c r="K346" s="95" t="n">
        <v>-0.02884</v>
      </c>
      <c r="L346" s="95" t="n">
        <v>0.736944</v>
      </c>
      <c r="M346" s="95" t="n">
        <v>1.447113</v>
      </c>
      <c r="N346" s="95" t="n">
        <v>1.050522</v>
      </c>
      <c r="O346" s="95" t="n">
        <v>-1.213161</v>
      </c>
    </row>
    <row r="347" customFormat="false" ht="15" hidden="false" customHeight="false" outlineLevel="0" collapsed="false">
      <c r="A347" s="14" t="n">
        <v>343</v>
      </c>
      <c r="B347" s="94" t="n">
        <v>0.147047</v>
      </c>
      <c r="C347" s="95" t="n">
        <v>-0.268616</v>
      </c>
      <c r="D347" s="95" t="n">
        <v>0.493915</v>
      </c>
      <c r="E347" s="95" t="n">
        <v>-0.33975</v>
      </c>
      <c r="F347" s="95" t="n">
        <v>0.494152</v>
      </c>
      <c r="G347" s="95" t="n">
        <v>-0.94102</v>
      </c>
      <c r="H347" s="95" t="n">
        <v>-0.895473</v>
      </c>
      <c r="I347" s="95" t="n">
        <v>2.737722</v>
      </c>
      <c r="J347" s="95" t="n">
        <v>-0.386835</v>
      </c>
      <c r="K347" s="95" t="n">
        <v>-0.022518</v>
      </c>
      <c r="L347" s="95" t="n">
        <v>1.181312</v>
      </c>
      <c r="M347" s="95" t="n">
        <v>0.066573</v>
      </c>
      <c r="N347" s="95" t="n">
        <v>1.437289</v>
      </c>
      <c r="O347" s="95" t="n">
        <v>2.650836</v>
      </c>
    </row>
    <row r="348" customFormat="false" ht="15" hidden="false" customHeight="false" outlineLevel="0" collapsed="false">
      <c r="A348" s="14" t="n">
        <v>344</v>
      </c>
      <c r="B348" s="94" t="n">
        <v>0.648334</v>
      </c>
      <c r="C348" s="95" t="n">
        <v>0.368073</v>
      </c>
      <c r="D348" s="95" t="n">
        <v>3.139709</v>
      </c>
      <c r="E348" s="95" t="n">
        <v>-0.322961</v>
      </c>
      <c r="F348" s="95" t="n">
        <v>-2.309309</v>
      </c>
      <c r="G348" s="95" t="n">
        <v>0.446377</v>
      </c>
      <c r="H348" s="95" t="n">
        <v>0.674569</v>
      </c>
      <c r="I348" s="95" t="n">
        <v>-1.167688</v>
      </c>
      <c r="J348" s="95" t="n">
        <v>-1.2529</v>
      </c>
      <c r="K348" s="95" t="n">
        <v>-0.798444</v>
      </c>
      <c r="L348" s="95" t="n">
        <v>-1.593075</v>
      </c>
      <c r="M348" s="95" t="n">
        <v>0.074401</v>
      </c>
      <c r="N348" s="95" t="n">
        <v>-0.619543</v>
      </c>
      <c r="O348" s="95" t="n">
        <v>1.800226</v>
      </c>
    </row>
    <row r="349" customFormat="false" ht="15" hidden="false" customHeight="false" outlineLevel="0" collapsed="false">
      <c r="A349" s="14" t="n">
        <v>345</v>
      </c>
      <c r="B349" s="94" t="n">
        <v>0.741115</v>
      </c>
      <c r="C349" s="95" t="n">
        <v>1.182088</v>
      </c>
      <c r="D349" s="95" t="n">
        <v>-0.16385</v>
      </c>
      <c r="E349" s="95" t="n">
        <v>-0.1303</v>
      </c>
      <c r="F349" s="95" t="n">
        <v>1.489288</v>
      </c>
      <c r="G349" s="95" t="n">
        <v>0.874481</v>
      </c>
      <c r="H349" s="95" t="n">
        <v>-1.420671</v>
      </c>
      <c r="I349" s="95" t="n">
        <v>0.261364</v>
      </c>
      <c r="J349" s="95" t="n">
        <v>0.510922</v>
      </c>
      <c r="K349" s="95" t="n">
        <v>0.289186</v>
      </c>
      <c r="L349" s="95" t="n">
        <v>1.023842</v>
      </c>
      <c r="M349" s="95" t="n">
        <v>-0.375884</v>
      </c>
      <c r="N349" s="95" t="n">
        <v>-1.703144</v>
      </c>
      <c r="O349" s="95" t="n">
        <v>1.131729</v>
      </c>
    </row>
    <row r="350" customFormat="false" ht="15" hidden="false" customHeight="false" outlineLevel="0" collapsed="false">
      <c r="A350" s="14" t="n">
        <v>346</v>
      </c>
      <c r="B350" s="94" t="n">
        <v>0.528759</v>
      </c>
      <c r="C350" s="95" t="n">
        <v>-0.964499</v>
      </c>
      <c r="D350" s="95" t="n">
        <v>-0.385455</v>
      </c>
      <c r="E350" s="95" t="n">
        <v>0.33265</v>
      </c>
      <c r="F350" s="95" t="n">
        <v>-1.331527</v>
      </c>
      <c r="G350" s="95" t="n">
        <v>-0.094616</v>
      </c>
      <c r="H350" s="95" t="n">
        <v>-1.015101</v>
      </c>
      <c r="I350" s="95" t="n">
        <v>-0.634302</v>
      </c>
      <c r="J350" s="95" t="n">
        <v>-0.975215</v>
      </c>
      <c r="K350" s="95" t="n">
        <v>-1.165704</v>
      </c>
      <c r="L350" s="95" t="n">
        <v>0.856603</v>
      </c>
      <c r="M350" s="95" t="n">
        <v>0.6962</v>
      </c>
      <c r="N350" s="95" t="n">
        <v>0.135802</v>
      </c>
      <c r="O350" s="95" t="n">
        <v>-0.5651</v>
      </c>
    </row>
    <row r="351" customFormat="false" ht="15" hidden="false" customHeight="false" outlineLevel="0" collapsed="false">
      <c r="A351" s="14" t="n">
        <v>347</v>
      </c>
      <c r="B351" s="94" t="n">
        <v>0.529221</v>
      </c>
      <c r="C351" s="95" t="n">
        <v>-1.208154</v>
      </c>
      <c r="D351" s="95" t="n">
        <v>-2.519345</v>
      </c>
      <c r="E351" s="95" t="n">
        <v>-0.578901</v>
      </c>
      <c r="F351" s="95" t="n">
        <v>-0.337945</v>
      </c>
      <c r="G351" s="95" t="n">
        <v>0.307255</v>
      </c>
      <c r="H351" s="95" t="n">
        <v>0.935253</v>
      </c>
      <c r="I351" s="95" t="n">
        <v>-0.057013</v>
      </c>
      <c r="J351" s="95" t="n">
        <v>0.072235</v>
      </c>
      <c r="K351" s="95" t="n">
        <v>-0.634627</v>
      </c>
      <c r="L351" s="95" t="n">
        <v>-0.16298</v>
      </c>
      <c r="M351" s="95" t="n">
        <v>0.519129</v>
      </c>
      <c r="N351" s="95" t="n">
        <v>-0.939961</v>
      </c>
      <c r="O351" s="95" t="n">
        <v>-0.064438</v>
      </c>
    </row>
    <row r="352" customFormat="false" ht="15" hidden="false" customHeight="false" outlineLevel="0" collapsed="false">
      <c r="A352" s="14" t="n">
        <v>348</v>
      </c>
      <c r="B352" s="94" t="n">
        <v>0.201431</v>
      </c>
      <c r="C352" s="95" t="n">
        <v>0.056006</v>
      </c>
      <c r="D352" s="95" t="n">
        <v>-0.95006</v>
      </c>
      <c r="E352" s="95" t="n">
        <v>-1.118007</v>
      </c>
      <c r="F352" s="95" t="n">
        <v>1.356923</v>
      </c>
      <c r="G352" s="95" t="n">
        <v>0.795475</v>
      </c>
      <c r="H352" s="95" t="n">
        <v>-0.348998</v>
      </c>
      <c r="I352" s="95" t="n">
        <v>-0.045644</v>
      </c>
      <c r="J352" s="95" t="n">
        <v>0.782145</v>
      </c>
      <c r="K352" s="95" t="n">
        <v>-1.00569</v>
      </c>
      <c r="L352" s="95" t="n">
        <v>-0.037804</v>
      </c>
      <c r="M352" s="95" t="n">
        <v>0.841287</v>
      </c>
      <c r="N352" s="95" t="n">
        <v>-0.826953</v>
      </c>
      <c r="O352" s="95" t="n">
        <v>0.220485</v>
      </c>
    </row>
    <row r="353" customFormat="false" ht="15" hidden="false" customHeight="false" outlineLevel="0" collapsed="false">
      <c r="A353" s="14" t="n">
        <v>349</v>
      </c>
      <c r="B353" s="94" t="n">
        <v>0.160787</v>
      </c>
      <c r="C353" s="95" t="n">
        <v>-1.949464</v>
      </c>
      <c r="D353" s="95" t="n">
        <v>0.068064</v>
      </c>
      <c r="E353" s="95" t="n">
        <v>-0.128437</v>
      </c>
      <c r="F353" s="95" t="n">
        <v>1.899118</v>
      </c>
      <c r="G353" s="95" t="n">
        <v>0.226049</v>
      </c>
      <c r="H353" s="95" t="n">
        <v>-0.463387</v>
      </c>
      <c r="I353" s="95" t="n">
        <v>0.534385</v>
      </c>
      <c r="J353" s="95" t="n">
        <v>0.223936</v>
      </c>
      <c r="K353" s="95" t="n">
        <v>-0.956399</v>
      </c>
      <c r="L353" s="95" t="n">
        <v>0.016157</v>
      </c>
      <c r="M353" s="95" t="n">
        <v>1.94478</v>
      </c>
      <c r="N353" s="95" t="n">
        <v>0.440204</v>
      </c>
      <c r="O353" s="95" t="n">
        <v>-1.492601</v>
      </c>
    </row>
    <row r="354" customFormat="false" ht="15" hidden="false" customHeight="false" outlineLevel="0" collapsed="false">
      <c r="A354" s="14" t="n">
        <v>350</v>
      </c>
      <c r="B354" s="94" t="n">
        <v>0.783134</v>
      </c>
      <c r="C354" s="95" t="n">
        <v>-0.231572</v>
      </c>
      <c r="D354" s="95" t="n">
        <v>0.398041</v>
      </c>
      <c r="E354" s="95" t="n">
        <v>-0.081158</v>
      </c>
      <c r="F354" s="95" t="n">
        <v>1.450644</v>
      </c>
      <c r="G354" s="95" t="n">
        <v>-0.401522</v>
      </c>
      <c r="H354" s="95" t="n">
        <v>1.661344</v>
      </c>
      <c r="I354" s="95" t="n">
        <v>-0.593397</v>
      </c>
      <c r="J354" s="95" t="n">
        <v>0.03003</v>
      </c>
      <c r="K354" s="95" t="n">
        <v>1.211261</v>
      </c>
      <c r="L354" s="95" t="n">
        <v>-1.56706</v>
      </c>
      <c r="M354" s="95" t="n">
        <v>-0.860006</v>
      </c>
      <c r="N354" s="95" t="n">
        <v>0.599702</v>
      </c>
      <c r="O354" s="95" t="n">
        <v>1.518854</v>
      </c>
    </row>
    <row r="355" customFormat="false" ht="15" hidden="false" customHeight="false" outlineLevel="0" collapsed="false">
      <c r="A355" s="14" t="n">
        <v>351</v>
      </c>
      <c r="B355" s="94" t="n">
        <v>0.149606</v>
      </c>
      <c r="C355" s="95" t="n">
        <v>-0.640712</v>
      </c>
      <c r="D355" s="95" t="n">
        <v>0.588519</v>
      </c>
      <c r="E355" s="95" t="n">
        <v>-1.12851</v>
      </c>
      <c r="F355" s="95" t="n">
        <v>0.565163</v>
      </c>
      <c r="G355" s="95" t="n">
        <v>1.598109</v>
      </c>
      <c r="H355" s="95" t="n">
        <v>-0.273048</v>
      </c>
      <c r="I355" s="95" t="n">
        <v>-0.439911</v>
      </c>
      <c r="J355" s="95" t="n">
        <v>1.319896</v>
      </c>
      <c r="K355" s="95" t="n">
        <v>0.718748</v>
      </c>
      <c r="L355" s="95" t="n">
        <v>1.017015</v>
      </c>
      <c r="M355" s="95" t="n">
        <v>1.200675</v>
      </c>
      <c r="N355" s="95" t="n">
        <v>-0.075511</v>
      </c>
      <c r="O355" s="95" t="n">
        <v>1.019814</v>
      </c>
    </row>
    <row r="356" customFormat="false" ht="15" hidden="false" customHeight="false" outlineLevel="0" collapsed="false">
      <c r="A356" s="14" t="n">
        <v>352</v>
      </c>
      <c r="B356" s="94" t="n">
        <v>0.728197</v>
      </c>
      <c r="C356" s="95" t="n">
        <v>1.831465</v>
      </c>
      <c r="D356" s="95" t="n">
        <v>-0.344981</v>
      </c>
      <c r="E356" s="95" t="n">
        <v>0.914616</v>
      </c>
      <c r="F356" s="95" t="n">
        <v>-0.393875</v>
      </c>
      <c r="G356" s="95" t="n">
        <v>1.472982</v>
      </c>
      <c r="H356" s="95" t="n">
        <v>0.588537</v>
      </c>
      <c r="I356" s="95" t="n">
        <v>-1.260938</v>
      </c>
      <c r="J356" s="95" t="n">
        <v>0.215703</v>
      </c>
      <c r="K356" s="95" t="n">
        <v>-0.498233</v>
      </c>
      <c r="L356" s="95" t="n">
        <v>0.85385</v>
      </c>
      <c r="M356" s="95" t="n">
        <v>-0.143134</v>
      </c>
      <c r="N356" s="95" t="n">
        <v>-0.089409</v>
      </c>
      <c r="O356" s="95" t="n">
        <v>0.674875</v>
      </c>
    </row>
    <row r="357" customFormat="false" ht="15" hidden="false" customHeight="false" outlineLevel="0" collapsed="false">
      <c r="A357" s="14" t="n">
        <v>353</v>
      </c>
      <c r="B357" s="94" t="n">
        <v>0.077068</v>
      </c>
      <c r="C357" s="95" t="n">
        <v>-0.438329</v>
      </c>
      <c r="D357" s="95" t="n">
        <v>-2.691492</v>
      </c>
      <c r="E357" s="95" t="n">
        <v>-0.518632</v>
      </c>
      <c r="F357" s="95" t="n">
        <v>-0.572309</v>
      </c>
      <c r="G357" s="95" t="n">
        <v>1.523842</v>
      </c>
      <c r="H357" s="95" t="n">
        <v>-1.608387</v>
      </c>
      <c r="I357" s="95" t="n">
        <v>1.780414</v>
      </c>
      <c r="J357" s="95" t="n">
        <v>0.159551</v>
      </c>
      <c r="K357" s="95" t="n">
        <v>0.423963</v>
      </c>
      <c r="L357" s="95" t="n">
        <v>-0.153362</v>
      </c>
      <c r="M357" s="95" t="n">
        <v>-0.16786</v>
      </c>
      <c r="N357" s="95" t="n">
        <v>-0.561503</v>
      </c>
      <c r="O357" s="95" t="n">
        <v>2.018903</v>
      </c>
    </row>
    <row r="358" customFormat="false" ht="15" hidden="false" customHeight="false" outlineLevel="0" collapsed="false">
      <c r="A358" s="14" t="n">
        <v>354</v>
      </c>
      <c r="B358" s="94" t="n">
        <v>0.412252</v>
      </c>
      <c r="C358" s="95" t="n">
        <v>-0.685865</v>
      </c>
      <c r="D358" s="95" t="n">
        <v>0.468166</v>
      </c>
      <c r="E358" s="95" t="n">
        <v>0.204316</v>
      </c>
      <c r="F358" s="95" t="n">
        <v>0.043531</v>
      </c>
      <c r="G358" s="95" t="n">
        <v>1.000333</v>
      </c>
      <c r="H358" s="95" t="n">
        <v>0.552162</v>
      </c>
      <c r="I358" s="95" t="n">
        <v>-1.738637</v>
      </c>
      <c r="J358" s="95" t="n">
        <v>-1.655406</v>
      </c>
      <c r="K358" s="95" t="n">
        <v>-0.503254</v>
      </c>
      <c r="L358" s="95" t="n">
        <v>1.404827</v>
      </c>
      <c r="M358" s="95" t="n">
        <v>1.909071</v>
      </c>
      <c r="N358" s="95" t="n">
        <v>-0.35108</v>
      </c>
      <c r="O358" s="95" t="n">
        <v>0.070682</v>
      </c>
    </row>
    <row r="359" customFormat="false" ht="15" hidden="false" customHeight="false" outlineLevel="0" collapsed="false">
      <c r="A359" s="14" t="n">
        <v>355</v>
      </c>
      <c r="B359" s="94" t="n">
        <v>0.024011</v>
      </c>
      <c r="C359" s="95" t="n">
        <v>-1.115389</v>
      </c>
      <c r="D359" s="95" t="n">
        <v>0.34186</v>
      </c>
      <c r="E359" s="95" t="n">
        <v>0.314912</v>
      </c>
      <c r="F359" s="95" t="n">
        <v>-0.617734</v>
      </c>
      <c r="G359" s="95" t="n">
        <v>-0.101898</v>
      </c>
      <c r="H359" s="95" t="n">
        <v>0.495319</v>
      </c>
      <c r="I359" s="95" t="n">
        <v>1.72065</v>
      </c>
      <c r="J359" s="95" t="n">
        <v>1.935565</v>
      </c>
      <c r="K359" s="95" t="n">
        <v>2.604879</v>
      </c>
      <c r="L359" s="95" t="n">
        <v>-0.608615</v>
      </c>
      <c r="M359" s="95" t="n">
        <v>-2.208357</v>
      </c>
      <c r="N359" s="95" t="n">
        <v>0.107686</v>
      </c>
      <c r="O359" s="95" t="n">
        <v>-1.128782</v>
      </c>
    </row>
    <row r="360" customFormat="false" ht="15" hidden="false" customHeight="false" outlineLevel="0" collapsed="false">
      <c r="A360" s="14" t="n">
        <v>356</v>
      </c>
      <c r="B360" s="94" t="n">
        <v>0.660373</v>
      </c>
      <c r="C360" s="95" t="n">
        <v>0.521609</v>
      </c>
      <c r="D360" s="95" t="n">
        <v>-0.334245</v>
      </c>
      <c r="E360" s="95" t="n">
        <v>-0.728033</v>
      </c>
      <c r="F360" s="95" t="n">
        <v>-0.04264</v>
      </c>
      <c r="G360" s="95" t="n">
        <v>1.03873</v>
      </c>
      <c r="H360" s="95" t="n">
        <v>0.393585</v>
      </c>
      <c r="I360" s="95" t="n">
        <v>0.000245</v>
      </c>
      <c r="J360" s="95" t="n">
        <v>-0.820109</v>
      </c>
      <c r="K360" s="95" t="n">
        <v>-1.11389</v>
      </c>
      <c r="L360" s="95" t="n">
        <v>0.381952</v>
      </c>
      <c r="M360" s="95" t="n">
        <v>-0.394897</v>
      </c>
      <c r="N360" s="95" t="n">
        <v>-0.970283</v>
      </c>
      <c r="O360" s="95" t="n">
        <v>0.556909</v>
      </c>
    </row>
    <row r="361" customFormat="false" ht="15" hidden="false" customHeight="false" outlineLevel="0" collapsed="false">
      <c r="A361" s="14" t="n">
        <v>357</v>
      </c>
      <c r="B361" s="94" t="n">
        <v>0.292916</v>
      </c>
      <c r="C361" s="95" t="n">
        <v>0.006385</v>
      </c>
      <c r="D361" s="95" t="n">
        <v>-0.273242</v>
      </c>
      <c r="E361" s="95" t="n">
        <v>1.591389</v>
      </c>
      <c r="F361" s="95" t="n">
        <v>-0.642103</v>
      </c>
      <c r="G361" s="95" t="n">
        <v>0.979083</v>
      </c>
      <c r="H361" s="95" t="n">
        <v>0.154845</v>
      </c>
      <c r="I361" s="95" t="n">
        <v>0.459696</v>
      </c>
      <c r="J361" s="95" t="n">
        <v>0.12078</v>
      </c>
      <c r="K361" s="95" t="n">
        <v>0.989502</v>
      </c>
      <c r="L361" s="95" t="n">
        <v>1.549776</v>
      </c>
      <c r="M361" s="95" t="n">
        <v>-1.297738</v>
      </c>
      <c r="N361" s="95" t="n">
        <v>1.22686</v>
      </c>
      <c r="O361" s="95" t="n">
        <v>-0.258201</v>
      </c>
    </row>
    <row r="362" customFormat="false" ht="15" hidden="false" customHeight="false" outlineLevel="0" collapsed="false">
      <c r="A362" s="14" t="n">
        <v>358</v>
      </c>
      <c r="B362" s="94" t="n">
        <v>0.4677</v>
      </c>
      <c r="C362" s="95" t="n">
        <v>0.378062</v>
      </c>
      <c r="D362" s="95" t="n">
        <v>0.31286</v>
      </c>
      <c r="E362" s="95" t="n">
        <v>-0.504634</v>
      </c>
      <c r="F362" s="95" t="n">
        <v>-0.547253</v>
      </c>
      <c r="G362" s="95" t="n">
        <v>0.212829</v>
      </c>
      <c r="H362" s="95" t="n">
        <v>-0.586795</v>
      </c>
      <c r="I362" s="95" t="n">
        <v>0.716012</v>
      </c>
      <c r="J362" s="95" t="n">
        <v>-1.481433</v>
      </c>
      <c r="K362" s="95" t="n">
        <v>-0.162711</v>
      </c>
      <c r="L362" s="95" t="n">
        <v>1.391992</v>
      </c>
      <c r="M362" s="95" t="n">
        <v>-0.155491</v>
      </c>
      <c r="N362" s="95" t="n">
        <v>-0.921051</v>
      </c>
      <c r="O362" s="95" t="n">
        <v>-0.06374</v>
      </c>
    </row>
    <row r="363" customFormat="false" ht="15" hidden="false" customHeight="false" outlineLevel="0" collapsed="false">
      <c r="A363" s="14" t="n">
        <v>359</v>
      </c>
      <c r="B363" s="94" t="n">
        <v>0.286449</v>
      </c>
      <c r="C363" s="95" t="n">
        <v>-0.990182</v>
      </c>
      <c r="D363" s="95" t="n">
        <v>0.795084</v>
      </c>
      <c r="E363" s="95" t="n">
        <v>0.129063</v>
      </c>
      <c r="F363" s="95" t="n">
        <v>-0.231102</v>
      </c>
      <c r="G363" s="95" t="n">
        <v>0.71497</v>
      </c>
      <c r="H363" s="95" t="n">
        <v>-0.068949</v>
      </c>
      <c r="I363" s="95" t="n">
        <v>-0.692229</v>
      </c>
      <c r="J363" s="95" t="n">
        <v>-0.319504</v>
      </c>
      <c r="K363" s="95" t="n">
        <v>-0.767903</v>
      </c>
      <c r="L363" s="95" t="n">
        <v>-1.086768</v>
      </c>
      <c r="M363" s="95" t="n">
        <v>0.616348</v>
      </c>
      <c r="N363" s="95" t="n">
        <v>-0.654735</v>
      </c>
      <c r="O363" s="95" t="n">
        <v>-0.608899</v>
      </c>
    </row>
    <row r="364" customFormat="false" ht="15" hidden="false" customHeight="false" outlineLevel="0" collapsed="false">
      <c r="A364" s="14" t="n">
        <v>360</v>
      </c>
      <c r="B364" s="94" t="n">
        <v>0.515774</v>
      </c>
      <c r="C364" s="95" t="n">
        <v>0.898971</v>
      </c>
      <c r="D364" s="95" t="n">
        <v>-1.331573</v>
      </c>
      <c r="E364" s="95" t="n">
        <v>-0.819694</v>
      </c>
      <c r="F364" s="95" t="n">
        <v>-0.550449</v>
      </c>
      <c r="G364" s="95" t="n">
        <v>1.576673</v>
      </c>
      <c r="H364" s="95" t="n">
        <v>-0.177131</v>
      </c>
      <c r="I364" s="95" t="n">
        <v>0.173327</v>
      </c>
      <c r="J364" s="95" t="n">
        <v>0.061238</v>
      </c>
      <c r="K364" s="95" t="n">
        <v>-1.234672</v>
      </c>
      <c r="L364" s="95" t="n">
        <v>0.374012</v>
      </c>
      <c r="M364" s="95" t="n">
        <v>0.84945</v>
      </c>
      <c r="N364" s="95" t="n">
        <v>1.700973</v>
      </c>
      <c r="O364" s="95" t="n">
        <v>-0.195553</v>
      </c>
    </row>
    <row r="365" customFormat="false" ht="15" hidden="false" customHeight="false" outlineLevel="0" collapsed="false">
      <c r="A365" s="14" t="n">
        <v>361</v>
      </c>
      <c r="B365" s="94" t="n">
        <v>0.657647</v>
      </c>
      <c r="C365" s="95" t="n">
        <v>0.59885</v>
      </c>
      <c r="D365" s="95" t="n">
        <v>0.921882</v>
      </c>
      <c r="E365" s="95" t="n">
        <v>0.079237</v>
      </c>
      <c r="F365" s="95" t="n">
        <v>2.114181</v>
      </c>
      <c r="G365" s="95" t="n">
        <v>1.962236</v>
      </c>
      <c r="H365" s="95" t="n">
        <v>1.47535</v>
      </c>
      <c r="I365" s="95" t="n">
        <v>-1.239909</v>
      </c>
      <c r="J365" s="95" t="n">
        <v>-0.228325</v>
      </c>
      <c r="K365" s="95" t="n">
        <v>0.795959</v>
      </c>
      <c r="L365" s="95" t="n">
        <v>0.112</v>
      </c>
      <c r="M365" s="95" t="n">
        <v>-1.670806</v>
      </c>
      <c r="N365" s="95" t="n">
        <v>0.257596</v>
      </c>
      <c r="O365" s="95" t="n">
        <v>2.050302</v>
      </c>
    </row>
    <row r="366" customFormat="false" ht="15" hidden="false" customHeight="false" outlineLevel="0" collapsed="false">
      <c r="A366" s="14" t="n">
        <v>362</v>
      </c>
      <c r="B366" s="94" t="n">
        <v>0.166913</v>
      </c>
      <c r="C366" s="95" t="n">
        <v>1.675547</v>
      </c>
      <c r="D366" s="95" t="n">
        <v>0.886963</v>
      </c>
      <c r="E366" s="95" t="n">
        <v>0.119761</v>
      </c>
      <c r="F366" s="95" t="n">
        <v>0.043069</v>
      </c>
      <c r="G366" s="95" t="n">
        <v>0.333637</v>
      </c>
      <c r="H366" s="95" t="n">
        <v>-0.452684</v>
      </c>
      <c r="I366" s="95" t="n">
        <v>-0.430291</v>
      </c>
      <c r="J366" s="95" t="n">
        <v>0.220297</v>
      </c>
      <c r="K366" s="95" t="n">
        <v>2.097408</v>
      </c>
      <c r="L366" s="95" t="n">
        <v>0.621669</v>
      </c>
      <c r="M366" s="95" t="n">
        <v>0.302236</v>
      </c>
      <c r="N366" s="95" t="n">
        <v>1.138068</v>
      </c>
      <c r="O366" s="95" t="n">
        <v>1.726058</v>
      </c>
    </row>
    <row r="367" customFormat="false" ht="15" hidden="false" customHeight="false" outlineLevel="0" collapsed="false">
      <c r="A367" s="14" t="n">
        <v>363</v>
      </c>
      <c r="B367" s="94" t="n">
        <v>0.777049</v>
      </c>
      <c r="C367" s="95" t="n">
        <v>1.223662</v>
      </c>
      <c r="D367" s="95" t="n">
        <v>-0.984279</v>
      </c>
      <c r="E367" s="95" t="n">
        <v>1.779332</v>
      </c>
      <c r="F367" s="95" t="n">
        <v>0.931042</v>
      </c>
      <c r="G367" s="95" t="n">
        <v>-1.197003</v>
      </c>
      <c r="H367" s="95" t="n">
        <v>-0.283213</v>
      </c>
      <c r="I367" s="95" t="n">
        <v>-2.123585</v>
      </c>
      <c r="J367" s="95" t="n">
        <v>-0.754366</v>
      </c>
      <c r="K367" s="95" t="n">
        <v>-0.036654</v>
      </c>
      <c r="L367" s="95" t="n">
        <v>0.342789</v>
      </c>
      <c r="M367" s="95" t="n">
        <v>-0.343801</v>
      </c>
      <c r="N367" s="95" t="n">
        <v>0.240378</v>
      </c>
      <c r="O367" s="95" t="n">
        <v>-0.472313</v>
      </c>
    </row>
    <row r="368" customFormat="false" ht="15" hidden="false" customHeight="false" outlineLevel="0" collapsed="false">
      <c r="A368" s="14" t="n">
        <v>364</v>
      </c>
      <c r="B368" s="94" t="n">
        <v>0.782515</v>
      </c>
      <c r="C368" s="95" t="n">
        <v>0.461242</v>
      </c>
      <c r="D368" s="95" t="n">
        <v>0.027275</v>
      </c>
      <c r="E368" s="95" t="n">
        <v>0.635278</v>
      </c>
      <c r="F368" s="95" t="n">
        <v>0.976257</v>
      </c>
      <c r="G368" s="95" t="n">
        <v>0.778509</v>
      </c>
      <c r="H368" s="95" t="n">
        <v>-0.207635</v>
      </c>
      <c r="I368" s="95" t="n">
        <v>-1.703101</v>
      </c>
      <c r="J368" s="95" t="n">
        <v>0.530643</v>
      </c>
      <c r="K368" s="95" t="n">
        <v>-1.396371</v>
      </c>
      <c r="L368" s="95" t="n">
        <v>0.813295</v>
      </c>
      <c r="M368" s="95" t="n">
        <v>1.220686</v>
      </c>
      <c r="N368" s="95" t="n">
        <v>1.036421</v>
      </c>
      <c r="O368" s="95" t="n">
        <v>1.268845</v>
      </c>
    </row>
    <row r="369" customFormat="false" ht="15" hidden="false" customHeight="false" outlineLevel="0" collapsed="false">
      <c r="A369" s="14" t="n">
        <v>365</v>
      </c>
      <c r="B369" s="94" t="n">
        <v>0.942166</v>
      </c>
      <c r="C369" s="95" t="n">
        <v>1.117674</v>
      </c>
      <c r="D369" s="95" t="n">
        <v>-0.835174</v>
      </c>
      <c r="E369" s="95" t="n">
        <v>-1.268474</v>
      </c>
      <c r="F369" s="95" t="n">
        <v>-2.184678</v>
      </c>
      <c r="G369" s="95" t="n">
        <v>0.127045</v>
      </c>
      <c r="H369" s="95" t="n">
        <v>0.484602</v>
      </c>
      <c r="I369" s="95" t="n">
        <v>0.366636</v>
      </c>
      <c r="J369" s="95" t="n">
        <v>-0.042421</v>
      </c>
      <c r="K369" s="95" t="n">
        <v>1.002022</v>
      </c>
      <c r="L369" s="95" t="n">
        <v>0.320386</v>
      </c>
      <c r="M369" s="95" t="n">
        <v>-1.590349</v>
      </c>
      <c r="N369" s="95" t="n">
        <v>-1.383227</v>
      </c>
      <c r="O369" s="95" t="n">
        <v>1.255756</v>
      </c>
    </row>
    <row r="370" customFormat="false" ht="15" hidden="false" customHeight="false" outlineLevel="0" collapsed="false">
      <c r="A370" s="14" t="n">
        <v>366</v>
      </c>
      <c r="B370" s="94" t="n">
        <v>0.380695</v>
      </c>
      <c r="C370" s="95" t="n">
        <v>0.532311</v>
      </c>
      <c r="D370" s="95" t="n">
        <v>-1.446198</v>
      </c>
      <c r="E370" s="95" t="n">
        <v>1.311875</v>
      </c>
      <c r="F370" s="95" t="n">
        <v>-0.403078</v>
      </c>
      <c r="G370" s="95" t="n">
        <v>1.211266</v>
      </c>
      <c r="H370" s="95" t="n">
        <v>-0.42601</v>
      </c>
      <c r="I370" s="95" t="n">
        <v>1.177709</v>
      </c>
      <c r="J370" s="95" t="n">
        <v>0.794211</v>
      </c>
      <c r="K370" s="95" t="n">
        <v>-0.435278</v>
      </c>
      <c r="L370" s="95" t="n">
        <v>-0.449784</v>
      </c>
      <c r="M370" s="95" t="n">
        <v>1.367278</v>
      </c>
      <c r="N370" s="95" t="n">
        <v>0.376562</v>
      </c>
      <c r="O370" s="95" t="n">
        <v>-1.079633</v>
      </c>
    </row>
    <row r="371" customFormat="false" ht="15" hidden="false" customHeight="false" outlineLevel="0" collapsed="false">
      <c r="A371" s="14" t="n">
        <v>367</v>
      </c>
      <c r="B371" s="94" t="n">
        <v>0.873131</v>
      </c>
      <c r="C371" s="95" t="n">
        <v>-0.967445</v>
      </c>
      <c r="D371" s="95" t="n">
        <v>-0.485863</v>
      </c>
      <c r="E371" s="95" t="n">
        <v>-0.164301</v>
      </c>
      <c r="F371" s="95" t="n">
        <v>-1.216202</v>
      </c>
      <c r="G371" s="95" t="n">
        <v>1.724961</v>
      </c>
      <c r="H371" s="95" t="n">
        <v>-0.941319</v>
      </c>
      <c r="I371" s="95" t="n">
        <v>-1.040332</v>
      </c>
      <c r="J371" s="95" t="n">
        <v>-1.851469</v>
      </c>
      <c r="K371" s="95" t="n">
        <v>-0.170061</v>
      </c>
      <c r="L371" s="95" t="n">
        <v>-0.309169</v>
      </c>
      <c r="M371" s="95" t="n">
        <v>0.733623</v>
      </c>
      <c r="N371" s="95" t="n">
        <v>-0.485637</v>
      </c>
      <c r="O371" s="95" t="n">
        <v>-0.049335</v>
      </c>
    </row>
    <row r="372" customFormat="false" ht="15" hidden="false" customHeight="false" outlineLevel="0" collapsed="false">
      <c r="A372" s="14" t="n">
        <v>368</v>
      </c>
      <c r="B372" s="94" t="n">
        <v>0.093685</v>
      </c>
      <c r="C372" s="95" t="n">
        <v>-0.162273</v>
      </c>
      <c r="D372" s="95" t="n">
        <v>-0.00717</v>
      </c>
      <c r="E372" s="95" t="n">
        <v>-0.401258</v>
      </c>
      <c r="F372" s="95" t="n">
        <v>-0.663358</v>
      </c>
      <c r="G372" s="95" t="n">
        <v>0.188126</v>
      </c>
      <c r="H372" s="95" t="n">
        <v>1.111265</v>
      </c>
      <c r="I372" s="95" t="n">
        <v>2.538825</v>
      </c>
      <c r="J372" s="95" t="n">
        <v>-1.083573</v>
      </c>
      <c r="K372" s="95" t="n">
        <v>-0.914251</v>
      </c>
      <c r="L372" s="95" t="n">
        <v>-0.134289</v>
      </c>
      <c r="M372" s="95" t="n">
        <v>0.873658</v>
      </c>
      <c r="N372" s="95" t="n">
        <v>0.246413</v>
      </c>
      <c r="O372" s="95" t="n">
        <v>-0.616282</v>
      </c>
    </row>
    <row r="373" customFormat="false" ht="15" hidden="false" customHeight="false" outlineLevel="0" collapsed="false">
      <c r="A373" s="14" t="n">
        <v>369</v>
      </c>
      <c r="B373" s="94" t="n">
        <v>0.993906</v>
      </c>
      <c r="C373" s="95" t="n">
        <v>0.853944</v>
      </c>
      <c r="D373" s="95" t="n">
        <v>-1.342517</v>
      </c>
      <c r="E373" s="95" t="n">
        <v>-0.372299</v>
      </c>
      <c r="F373" s="95" t="n">
        <v>-0.829737</v>
      </c>
      <c r="G373" s="95" t="n">
        <v>-1.009742</v>
      </c>
      <c r="H373" s="95" t="n">
        <v>-1.337063</v>
      </c>
      <c r="I373" s="95" t="n">
        <v>-0.666956</v>
      </c>
      <c r="J373" s="95" t="n">
        <v>-0.709061</v>
      </c>
      <c r="K373" s="95" t="n">
        <v>-1.542124</v>
      </c>
      <c r="L373" s="95" t="n">
        <v>-1.507465</v>
      </c>
      <c r="M373" s="95" t="n">
        <v>-0.790612</v>
      </c>
      <c r="N373" s="95" t="n">
        <v>0.466853</v>
      </c>
      <c r="O373" s="95" t="n">
        <v>-1.206087</v>
      </c>
    </row>
    <row r="374" customFormat="false" ht="15" hidden="false" customHeight="false" outlineLevel="0" collapsed="false">
      <c r="A374" s="14" t="n">
        <v>370</v>
      </c>
      <c r="B374" s="94" t="n">
        <v>0.212207</v>
      </c>
      <c r="C374" s="95" t="n">
        <v>0.355537</v>
      </c>
      <c r="D374" s="95" t="n">
        <v>-0.01241</v>
      </c>
      <c r="E374" s="95" t="n">
        <v>0.454869</v>
      </c>
      <c r="F374" s="95" t="n">
        <v>-1.678541</v>
      </c>
      <c r="G374" s="95" t="n">
        <v>-0.905222</v>
      </c>
      <c r="H374" s="95" t="n">
        <v>0.590346</v>
      </c>
      <c r="I374" s="95" t="n">
        <v>1.939702</v>
      </c>
      <c r="J374" s="95" t="n">
        <v>-0.666209</v>
      </c>
      <c r="K374" s="95" t="n">
        <v>-1.744916</v>
      </c>
      <c r="L374" s="95" t="n">
        <v>0.278019</v>
      </c>
      <c r="M374" s="95" t="n">
        <v>1.387305</v>
      </c>
      <c r="N374" s="95" t="n">
        <v>0.152828</v>
      </c>
      <c r="O374" s="95" t="n">
        <v>-0.706281</v>
      </c>
    </row>
    <row r="375" customFormat="false" ht="15" hidden="false" customHeight="false" outlineLevel="0" collapsed="false">
      <c r="A375" s="14" t="n">
        <v>371</v>
      </c>
      <c r="B375" s="94" t="n">
        <v>0.373849</v>
      </c>
      <c r="C375" s="95" t="n">
        <v>-0.693897</v>
      </c>
      <c r="D375" s="95" t="n">
        <v>1.004946</v>
      </c>
      <c r="E375" s="95" t="n">
        <v>2.492356</v>
      </c>
      <c r="F375" s="95" t="n">
        <v>1.409781</v>
      </c>
      <c r="G375" s="95" t="n">
        <v>0.625349</v>
      </c>
      <c r="H375" s="95" t="n">
        <v>0.478557</v>
      </c>
      <c r="I375" s="95" t="n">
        <v>-0.104431</v>
      </c>
      <c r="J375" s="95" t="n">
        <v>0.129719</v>
      </c>
      <c r="K375" s="95" t="n">
        <v>-0.127514</v>
      </c>
      <c r="L375" s="95" t="n">
        <v>-1.84032</v>
      </c>
      <c r="M375" s="95" t="n">
        <v>-2.421112</v>
      </c>
      <c r="N375" s="95" t="n">
        <v>0.470921</v>
      </c>
      <c r="O375" s="95" t="n">
        <v>-0.18321</v>
      </c>
    </row>
    <row r="376" customFormat="false" ht="15" hidden="false" customHeight="false" outlineLevel="0" collapsed="false">
      <c r="A376" s="14" t="n">
        <v>372</v>
      </c>
      <c r="B376" s="94" t="n">
        <v>0.093503</v>
      </c>
      <c r="C376" s="95" t="n">
        <v>-0.697494</v>
      </c>
      <c r="D376" s="95" t="n">
        <v>0.162882</v>
      </c>
      <c r="E376" s="95" t="n">
        <v>0.165821</v>
      </c>
      <c r="F376" s="95" t="n">
        <v>-1.058843</v>
      </c>
      <c r="G376" s="95" t="n">
        <v>-1.233949</v>
      </c>
      <c r="H376" s="95" t="n">
        <v>0.729582</v>
      </c>
      <c r="I376" s="95" t="n">
        <v>-1.021895</v>
      </c>
      <c r="J376" s="95" t="n">
        <v>0.09956</v>
      </c>
      <c r="K376" s="95" t="n">
        <v>0.008161</v>
      </c>
      <c r="L376" s="95" t="n">
        <v>-0.355587</v>
      </c>
      <c r="M376" s="95" t="n">
        <v>-0.304545</v>
      </c>
      <c r="N376" s="95" t="n">
        <v>-0.106585</v>
      </c>
      <c r="O376" s="95" t="n">
        <v>-0.13522</v>
      </c>
    </row>
    <row r="377" customFormat="false" ht="15" hidden="false" customHeight="false" outlineLevel="0" collapsed="false">
      <c r="A377" s="14" t="n">
        <v>373</v>
      </c>
      <c r="B377" s="94" t="n">
        <v>0.835142</v>
      </c>
      <c r="C377" s="95" t="n">
        <v>-1.225588</v>
      </c>
      <c r="D377" s="95" t="n">
        <v>-0.252371</v>
      </c>
      <c r="E377" s="95" t="n">
        <v>0.606472</v>
      </c>
      <c r="F377" s="95" t="n">
        <v>1.566697</v>
      </c>
      <c r="G377" s="95" t="n">
        <v>1.388098</v>
      </c>
      <c r="H377" s="95" t="n">
        <v>-2.479498</v>
      </c>
      <c r="I377" s="95" t="n">
        <v>0.959998</v>
      </c>
      <c r="J377" s="95" t="n">
        <v>-0.035202</v>
      </c>
      <c r="K377" s="95" t="n">
        <v>-1.124631</v>
      </c>
      <c r="L377" s="95" t="n">
        <v>-0.256919</v>
      </c>
      <c r="M377" s="95" t="n">
        <v>1.267523</v>
      </c>
      <c r="N377" s="95" t="n">
        <v>0.1544</v>
      </c>
      <c r="O377" s="95" t="n">
        <v>-0.467469</v>
      </c>
    </row>
    <row r="378" customFormat="false" ht="15" hidden="false" customHeight="false" outlineLevel="0" collapsed="false">
      <c r="A378" s="14" t="n">
        <v>374</v>
      </c>
      <c r="B378" s="94" t="n">
        <v>0.485933</v>
      </c>
      <c r="C378" s="95" t="n">
        <v>-0.808215</v>
      </c>
      <c r="D378" s="95" t="n">
        <v>-0.231935</v>
      </c>
      <c r="E378" s="95" t="n">
        <v>-0.333311</v>
      </c>
      <c r="F378" s="95" t="n">
        <v>-1.02064</v>
      </c>
      <c r="G378" s="95" t="n">
        <v>-1.690255</v>
      </c>
      <c r="H378" s="95" t="n">
        <v>-1.028739</v>
      </c>
      <c r="I378" s="95" t="n">
        <v>0.223905</v>
      </c>
      <c r="J378" s="95" t="n">
        <v>-2.322543</v>
      </c>
      <c r="K378" s="95" t="n">
        <v>-1.055768</v>
      </c>
      <c r="L378" s="95" t="n">
        <v>2.347087</v>
      </c>
      <c r="M378" s="95" t="n">
        <v>0.490593</v>
      </c>
      <c r="N378" s="95" t="n">
        <v>1.866041</v>
      </c>
      <c r="O378" s="95" t="n">
        <v>0.991565</v>
      </c>
    </row>
    <row r="379" customFormat="false" ht="15" hidden="false" customHeight="false" outlineLevel="0" collapsed="false">
      <c r="A379" s="14" t="n">
        <v>375</v>
      </c>
      <c r="B379" s="94" t="n">
        <v>0.962401</v>
      </c>
      <c r="C379" s="95" t="n">
        <v>1.021173</v>
      </c>
      <c r="D379" s="95" t="n">
        <v>0.727602</v>
      </c>
      <c r="E379" s="95" t="n">
        <v>-0.581607</v>
      </c>
      <c r="F379" s="95" t="n">
        <v>0.206902</v>
      </c>
      <c r="G379" s="95" t="n">
        <v>1.508988</v>
      </c>
      <c r="H379" s="95" t="n">
        <v>0.256643</v>
      </c>
      <c r="I379" s="95" t="n">
        <v>-0.326097</v>
      </c>
      <c r="J379" s="95" t="n">
        <v>-0.093213</v>
      </c>
      <c r="K379" s="95" t="n">
        <v>1.458178</v>
      </c>
      <c r="L379" s="95" t="n">
        <v>-1.344452</v>
      </c>
      <c r="M379" s="95" t="n">
        <v>1.88562</v>
      </c>
      <c r="N379" s="95" t="n">
        <v>-0.296125</v>
      </c>
      <c r="O379" s="95" t="n">
        <v>-0.221235</v>
      </c>
    </row>
    <row r="380" customFormat="false" ht="15" hidden="false" customHeight="false" outlineLevel="0" collapsed="false">
      <c r="A380" s="14" t="n">
        <v>376</v>
      </c>
      <c r="B380" s="94" t="n">
        <v>0.144616</v>
      </c>
      <c r="C380" s="95" t="n">
        <v>-0.511828</v>
      </c>
      <c r="D380" s="95" t="n">
        <v>0.138206</v>
      </c>
      <c r="E380" s="95" t="n">
        <v>0.067099</v>
      </c>
      <c r="F380" s="95" t="n">
        <v>0.391059</v>
      </c>
      <c r="G380" s="95" t="n">
        <v>-0.449009</v>
      </c>
      <c r="H380" s="95" t="n">
        <v>-1.177074</v>
      </c>
      <c r="I380" s="95" t="n">
        <v>-0.700281</v>
      </c>
      <c r="J380" s="95" t="n">
        <v>-1.056201</v>
      </c>
      <c r="K380" s="95" t="n">
        <v>-1.497754</v>
      </c>
      <c r="L380" s="95" t="n">
        <v>0.413186</v>
      </c>
      <c r="M380" s="95" t="n">
        <v>0.423317</v>
      </c>
      <c r="N380" s="95" t="n">
        <v>-1.88315</v>
      </c>
      <c r="O380" s="95" t="n">
        <v>-1.233677</v>
      </c>
    </row>
    <row r="381" customFormat="false" ht="15" hidden="false" customHeight="false" outlineLevel="0" collapsed="false">
      <c r="A381" s="14" t="n">
        <v>377</v>
      </c>
      <c r="B381" s="94" t="n">
        <v>0.891822</v>
      </c>
      <c r="C381" s="95" t="n">
        <v>1.004031</v>
      </c>
      <c r="D381" s="95" t="n">
        <v>0.522374</v>
      </c>
      <c r="E381" s="95" t="n">
        <v>1.23687</v>
      </c>
      <c r="F381" s="95" t="n">
        <v>-0.955259</v>
      </c>
      <c r="G381" s="95" t="n">
        <v>-2.428095</v>
      </c>
      <c r="H381" s="95" t="n">
        <v>-1.80009</v>
      </c>
      <c r="I381" s="95" t="n">
        <v>0.28145</v>
      </c>
      <c r="J381" s="95" t="n">
        <v>-1.3935</v>
      </c>
      <c r="K381" s="95" t="n">
        <v>1.446283</v>
      </c>
      <c r="L381" s="95" t="n">
        <v>-0.041467</v>
      </c>
      <c r="M381" s="95" t="n">
        <v>0.388676</v>
      </c>
      <c r="N381" s="95" t="n">
        <v>0.593252</v>
      </c>
      <c r="O381" s="95" t="n">
        <v>1.064428</v>
      </c>
    </row>
    <row r="382" customFormat="false" ht="15" hidden="false" customHeight="false" outlineLevel="0" collapsed="false">
      <c r="A382" s="14" t="n">
        <v>378</v>
      </c>
      <c r="B382" s="94" t="n">
        <v>0.359546</v>
      </c>
      <c r="C382" s="95" t="n">
        <v>0.088547</v>
      </c>
      <c r="D382" s="95" t="n">
        <v>0.358965</v>
      </c>
      <c r="E382" s="95" t="n">
        <v>-1.945468</v>
      </c>
      <c r="F382" s="95" t="n">
        <v>-1.191293</v>
      </c>
      <c r="G382" s="95" t="n">
        <v>0.410277</v>
      </c>
      <c r="H382" s="95" t="n">
        <v>0.106488</v>
      </c>
      <c r="I382" s="95" t="n">
        <v>-0.433282</v>
      </c>
      <c r="J382" s="95" t="n">
        <v>-0.82324</v>
      </c>
      <c r="K382" s="95" t="n">
        <v>0.672301</v>
      </c>
      <c r="L382" s="95" t="n">
        <v>0.184536</v>
      </c>
      <c r="M382" s="95" t="n">
        <v>-0.42423</v>
      </c>
      <c r="N382" s="95" t="n">
        <v>2.024885</v>
      </c>
      <c r="O382" s="95" t="n">
        <v>-0.336938</v>
      </c>
    </row>
    <row r="383" customFormat="false" ht="15" hidden="false" customHeight="false" outlineLevel="0" collapsed="false">
      <c r="A383" s="14" t="n">
        <v>379</v>
      </c>
      <c r="B383" s="94" t="n">
        <v>0.236291</v>
      </c>
      <c r="C383" s="95" t="n">
        <v>-0.760665</v>
      </c>
      <c r="D383" s="95" t="n">
        <v>1.200439</v>
      </c>
      <c r="E383" s="95" t="n">
        <v>-0.995395</v>
      </c>
      <c r="F383" s="95" t="n">
        <v>-0.746269</v>
      </c>
      <c r="G383" s="95" t="n">
        <v>0.334132</v>
      </c>
      <c r="H383" s="95" t="n">
        <v>1.66869</v>
      </c>
      <c r="I383" s="95" t="n">
        <v>-0.490978</v>
      </c>
      <c r="J383" s="95" t="n">
        <v>-2.128558</v>
      </c>
      <c r="K383" s="95" t="n">
        <v>1.150542</v>
      </c>
      <c r="L383" s="95" t="n">
        <v>-0.05147</v>
      </c>
      <c r="M383" s="95" t="n">
        <v>0.951619</v>
      </c>
      <c r="N383" s="95" t="n">
        <v>0.483139</v>
      </c>
      <c r="O383" s="95" t="n">
        <v>1.280204</v>
      </c>
    </row>
    <row r="384" customFormat="false" ht="15" hidden="false" customHeight="false" outlineLevel="0" collapsed="false">
      <c r="A384" s="14" t="n">
        <v>380</v>
      </c>
      <c r="B384" s="94" t="n">
        <v>0.657123</v>
      </c>
      <c r="C384" s="95" t="n">
        <v>0.094216</v>
      </c>
      <c r="D384" s="95" t="n">
        <v>-1.862511</v>
      </c>
      <c r="E384" s="95" t="n">
        <v>-0.115728</v>
      </c>
      <c r="F384" s="95" t="n">
        <v>1.550204</v>
      </c>
      <c r="G384" s="95" t="n">
        <v>1.762468</v>
      </c>
      <c r="H384" s="95" t="n">
        <v>1.19216</v>
      </c>
      <c r="I384" s="95" t="n">
        <v>0.204993</v>
      </c>
      <c r="J384" s="95" t="n">
        <v>-1.137748</v>
      </c>
      <c r="K384" s="95" t="n">
        <v>1.548164</v>
      </c>
      <c r="L384" s="95" t="n">
        <v>-1.065003</v>
      </c>
      <c r="M384" s="95" t="n">
        <v>-0.004231</v>
      </c>
      <c r="N384" s="95" t="n">
        <v>-0.272565</v>
      </c>
      <c r="O384" s="95" t="n">
        <v>0.497597</v>
      </c>
    </row>
    <row r="385" customFormat="false" ht="15" hidden="false" customHeight="false" outlineLevel="0" collapsed="false">
      <c r="A385" s="14" t="n">
        <v>381</v>
      </c>
      <c r="B385" s="94" t="n">
        <v>0.030188</v>
      </c>
      <c r="C385" s="95" t="n">
        <v>0.584409</v>
      </c>
      <c r="D385" s="95" t="n">
        <v>2.869236</v>
      </c>
      <c r="E385" s="95" t="n">
        <v>1.53493</v>
      </c>
      <c r="F385" s="95" t="n">
        <v>-0.096372</v>
      </c>
      <c r="G385" s="95" t="n">
        <v>-0.308657</v>
      </c>
      <c r="H385" s="95" t="n">
        <v>-1.225702</v>
      </c>
      <c r="I385" s="95" t="n">
        <v>0.775916</v>
      </c>
      <c r="J385" s="95" t="n">
        <v>-1.829246</v>
      </c>
      <c r="K385" s="95" t="n">
        <v>-1.567677</v>
      </c>
      <c r="L385" s="95" t="n">
        <v>-0.129821</v>
      </c>
      <c r="M385" s="95" t="n">
        <v>0.201975</v>
      </c>
      <c r="N385" s="95" t="n">
        <v>-0.450308</v>
      </c>
      <c r="O385" s="95" t="n">
        <v>0.65481</v>
      </c>
    </row>
    <row r="386" customFormat="false" ht="15" hidden="false" customHeight="false" outlineLevel="0" collapsed="false">
      <c r="A386" s="14" t="n">
        <v>382</v>
      </c>
      <c r="B386" s="94" t="n">
        <v>0.52547</v>
      </c>
      <c r="C386" s="95" t="n">
        <v>-0.452914</v>
      </c>
      <c r="D386" s="95" t="n">
        <v>1.453046</v>
      </c>
      <c r="E386" s="95" t="n">
        <v>0.452387</v>
      </c>
      <c r="F386" s="95" t="n">
        <v>-0.41319</v>
      </c>
      <c r="G386" s="95" t="n">
        <v>-0.94677</v>
      </c>
      <c r="H386" s="95" t="n">
        <v>1.820175</v>
      </c>
      <c r="I386" s="95" t="n">
        <v>-0.483044</v>
      </c>
      <c r="J386" s="95" t="n">
        <v>-1.598326</v>
      </c>
      <c r="K386" s="95" t="n">
        <v>0.659249</v>
      </c>
      <c r="L386" s="95" t="n">
        <v>-0.608076</v>
      </c>
      <c r="M386" s="95" t="n">
        <v>2.406861</v>
      </c>
      <c r="N386" s="95" t="n">
        <v>-0.538991</v>
      </c>
      <c r="O386" s="95" t="n">
        <v>-1.38766</v>
      </c>
    </row>
    <row r="387" customFormat="false" ht="15" hidden="false" customHeight="false" outlineLevel="0" collapsed="false">
      <c r="A387" s="14" t="n">
        <v>383</v>
      </c>
      <c r="B387" s="94" t="n">
        <v>0.473605</v>
      </c>
      <c r="C387" s="95" t="n">
        <v>-1.579084</v>
      </c>
      <c r="D387" s="95" t="n">
        <v>-2.027698</v>
      </c>
      <c r="E387" s="95" t="n">
        <v>0.741745</v>
      </c>
      <c r="F387" s="95" t="n">
        <v>1.93266</v>
      </c>
      <c r="G387" s="95" t="n">
        <v>0.257078</v>
      </c>
      <c r="H387" s="95" t="n">
        <v>-0.29251</v>
      </c>
      <c r="I387" s="95" t="n">
        <v>-1.107515</v>
      </c>
      <c r="J387" s="95" t="n">
        <v>0.794226</v>
      </c>
      <c r="K387" s="95" t="n">
        <v>-1.290493</v>
      </c>
      <c r="L387" s="95" t="n">
        <v>-0.594383</v>
      </c>
      <c r="M387" s="95" t="n">
        <v>-0.333152</v>
      </c>
      <c r="N387" s="95" t="n">
        <v>1.137589</v>
      </c>
      <c r="O387" s="95" t="n">
        <v>0.782224</v>
      </c>
    </row>
    <row r="388" customFormat="false" ht="15" hidden="false" customHeight="false" outlineLevel="0" collapsed="false">
      <c r="A388" s="14" t="n">
        <v>384</v>
      </c>
      <c r="B388" s="94" t="n">
        <v>0.048505</v>
      </c>
      <c r="C388" s="95" t="n">
        <v>1.467839</v>
      </c>
      <c r="D388" s="95" t="n">
        <v>2.371931</v>
      </c>
      <c r="E388" s="95" t="n">
        <v>-0.156452</v>
      </c>
      <c r="F388" s="95" t="n">
        <v>2.049007</v>
      </c>
      <c r="G388" s="95" t="n">
        <v>1.628586</v>
      </c>
      <c r="H388" s="95" t="n">
        <v>0.289771</v>
      </c>
      <c r="I388" s="95" t="n">
        <v>1.513403</v>
      </c>
      <c r="J388" s="95" t="n">
        <v>1.104839</v>
      </c>
      <c r="K388" s="95" t="n">
        <v>1.7749</v>
      </c>
      <c r="L388" s="95" t="n">
        <v>-2.555038</v>
      </c>
      <c r="M388" s="95" t="n">
        <v>-0.923704</v>
      </c>
      <c r="N388" s="95" t="n">
        <v>-1.317258</v>
      </c>
      <c r="O388" s="95" t="n">
        <v>0.317108</v>
      </c>
    </row>
    <row r="389" customFormat="false" ht="15" hidden="false" customHeight="false" outlineLevel="0" collapsed="false">
      <c r="A389" s="14" t="n">
        <v>385</v>
      </c>
      <c r="B389" s="94" t="n">
        <v>0.434182</v>
      </c>
      <c r="C389" s="95" t="n">
        <v>0.28476</v>
      </c>
      <c r="D389" s="95" t="n">
        <v>-1.272694</v>
      </c>
      <c r="E389" s="95" t="n">
        <v>-0.679918</v>
      </c>
      <c r="F389" s="95" t="n">
        <v>0.155972</v>
      </c>
      <c r="G389" s="95" t="n">
        <v>-0.154603</v>
      </c>
      <c r="H389" s="95" t="n">
        <v>0.008781</v>
      </c>
      <c r="I389" s="95" t="n">
        <v>-0.415507</v>
      </c>
      <c r="J389" s="95" t="n">
        <v>-1.230747</v>
      </c>
      <c r="K389" s="95" t="n">
        <v>0.625509</v>
      </c>
      <c r="L389" s="95" t="n">
        <v>-1.361079</v>
      </c>
      <c r="M389" s="95" t="n">
        <v>0.811062</v>
      </c>
      <c r="N389" s="95" t="n">
        <v>0.228719</v>
      </c>
      <c r="O389" s="95" t="n">
        <v>0.952429</v>
      </c>
    </row>
    <row r="390" customFormat="false" ht="15" hidden="false" customHeight="false" outlineLevel="0" collapsed="false">
      <c r="A390" s="14" t="n">
        <v>386</v>
      </c>
      <c r="B390" s="94" t="n">
        <v>0.304919</v>
      </c>
      <c r="C390" s="95" t="n">
        <v>0.911831</v>
      </c>
      <c r="D390" s="95" t="n">
        <v>-1.540006</v>
      </c>
      <c r="E390" s="95" t="n">
        <v>-1.253499</v>
      </c>
      <c r="F390" s="95" t="n">
        <v>-2.47849</v>
      </c>
      <c r="G390" s="95" t="n">
        <v>-1.515919</v>
      </c>
      <c r="H390" s="95" t="n">
        <v>-1.147929</v>
      </c>
      <c r="I390" s="95" t="n">
        <v>0.840108</v>
      </c>
      <c r="J390" s="95" t="n">
        <v>0.514418</v>
      </c>
      <c r="K390" s="95" t="n">
        <v>-1.831196</v>
      </c>
      <c r="L390" s="95" t="n">
        <v>0.727175</v>
      </c>
      <c r="M390" s="95" t="n">
        <v>-0.650961</v>
      </c>
      <c r="N390" s="95" t="n">
        <v>0.165634</v>
      </c>
      <c r="O390" s="95" t="n">
        <v>0.015532</v>
      </c>
    </row>
    <row r="391" customFormat="false" ht="15" hidden="false" customHeight="false" outlineLevel="0" collapsed="false">
      <c r="A391" s="14" t="n">
        <v>387</v>
      </c>
      <c r="B391" s="94" t="n">
        <v>0.248648</v>
      </c>
      <c r="C391" s="95" t="n">
        <v>-0.312174</v>
      </c>
      <c r="D391" s="95" t="n">
        <v>1.190577</v>
      </c>
      <c r="E391" s="95" t="n">
        <v>-1.528895</v>
      </c>
      <c r="F391" s="95" t="n">
        <v>0.56186</v>
      </c>
      <c r="G391" s="95" t="n">
        <v>1.370513</v>
      </c>
      <c r="H391" s="95" t="n">
        <v>-0.407738</v>
      </c>
      <c r="I391" s="95" t="n">
        <v>-0.648177</v>
      </c>
      <c r="J391" s="95" t="n">
        <v>-1.001922</v>
      </c>
      <c r="K391" s="95" t="n">
        <v>0.200883</v>
      </c>
      <c r="L391" s="95" t="n">
        <v>0.327545</v>
      </c>
      <c r="M391" s="95" t="n">
        <v>0.28488</v>
      </c>
      <c r="N391" s="95" t="n">
        <v>-2.278027</v>
      </c>
      <c r="O391" s="95" t="n">
        <v>1.642397</v>
      </c>
    </row>
    <row r="392" customFormat="false" ht="15" hidden="false" customHeight="false" outlineLevel="0" collapsed="false">
      <c r="A392" s="14" t="n">
        <v>388</v>
      </c>
      <c r="B392" s="94" t="n">
        <v>0.930294</v>
      </c>
      <c r="C392" s="95" t="n">
        <v>0.875235</v>
      </c>
      <c r="D392" s="95" t="n">
        <v>-0.20298</v>
      </c>
      <c r="E392" s="95" t="n">
        <v>0.531832</v>
      </c>
      <c r="F392" s="95" t="n">
        <v>-1.393725</v>
      </c>
      <c r="G392" s="95" t="n">
        <v>0.390448</v>
      </c>
      <c r="H392" s="95" t="n">
        <v>-0.769819</v>
      </c>
      <c r="I392" s="95" t="n">
        <v>0.360977</v>
      </c>
      <c r="J392" s="95" t="n">
        <v>-1.097032</v>
      </c>
      <c r="K392" s="95" t="n">
        <v>-0.493502</v>
      </c>
      <c r="L392" s="95" t="n">
        <v>0.488966</v>
      </c>
      <c r="M392" s="95" t="n">
        <v>-0.587821</v>
      </c>
      <c r="N392" s="95" t="n">
        <v>0.145728</v>
      </c>
      <c r="O392" s="95" t="n">
        <v>-0.120981</v>
      </c>
    </row>
    <row r="393" customFormat="false" ht="15" hidden="false" customHeight="false" outlineLevel="0" collapsed="false">
      <c r="A393" s="14" t="n">
        <v>389</v>
      </c>
      <c r="B393" s="94" t="n">
        <v>0.598297</v>
      </c>
      <c r="C393" s="95" t="n">
        <v>1.290795</v>
      </c>
      <c r="D393" s="95" t="n">
        <v>0.800958</v>
      </c>
      <c r="E393" s="95" t="n">
        <v>0.176704</v>
      </c>
      <c r="F393" s="95" t="n">
        <v>2.283128</v>
      </c>
      <c r="G393" s="95" t="n">
        <v>0.34501</v>
      </c>
      <c r="H393" s="95" t="n">
        <v>-0.615581</v>
      </c>
      <c r="I393" s="95" t="n">
        <v>1.754256</v>
      </c>
      <c r="J393" s="95" t="n">
        <v>-0.399071</v>
      </c>
      <c r="K393" s="95" t="n">
        <v>-0.381021</v>
      </c>
      <c r="L393" s="95" t="n">
        <v>-1.022275</v>
      </c>
      <c r="M393" s="95" t="n">
        <v>-0.161251</v>
      </c>
      <c r="N393" s="95" t="n">
        <v>0.732506</v>
      </c>
      <c r="O393" s="95" t="n">
        <v>-1.822819</v>
      </c>
    </row>
    <row r="394" customFormat="false" ht="15" hidden="false" customHeight="false" outlineLevel="0" collapsed="false">
      <c r="A394" s="14" t="n">
        <v>390</v>
      </c>
      <c r="B394" s="94" t="n">
        <v>0.154158</v>
      </c>
      <c r="C394" s="95" t="n">
        <v>-0.137731</v>
      </c>
      <c r="D394" s="95" t="n">
        <v>-1.625194</v>
      </c>
      <c r="E394" s="95" t="n">
        <v>1.339835</v>
      </c>
      <c r="F394" s="95" t="n">
        <v>0.005608</v>
      </c>
      <c r="G394" s="95" t="n">
        <v>1.375099</v>
      </c>
      <c r="H394" s="95" t="n">
        <v>-0.135949</v>
      </c>
      <c r="I394" s="95" t="n">
        <v>-1.740781</v>
      </c>
      <c r="J394" s="95" t="n">
        <v>-0.493144</v>
      </c>
      <c r="K394" s="95" t="n">
        <v>3.417551</v>
      </c>
      <c r="L394" s="95" t="n">
        <v>0.004359</v>
      </c>
      <c r="M394" s="95" t="n">
        <v>1.073821</v>
      </c>
      <c r="N394" s="95" t="n">
        <v>-0.897683</v>
      </c>
      <c r="O394" s="95" t="n">
        <v>-0.440311</v>
      </c>
    </row>
    <row r="395" customFormat="false" ht="15" hidden="false" customHeight="false" outlineLevel="0" collapsed="false">
      <c r="A395" s="14" t="n">
        <v>391</v>
      </c>
      <c r="B395" s="94" t="n">
        <v>0.757132</v>
      </c>
      <c r="C395" s="95" t="n">
        <v>0.857059</v>
      </c>
      <c r="D395" s="95" t="n">
        <v>1.317631</v>
      </c>
      <c r="E395" s="95" t="n">
        <v>1.104646</v>
      </c>
      <c r="F395" s="95" t="n">
        <v>-1.084286</v>
      </c>
      <c r="G395" s="95" t="n">
        <v>-1.72318</v>
      </c>
      <c r="H395" s="95" t="n">
        <v>-1.53499</v>
      </c>
      <c r="I395" s="95" t="n">
        <v>-0.81338</v>
      </c>
      <c r="J395" s="95" t="n">
        <v>-0.44282</v>
      </c>
      <c r="K395" s="95" t="n">
        <v>0.45128</v>
      </c>
      <c r="L395" s="95" t="n">
        <v>-1.928064</v>
      </c>
      <c r="M395" s="95" t="n">
        <v>-1.523138</v>
      </c>
      <c r="N395" s="95" t="n">
        <v>0.196512</v>
      </c>
      <c r="O395" s="95" t="n">
        <v>-0.039592</v>
      </c>
    </row>
    <row r="396" customFormat="false" ht="15" hidden="false" customHeight="false" outlineLevel="0" collapsed="false">
      <c r="A396" s="14" t="n">
        <v>392</v>
      </c>
      <c r="B396" s="94" t="n">
        <v>0.369567</v>
      </c>
      <c r="C396" s="95" t="n">
        <v>-0.443777</v>
      </c>
      <c r="D396" s="95" t="n">
        <v>1.75137</v>
      </c>
      <c r="E396" s="95" t="n">
        <v>-1.114042</v>
      </c>
      <c r="F396" s="95" t="n">
        <v>0.830741</v>
      </c>
      <c r="G396" s="95" t="n">
        <v>0.066849</v>
      </c>
      <c r="H396" s="95" t="n">
        <v>-0.39786</v>
      </c>
      <c r="I396" s="95" t="n">
        <v>-0.896316</v>
      </c>
      <c r="J396" s="95" t="n">
        <v>-1.809821</v>
      </c>
      <c r="K396" s="95" t="n">
        <v>-1.384386</v>
      </c>
      <c r="L396" s="95" t="n">
        <v>-0.434578</v>
      </c>
      <c r="M396" s="95" t="n">
        <v>-0.938173</v>
      </c>
      <c r="N396" s="95" t="n">
        <v>-0.865082</v>
      </c>
      <c r="O396" s="95" t="n">
        <v>-0.215741</v>
      </c>
    </row>
    <row r="397" customFormat="false" ht="15" hidden="false" customHeight="false" outlineLevel="0" collapsed="false">
      <c r="A397" s="14" t="n">
        <v>393</v>
      </c>
      <c r="B397" s="94" t="n">
        <v>0.598851</v>
      </c>
      <c r="C397" s="95" t="n">
        <v>1.203081</v>
      </c>
      <c r="D397" s="95" t="n">
        <v>0.426047</v>
      </c>
      <c r="E397" s="95" t="n">
        <v>-0.038852</v>
      </c>
      <c r="F397" s="95" t="n">
        <v>-1.087655</v>
      </c>
      <c r="G397" s="95" t="n">
        <v>-0.326041</v>
      </c>
      <c r="H397" s="95" t="n">
        <v>0.220431</v>
      </c>
      <c r="I397" s="95" t="n">
        <v>-0.830286</v>
      </c>
      <c r="J397" s="95" t="n">
        <v>0.384053</v>
      </c>
      <c r="K397" s="95" t="n">
        <v>-0.095035</v>
      </c>
      <c r="L397" s="95" t="n">
        <v>0.499234</v>
      </c>
      <c r="M397" s="95" t="n">
        <v>2.915337</v>
      </c>
      <c r="N397" s="95" t="n">
        <v>0.186347</v>
      </c>
      <c r="O397" s="95" t="n">
        <v>0.352314</v>
      </c>
    </row>
    <row r="398" customFormat="false" ht="15" hidden="false" customHeight="false" outlineLevel="0" collapsed="false">
      <c r="A398" s="14" t="n">
        <v>394</v>
      </c>
      <c r="B398" s="94" t="n">
        <v>0.379935</v>
      </c>
      <c r="C398" s="95" t="n">
        <v>-0.415661</v>
      </c>
      <c r="D398" s="95" t="n">
        <v>0.7606</v>
      </c>
      <c r="E398" s="95" t="n">
        <v>-0.795827</v>
      </c>
      <c r="F398" s="95" t="n">
        <v>0.072974</v>
      </c>
      <c r="G398" s="95" t="n">
        <v>-1.938005</v>
      </c>
      <c r="H398" s="95" t="n">
        <v>1.716633</v>
      </c>
      <c r="I398" s="95" t="n">
        <v>1.027586</v>
      </c>
      <c r="J398" s="95" t="n">
        <v>-1.082873</v>
      </c>
      <c r="K398" s="95" t="n">
        <v>1.555304</v>
      </c>
      <c r="L398" s="95" t="n">
        <v>0.242275</v>
      </c>
      <c r="M398" s="95" t="n">
        <v>0.626701</v>
      </c>
      <c r="N398" s="95" t="n">
        <v>0.148189</v>
      </c>
      <c r="O398" s="95" t="n">
        <v>-0.262832</v>
      </c>
    </row>
    <row r="399" customFormat="false" ht="15" hidden="false" customHeight="false" outlineLevel="0" collapsed="false">
      <c r="A399" s="14" t="n">
        <v>395</v>
      </c>
      <c r="B399" s="94" t="n">
        <v>0.638546</v>
      </c>
      <c r="C399" s="95" t="n">
        <v>0.813147</v>
      </c>
      <c r="D399" s="95" t="n">
        <v>-0.419179</v>
      </c>
      <c r="E399" s="95" t="n">
        <v>-1.143708</v>
      </c>
      <c r="F399" s="95" t="n">
        <v>1.282208</v>
      </c>
      <c r="G399" s="95" t="n">
        <v>-0.115227</v>
      </c>
      <c r="H399" s="95" t="n">
        <v>0.861457</v>
      </c>
      <c r="I399" s="95" t="n">
        <v>-0.089682</v>
      </c>
      <c r="J399" s="95" t="n">
        <v>0.848122</v>
      </c>
      <c r="K399" s="95" t="n">
        <v>-1.769807</v>
      </c>
      <c r="L399" s="95" t="n">
        <v>0.741529</v>
      </c>
      <c r="M399" s="95" t="n">
        <v>0.415709</v>
      </c>
      <c r="N399" s="95" t="n">
        <v>-0.883533</v>
      </c>
      <c r="O399" s="95" t="n">
        <v>0.665483</v>
      </c>
    </row>
    <row r="400" customFormat="false" ht="15" hidden="false" customHeight="false" outlineLevel="0" collapsed="false">
      <c r="A400" s="14" t="n">
        <v>396</v>
      </c>
      <c r="B400" s="94" t="n">
        <v>0.681937</v>
      </c>
      <c r="C400" s="95" t="n">
        <v>0.668199</v>
      </c>
      <c r="D400" s="95" t="n">
        <v>0.069809</v>
      </c>
      <c r="E400" s="95" t="n">
        <v>0.81792</v>
      </c>
      <c r="F400" s="95" t="n">
        <v>-0.770127</v>
      </c>
      <c r="G400" s="95" t="n">
        <v>-0.969731</v>
      </c>
      <c r="H400" s="95" t="n">
        <v>-1.502311</v>
      </c>
      <c r="I400" s="95" t="n">
        <v>0.516997</v>
      </c>
      <c r="J400" s="95" t="n">
        <v>0.211269</v>
      </c>
      <c r="K400" s="95" t="n">
        <v>-1.694786</v>
      </c>
      <c r="L400" s="95" t="n">
        <v>0.657909</v>
      </c>
      <c r="M400" s="95" t="n">
        <v>0.900894</v>
      </c>
      <c r="N400" s="95" t="n">
        <v>1.982594</v>
      </c>
      <c r="O400" s="95" t="n">
        <v>-0.029014</v>
      </c>
    </row>
    <row r="401" customFormat="false" ht="15" hidden="false" customHeight="false" outlineLevel="0" collapsed="false">
      <c r="A401" s="14" t="n">
        <v>397</v>
      </c>
      <c r="B401" s="94" t="n">
        <v>0.283534</v>
      </c>
      <c r="C401" s="95" t="n">
        <v>1.58359</v>
      </c>
      <c r="D401" s="95" t="n">
        <v>-1.562524</v>
      </c>
      <c r="E401" s="95" t="n">
        <v>1.235715</v>
      </c>
      <c r="F401" s="95" t="n">
        <v>0.999702</v>
      </c>
      <c r="G401" s="95" t="n">
        <v>-0.227988</v>
      </c>
      <c r="H401" s="95" t="n">
        <v>0.81744</v>
      </c>
      <c r="I401" s="95" t="n">
        <v>-2.1252</v>
      </c>
      <c r="J401" s="95" t="n">
        <v>0.110373</v>
      </c>
      <c r="K401" s="95" t="n">
        <v>0.428829</v>
      </c>
      <c r="L401" s="95" t="n">
        <v>0.101604</v>
      </c>
      <c r="M401" s="95" t="n">
        <v>0.836246</v>
      </c>
      <c r="N401" s="95" t="n">
        <v>0.799921</v>
      </c>
      <c r="O401" s="95" t="n">
        <v>-1.434843</v>
      </c>
    </row>
    <row r="402" customFormat="false" ht="15" hidden="false" customHeight="false" outlineLevel="0" collapsed="false">
      <c r="A402" s="14" t="n">
        <v>398</v>
      </c>
      <c r="B402" s="94" t="n">
        <v>0.831058</v>
      </c>
      <c r="C402" s="95" t="n">
        <v>0.469225</v>
      </c>
      <c r="D402" s="95" t="n">
        <v>-0.690364</v>
      </c>
      <c r="E402" s="95" t="n">
        <v>1.190991</v>
      </c>
      <c r="F402" s="95" t="n">
        <v>0.308445</v>
      </c>
      <c r="G402" s="95" t="n">
        <v>1.023649</v>
      </c>
      <c r="H402" s="95" t="n">
        <v>2.503841</v>
      </c>
      <c r="I402" s="95" t="n">
        <v>1.288411</v>
      </c>
      <c r="J402" s="95" t="n">
        <v>-2.16925</v>
      </c>
      <c r="K402" s="95" t="n">
        <v>-1.148589</v>
      </c>
      <c r="L402" s="95" t="n">
        <v>0.062086</v>
      </c>
      <c r="M402" s="95" t="n">
        <v>0.377357</v>
      </c>
      <c r="N402" s="95" t="n">
        <v>0.182622</v>
      </c>
      <c r="O402" s="95" t="n">
        <v>-0.01248</v>
      </c>
    </row>
    <row r="403" customFormat="false" ht="15" hidden="false" customHeight="false" outlineLevel="0" collapsed="false">
      <c r="A403" s="14" t="n">
        <v>399</v>
      </c>
      <c r="B403" s="94" t="n">
        <v>0.618131</v>
      </c>
      <c r="C403" s="95" t="n">
        <v>0.927438</v>
      </c>
      <c r="D403" s="95" t="n">
        <v>-0.761049</v>
      </c>
      <c r="E403" s="95" t="n">
        <v>0.472838</v>
      </c>
      <c r="F403" s="95" t="n">
        <v>-0.373073</v>
      </c>
      <c r="G403" s="95" t="n">
        <v>1.131371</v>
      </c>
      <c r="H403" s="95" t="n">
        <v>0.261495</v>
      </c>
      <c r="I403" s="95" t="n">
        <v>-1.025955</v>
      </c>
      <c r="J403" s="95" t="n">
        <v>-1.024051</v>
      </c>
      <c r="K403" s="95" t="n">
        <v>2.065035</v>
      </c>
      <c r="L403" s="95" t="n">
        <v>0.703525</v>
      </c>
      <c r="M403" s="95" t="n">
        <v>0.826303</v>
      </c>
      <c r="N403" s="95" t="n">
        <v>-0.455922</v>
      </c>
      <c r="O403" s="95" t="n">
        <v>-0.348762</v>
      </c>
    </row>
    <row r="404" customFormat="false" ht="15" hidden="false" customHeight="false" outlineLevel="0" collapsed="false">
      <c r="A404" s="14" t="n">
        <v>400</v>
      </c>
      <c r="B404" s="94" t="n">
        <v>0.605269</v>
      </c>
      <c r="C404" s="95" t="n">
        <v>-2.104695</v>
      </c>
      <c r="D404" s="95" t="n">
        <v>0.817981</v>
      </c>
      <c r="E404" s="95" t="n">
        <v>0.022654</v>
      </c>
      <c r="F404" s="95" t="n">
        <v>1.214502</v>
      </c>
      <c r="G404" s="95" t="n">
        <v>1.400623</v>
      </c>
      <c r="H404" s="95" t="n">
        <v>0.15331</v>
      </c>
      <c r="I404" s="95" t="n">
        <v>0.458087</v>
      </c>
      <c r="J404" s="95" t="n">
        <v>1.147011</v>
      </c>
      <c r="K404" s="95" t="n">
        <v>-0.360251</v>
      </c>
      <c r="L404" s="95" t="n">
        <v>0.923874</v>
      </c>
      <c r="M404" s="95" t="n">
        <v>-1.871156</v>
      </c>
      <c r="N404" s="95" t="n">
        <v>0.603656</v>
      </c>
      <c r="O404" s="95" t="n">
        <v>-0.260828</v>
      </c>
    </row>
    <row r="405" customFormat="false" ht="15" hidden="false" customHeight="false" outlineLevel="0" collapsed="false">
      <c r="A405" s="14" t="n">
        <v>401</v>
      </c>
      <c r="B405" s="94" t="n">
        <v>0.218006</v>
      </c>
      <c r="C405" s="95" t="n">
        <v>0.167193</v>
      </c>
      <c r="D405" s="95" t="n">
        <v>-1.034521</v>
      </c>
      <c r="E405" s="95" t="n">
        <v>-0.83669</v>
      </c>
      <c r="F405" s="95" t="n">
        <v>-0.624506</v>
      </c>
      <c r="G405" s="95" t="n">
        <v>-0.024397</v>
      </c>
      <c r="H405" s="95" t="n">
        <v>-0.840614</v>
      </c>
      <c r="I405" s="95" t="n">
        <v>-1.522101</v>
      </c>
      <c r="J405" s="95" t="n">
        <v>2.028057</v>
      </c>
      <c r="K405" s="95" t="n">
        <v>0.616273</v>
      </c>
      <c r="L405" s="95" t="n">
        <v>-0.949927</v>
      </c>
      <c r="M405" s="95" t="n">
        <v>-0.379922</v>
      </c>
      <c r="N405" s="95" t="n">
        <v>-0.108601</v>
      </c>
      <c r="O405" s="95" t="n">
        <v>0.434909</v>
      </c>
    </row>
    <row r="406" customFormat="false" ht="15" hidden="false" customHeight="false" outlineLevel="0" collapsed="false">
      <c r="A406" s="14" t="n">
        <v>402</v>
      </c>
      <c r="B406" s="94" t="n">
        <v>0.253963</v>
      </c>
      <c r="C406" s="95" t="n">
        <v>-0.983376</v>
      </c>
      <c r="D406" s="95" t="n">
        <v>-0.746924</v>
      </c>
      <c r="E406" s="95" t="n">
        <v>0.737583</v>
      </c>
      <c r="F406" s="95" t="n">
        <v>2.700145</v>
      </c>
      <c r="G406" s="95" t="n">
        <v>0.731407</v>
      </c>
      <c r="H406" s="95" t="n">
        <v>0.035827</v>
      </c>
      <c r="I406" s="95" t="n">
        <v>-1.336066</v>
      </c>
      <c r="J406" s="95" t="n">
        <v>0.617588</v>
      </c>
      <c r="K406" s="95" t="n">
        <v>-1.085939</v>
      </c>
      <c r="L406" s="95" t="n">
        <v>0.990051</v>
      </c>
      <c r="M406" s="95" t="n">
        <v>-0.178829</v>
      </c>
      <c r="N406" s="95" t="n">
        <v>-0.736351</v>
      </c>
      <c r="O406" s="95" t="n">
        <v>1.248107</v>
      </c>
    </row>
    <row r="407" customFormat="false" ht="15" hidden="false" customHeight="false" outlineLevel="0" collapsed="false">
      <c r="A407" s="14" t="n">
        <v>403</v>
      </c>
      <c r="B407" s="94" t="n">
        <v>0.395377</v>
      </c>
      <c r="C407" s="95" t="n">
        <v>-0.17985</v>
      </c>
      <c r="D407" s="95" t="n">
        <v>-0.647635</v>
      </c>
      <c r="E407" s="95" t="n">
        <v>0.021729</v>
      </c>
      <c r="F407" s="95" t="n">
        <v>2.284767</v>
      </c>
      <c r="G407" s="95" t="n">
        <v>0.455376</v>
      </c>
      <c r="H407" s="95" t="n">
        <v>0.211398</v>
      </c>
      <c r="I407" s="95" t="n">
        <v>-1.787377</v>
      </c>
      <c r="J407" s="95" t="n">
        <v>1.712151</v>
      </c>
      <c r="K407" s="95" t="n">
        <v>-1.344847</v>
      </c>
      <c r="L407" s="95" t="n">
        <v>0.107824</v>
      </c>
      <c r="M407" s="95" t="n">
        <v>-0.241353</v>
      </c>
      <c r="N407" s="95" t="n">
        <v>-0.020227</v>
      </c>
      <c r="O407" s="95" t="n">
        <v>0.004557</v>
      </c>
    </row>
    <row r="408" customFormat="false" ht="15" hidden="false" customHeight="false" outlineLevel="0" collapsed="false">
      <c r="A408" s="14" t="n">
        <v>404</v>
      </c>
      <c r="B408" s="94" t="n">
        <v>0.033873</v>
      </c>
      <c r="C408" s="95" t="n">
        <v>-1.454303</v>
      </c>
      <c r="D408" s="95" t="n">
        <v>-0.176067</v>
      </c>
      <c r="E408" s="95" t="n">
        <v>-1.014054</v>
      </c>
      <c r="F408" s="95" t="n">
        <v>-1.27595</v>
      </c>
      <c r="G408" s="95" t="n">
        <v>-0.265797</v>
      </c>
      <c r="H408" s="95" t="n">
        <v>1.021771</v>
      </c>
      <c r="I408" s="95" t="n">
        <v>0.278819</v>
      </c>
      <c r="J408" s="95" t="n">
        <v>-0.793158</v>
      </c>
      <c r="K408" s="95" t="n">
        <v>0.981755</v>
      </c>
      <c r="L408" s="95" t="n">
        <v>1.757568</v>
      </c>
      <c r="M408" s="95" t="n">
        <v>-1.40628</v>
      </c>
      <c r="N408" s="95" t="n">
        <v>-1.44419</v>
      </c>
      <c r="O408" s="95" t="n">
        <v>1.787009</v>
      </c>
    </row>
    <row r="409" customFormat="false" ht="15" hidden="false" customHeight="false" outlineLevel="0" collapsed="false">
      <c r="A409" s="14" t="n">
        <v>405</v>
      </c>
      <c r="B409" s="94" t="n">
        <v>0.054731</v>
      </c>
      <c r="C409" s="95" t="n">
        <v>-0.634617</v>
      </c>
      <c r="D409" s="95" t="n">
        <v>0.87567</v>
      </c>
      <c r="E409" s="95" t="n">
        <v>-0.747775</v>
      </c>
      <c r="F409" s="95" t="n">
        <v>0.366563</v>
      </c>
      <c r="G409" s="95" t="n">
        <v>0.674782</v>
      </c>
      <c r="H409" s="95" t="n">
        <v>-1.389069</v>
      </c>
      <c r="I409" s="95" t="n">
        <v>1.234623</v>
      </c>
      <c r="J409" s="95" t="n">
        <v>-0.765427</v>
      </c>
      <c r="K409" s="95" t="n">
        <v>-0.001122</v>
      </c>
      <c r="L409" s="95" t="n">
        <v>-0.433884</v>
      </c>
      <c r="M409" s="95" t="n">
        <v>0.437559</v>
      </c>
      <c r="N409" s="95" t="n">
        <v>0.548925</v>
      </c>
      <c r="O409" s="95" t="n">
        <v>-0.870606</v>
      </c>
    </row>
    <row r="410" customFormat="false" ht="15" hidden="false" customHeight="false" outlineLevel="0" collapsed="false">
      <c r="A410" s="14" t="n">
        <v>406</v>
      </c>
      <c r="B410" s="94" t="n">
        <v>0.662682</v>
      </c>
      <c r="C410" s="95" t="n">
        <v>1.206533</v>
      </c>
      <c r="D410" s="95" t="n">
        <v>-0.26666</v>
      </c>
      <c r="E410" s="95" t="n">
        <v>0.392739</v>
      </c>
      <c r="F410" s="95" t="n">
        <v>0.671101</v>
      </c>
      <c r="G410" s="95" t="n">
        <v>-0.356073</v>
      </c>
      <c r="H410" s="95" t="n">
        <v>0.002599</v>
      </c>
      <c r="I410" s="95" t="n">
        <v>0.887951</v>
      </c>
      <c r="J410" s="95" t="n">
        <v>-1.414444</v>
      </c>
      <c r="K410" s="95" t="n">
        <v>-0.263464</v>
      </c>
      <c r="L410" s="95" t="n">
        <v>2.14685</v>
      </c>
      <c r="M410" s="95" t="n">
        <v>-0.595143</v>
      </c>
      <c r="N410" s="95" t="n">
        <v>1.647447</v>
      </c>
      <c r="O410" s="95" t="n">
        <v>1.27038</v>
      </c>
    </row>
    <row r="411" customFormat="false" ht="15" hidden="false" customHeight="false" outlineLevel="0" collapsed="false">
      <c r="A411" s="14" t="n">
        <v>407</v>
      </c>
      <c r="B411" s="94" t="n">
        <v>0.316479</v>
      </c>
      <c r="C411" s="95" t="n">
        <v>1.214985</v>
      </c>
      <c r="D411" s="95" t="n">
        <v>1.01801</v>
      </c>
      <c r="E411" s="95" t="n">
        <v>-0.090946</v>
      </c>
      <c r="F411" s="95" t="n">
        <v>0.329915</v>
      </c>
      <c r="G411" s="95" t="n">
        <v>1.61704</v>
      </c>
      <c r="H411" s="95" t="n">
        <v>-1.488668</v>
      </c>
      <c r="I411" s="95" t="n">
        <v>1.445096</v>
      </c>
      <c r="J411" s="95" t="n">
        <v>-0.249409</v>
      </c>
      <c r="K411" s="95" t="n">
        <v>1.790785</v>
      </c>
      <c r="L411" s="95" t="n">
        <v>1.736046</v>
      </c>
      <c r="M411" s="95" t="n">
        <v>0.827724</v>
      </c>
      <c r="N411" s="95" t="n">
        <v>1.084665</v>
      </c>
      <c r="O411" s="95" t="n">
        <v>-0.612756</v>
      </c>
    </row>
    <row r="412" customFormat="false" ht="15" hidden="false" customHeight="false" outlineLevel="0" collapsed="false">
      <c r="A412" s="14" t="n">
        <v>408</v>
      </c>
      <c r="B412" s="94" t="n">
        <v>0.720244</v>
      </c>
      <c r="C412" s="95" t="n">
        <v>0.804813</v>
      </c>
      <c r="D412" s="95" t="n">
        <v>0.506913</v>
      </c>
      <c r="E412" s="95" t="n">
        <v>0.914253</v>
      </c>
      <c r="F412" s="95" t="n">
        <v>1.633925</v>
      </c>
      <c r="G412" s="95" t="n">
        <v>-0.006842</v>
      </c>
      <c r="H412" s="95" t="n">
        <v>-0.642519</v>
      </c>
      <c r="I412" s="95" t="n">
        <v>-0.027467</v>
      </c>
      <c r="J412" s="95" t="n">
        <v>0.289222</v>
      </c>
      <c r="K412" s="95" t="n">
        <v>-0.364034</v>
      </c>
      <c r="L412" s="95" t="n">
        <v>0.470621</v>
      </c>
      <c r="M412" s="95" t="n">
        <v>0.478977</v>
      </c>
      <c r="N412" s="95" t="n">
        <v>-0.197746</v>
      </c>
      <c r="O412" s="95" t="n">
        <v>1.415681</v>
      </c>
    </row>
    <row r="413" customFormat="false" ht="15" hidden="false" customHeight="false" outlineLevel="0" collapsed="false">
      <c r="A413" s="14" t="n">
        <v>409</v>
      </c>
      <c r="B413" s="94" t="n">
        <v>0.074826</v>
      </c>
      <c r="C413" s="95" t="n">
        <v>-0.896479</v>
      </c>
      <c r="D413" s="95" t="n">
        <v>0.781941</v>
      </c>
      <c r="E413" s="95" t="n">
        <v>0.412769</v>
      </c>
      <c r="F413" s="95" t="n">
        <v>-0.35205</v>
      </c>
      <c r="G413" s="95" t="n">
        <v>0.569618</v>
      </c>
      <c r="H413" s="95" t="n">
        <v>-2.176948</v>
      </c>
      <c r="I413" s="95" t="n">
        <v>0.384987</v>
      </c>
      <c r="J413" s="95" t="n">
        <v>0.52134</v>
      </c>
      <c r="K413" s="95" t="n">
        <v>-0.071558</v>
      </c>
      <c r="L413" s="95" t="n">
        <v>-0.016888</v>
      </c>
      <c r="M413" s="95" t="n">
        <v>-0.951792</v>
      </c>
      <c r="N413" s="95" t="n">
        <v>-1.22899</v>
      </c>
      <c r="O413" s="95" t="n">
        <v>-1.177311</v>
      </c>
    </row>
    <row r="414" customFormat="false" ht="15" hidden="false" customHeight="false" outlineLevel="0" collapsed="false">
      <c r="A414" s="14" t="n">
        <v>410</v>
      </c>
      <c r="B414" s="94" t="n">
        <v>0.740131</v>
      </c>
      <c r="C414" s="95" t="n">
        <v>-0.251105</v>
      </c>
      <c r="D414" s="95" t="n">
        <v>-1.700393</v>
      </c>
      <c r="E414" s="95" t="n">
        <v>-0.779453</v>
      </c>
      <c r="F414" s="95" t="n">
        <v>0.909662</v>
      </c>
      <c r="G414" s="95" t="n">
        <v>-0.401751</v>
      </c>
      <c r="H414" s="95" t="n">
        <v>-1.367214</v>
      </c>
      <c r="I414" s="95" t="n">
        <v>1.279907</v>
      </c>
      <c r="J414" s="95" t="n">
        <v>-0.674708</v>
      </c>
      <c r="K414" s="95" t="n">
        <v>-1.032739</v>
      </c>
      <c r="L414" s="95" t="n">
        <v>-0.998112</v>
      </c>
      <c r="M414" s="95" t="n">
        <v>1.065643</v>
      </c>
      <c r="N414" s="95" t="n">
        <v>0.006456</v>
      </c>
      <c r="O414" s="95" t="n">
        <v>-0.115202</v>
      </c>
    </row>
    <row r="415" customFormat="false" ht="15" hidden="false" customHeight="false" outlineLevel="0" collapsed="false">
      <c r="A415" s="14" t="n">
        <v>411</v>
      </c>
      <c r="B415" s="94" t="n">
        <v>0.214179</v>
      </c>
      <c r="C415" s="95" t="n">
        <v>0.579344</v>
      </c>
      <c r="D415" s="95" t="n">
        <v>-0.095283</v>
      </c>
      <c r="E415" s="95" t="n">
        <v>0.187751</v>
      </c>
      <c r="F415" s="95" t="n">
        <v>-0.890732</v>
      </c>
      <c r="G415" s="95" t="n">
        <v>0.341833</v>
      </c>
      <c r="H415" s="95" t="n">
        <v>-1.022438</v>
      </c>
      <c r="I415" s="95" t="n">
        <v>0.067336</v>
      </c>
      <c r="J415" s="95" t="n">
        <v>-1.691127</v>
      </c>
      <c r="K415" s="95" t="n">
        <v>0.206213</v>
      </c>
      <c r="L415" s="95" t="n">
        <v>1.107951</v>
      </c>
      <c r="M415" s="95" t="n">
        <v>0.410108</v>
      </c>
      <c r="N415" s="95" t="n">
        <v>-0.062158</v>
      </c>
      <c r="O415" s="95" t="n">
        <v>-0.057149</v>
      </c>
    </row>
    <row r="416" customFormat="false" ht="15" hidden="false" customHeight="false" outlineLevel="0" collapsed="false">
      <c r="A416" s="14" t="n">
        <v>412</v>
      </c>
      <c r="B416" s="94" t="n">
        <v>0.869552</v>
      </c>
      <c r="C416" s="95" t="n">
        <v>-0.289873</v>
      </c>
      <c r="D416" s="95" t="n">
        <v>-2.420639</v>
      </c>
      <c r="E416" s="95" t="n">
        <v>0.905215</v>
      </c>
      <c r="F416" s="95" t="n">
        <v>0.489959</v>
      </c>
      <c r="G416" s="95" t="n">
        <v>-0.968769</v>
      </c>
      <c r="H416" s="95" t="n">
        <v>-0.08667</v>
      </c>
      <c r="I416" s="95" t="n">
        <v>1.188823</v>
      </c>
      <c r="J416" s="95" t="n">
        <v>-1.250087</v>
      </c>
      <c r="K416" s="95" t="n">
        <v>0.004156</v>
      </c>
      <c r="L416" s="95" t="n">
        <v>0.587965</v>
      </c>
      <c r="M416" s="95" t="n">
        <v>-0.766895</v>
      </c>
      <c r="N416" s="95" t="n">
        <v>0.552746</v>
      </c>
      <c r="O416" s="95" t="n">
        <v>-0.909514</v>
      </c>
    </row>
    <row r="417" customFormat="false" ht="15" hidden="false" customHeight="false" outlineLevel="0" collapsed="false">
      <c r="A417" s="14" t="n">
        <v>413</v>
      </c>
      <c r="B417" s="94" t="n">
        <v>0.906532</v>
      </c>
      <c r="C417" s="95" t="n">
        <v>1.157859</v>
      </c>
      <c r="D417" s="95" t="n">
        <v>-0.403622</v>
      </c>
      <c r="E417" s="95" t="n">
        <v>-0.86218</v>
      </c>
      <c r="F417" s="95" t="n">
        <v>0.296251</v>
      </c>
      <c r="G417" s="95" t="n">
        <v>-1.801979</v>
      </c>
      <c r="H417" s="95" t="n">
        <v>-0.198207</v>
      </c>
      <c r="I417" s="95" t="n">
        <v>-0.196089</v>
      </c>
      <c r="J417" s="95" t="n">
        <v>1.982524</v>
      </c>
      <c r="K417" s="95" t="n">
        <v>0.596346</v>
      </c>
      <c r="L417" s="95" t="n">
        <v>1.109323</v>
      </c>
      <c r="M417" s="95" t="n">
        <v>-0.767212</v>
      </c>
      <c r="N417" s="95" t="n">
        <v>-1.149286</v>
      </c>
      <c r="O417" s="95" t="n">
        <v>-1.525775</v>
      </c>
    </row>
    <row r="418" customFormat="false" ht="15" hidden="false" customHeight="false" outlineLevel="0" collapsed="false">
      <c r="A418" s="14" t="n">
        <v>414</v>
      </c>
      <c r="B418" s="94" t="n">
        <v>0.689313</v>
      </c>
      <c r="C418" s="95" t="n">
        <v>0.677335</v>
      </c>
      <c r="D418" s="95" t="n">
        <v>-0.985399</v>
      </c>
      <c r="E418" s="95" t="n">
        <v>-1.321771</v>
      </c>
      <c r="F418" s="95" t="n">
        <v>1.037097</v>
      </c>
      <c r="G418" s="95" t="n">
        <v>0.943567</v>
      </c>
      <c r="H418" s="95" t="n">
        <v>-0.456027</v>
      </c>
      <c r="I418" s="95" t="n">
        <v>-0.381017</v>
      </c>
      <c r="J418" s="95" t="n">
        <v>-0.17024</v>
      </c>
      <c r="K418" s="95" t="n">
        <v>-0.821409</v>
      </c>
      <c r="L418" s="95" t="n">
        <v>-0.965865</v>
      </c>
      <c r="M418" s="95" t="n">
        <v>0.148871</v>
      </c>
      <c r="N418" s="95" t="n">
        <v>-0.020217</v>
      </c>
      <c r="O418" s="95" t="n">
        <v>-0.895745</v>
      </c>
    </row>
    <row r="419" customFormat="false" ht="15" hidden="false" customHeight="false" outlineLevel="0" collapsed="false">
      <c r="A419" s="14" t="n">
        <v>415</v>
      </c>
      <c r="B419" s="94" t="n">
        <v>0.394287</v>
      </c>
      <c r="C419" s="95" t="n">
        <v>0.949576</v>
      </c>
      <c r="D419" s="95" t="n">
        <v>2.030838</v>
      </c>
      <c r="E419" s="95" t="n">
        <v>-0.971681</v>
      </c>
      <c r="F419" s="95" t="n">
        <v>-0.29192</v>
      </c>
      <c r="G419" s="95" t="n">
        <v>-2.215594</v>
      </c>
      <c r="H419" s="95" t="n">
        <v>1.019926</v>
      </c>
      <c r="I419" s="95" t="n">
        <v>-1.421199</v>
      </c>
      <c r="J419" s="95" t="n">
        <v>-0.040186</v>
      </c>
      <c r="K419" s="95" t="n">
        <v>0.563476</v>
      </c>
      <c r="L419" s="95" t="n">
        <v>0.764115</v>
      </c>
      <c r="M419" s="95" t="n">
        <v>-1.231793</v>
      </c>
      <c r="N419" s="95" t="n">
        <v>-0.806728</v>
      </c>
      <c r="O419" s="95" t="n">
        <v>-0.319366</v>
      </c>
    </row>
    <row r="420" customFormat="false" ht="15" hidden="false" customHeight="false" outlineLevel="0" collapsed="false">
      <c r="A420" s="14" t="n">
        <v>416</v>
      </c>
      <c r="B420" s="94" t="n">
        <v>0.025648</v>
      </c>
      <c r="C420" s="95" t="n">
        <v>-1.678086</v>
      </c>
      <c r="D420" s="95" t="n">
        <v>-0.736447</v>
      </c>
      <c r="E420" s="95" t="n">
        <v>0.521882</v>
      </c>
      <c r="F420" s="95" t="n">
        <v>0.952914</v>
      </c>
      <c r="G420" s="95" t="n">
        <v>-1.339471</v>
      </c>
      <c r="H420" s="95" t="n">
        <v>-0.971985</v>
      </c>
      <c r="I420" s="95" t="n">
        <v>-0.81734</v>
      </c>
      <c r="J420" s="95" t="n">
        <v>1.235385</v>
      </c>
      <c r="K420" s="95" t="n">
        <v>-0.682347</v>
      </c>
      <c r="L420" s="95" t="n">
        <v>0.054855</v>
      </c>
      <c r="M420" s="95" t="n">
        <v>1.069283</v>
      </c>
      <c r="N420" s="95" t="n">
        <v>0.623653</v>
      </c>
      <c r="O420" s="95" t="n">
        <v>0.650644</v>
      </c>
    </row>
    <row r="421" customFormat="false" ht="15" hidden="false" customHeight="false" outlineLevel="0" collapsed="false">
      <c r="A421" s="14" t="n">
        <v>417</v>
      </c>
      <c r="B421" s="94" t="n">
        <v>0.761113</v>
      </c>
      <c r="C421" s="95" t="n">
        <v>1.170492</v>
      </c>
      <c r="D421" s="95" t="n">
        <v>-1.780312</v>
      </c>
      <c r="E421" s="95" t="n">
        <v>0.285627</v>
      </c>
      <c r="F421" s="95" t="n">
        <v>0.153524</v>
      </c>
      <c r="G421" s="95" t="n">
        <v>-0.689107</v>
      </c>
      <c r="H421" s="95" t="n">
        <v>0.975204</v>
      </c>
      <c r="I421" s="95" t="n">
        <v>1.186407</v>
      </c>
      <c r="J421" s="95" t="n">
        <v>-0.632234</v>
      </c>
      <c r="K421" s="95" t="n">
        <v>-1.539205</v>
      </c>
      <c r="L421" s="95" t="n">
        <v>-2.836276</v>
      </c>
      <c r="M421" s="95" t="n">
        <v>1.979014</v>
      </c>
      <c r="N421" s="95" t="n">
        <v>-0.613215</v>
      </c>
      <c r="O421" s="95" t="n">
        <v>0.257907</v>
      </c>
    </row>
    <row r="422" customFormat="false" ht="15" hidden="false" customHeight="false" outlineLevel="0" collapsed="false">
      <c r="A422" s="14" t="n">
        <v>418</v>
      </c>
      <c r="B422" s="94" t="n">
        <v>0.562818</v>
      </c>
      <c r="C422" s="95" t="n">
        <v>0.006385</v>
      </c>
      <c r="D422" s="95" t="n">
        <v>1.509769</v>
      </c>
      <c r="E422" s="95" t="n">
        <v>-1.470047</v>
      </c>
      <c r="F422" s="95" t="n">
        <v>-0.269352</v>
      </c>
      <c r="G422" s="95" t="n">
        <v>-0.867064</v>
      </c>
      <c r="H422" s="95" t="n">
        <v>-0.513526</v>
      </c>
      <c r="I422" s="95" t="n">
        <v>-1.145212</v>
      </c>
      <c r="J422" s="95" t="n">
        <v>-1.097792</v>
      </c>
      <c r="K422" s="95" t="n">
        <v>0.172084</v>
      </c>
      <c r="L422" s="95" t="n">
        <v>0.111294</v>
      </c>
      <c r="M422" s="95" t="n">
        <v>-1.245965</v>
      </c>
      <c r="N422" s="95" t="n">
        <v>-0.216308</v>
      </c>
      <c r="O422" s="95" t="n">
        <v>-1.100903</v>
      </c>
    </row>
    <row r="423" customFormat="false" ht="15" hidden="false" customHeight="false" outlineLevel="0" collapsed="false">
      <c r="A423" s="14" t="n">
        <v>419</v>
      </c>
      <c r="B423" s="94" t="n">
        <v>0.082291</v>
      </c>
      <c r="C423" s="95" t="n">
        <v>0.687756</v>
      </c>
      <c r="D423" s="95" t="n">
        <v>0.765294</v>
      </c>
      <c r="E423" s="95" t="n">
        <v>1.10643</v>
      </c>
      <c r="F423" s="95" t="n">
        <v>-0.304418</v>
      </c>
      <c r="G423" s="95" t="n">
        <v>-0.624472</v>
      </c>
      <c r="H423" s="95" t="n">
        <v>-0.034554</v>
      </c>
      <c r="I423" s="95" t="n">
        <v>-0.542275</v>
      </c>
      <c r="J423" s="95" t="n">
        <v>-0.016457</v>
      </c>
      <c r="K423" s="95" t="n">
        <v>-0.541409</v>
      </c>
      <c r="L423" s="95" t="n">
        <v>-1.208048</v>
      </c>
      <c r="M423" s="95" t="n">
        <v>0.241366</v>
      </c>
      <c r="N423" s="95" t="n">
        <v>0.826332</v>
      </c>
      <c r="O423" s="95" t="n">
        <v>0.650704</v>
      </c>
    </row>
    <row r="424" customFormat="false" ht="15" hidden="false" customHeight="false" outlineLevel="0" collapsed="false">
      <c r="A424" s="14" t="n">
        <v>420</v>
      </c>
      <c r="B424" s="94" t="n">
        <v>0.570737</v>
      </c>
      <c r="C424" s="95" t="n">
        <v>-1.207296</v>
      </c>
      <c r="D424" s="95" t="n">
        <v>1.315214</v>
      </c>
      <c r="E424" s="95" t="n">
        <v>-1.72412</v>
      </c>
      <c r="F424" s="95" t="n">
        <v>-0.685266</v>
      </c>
      <c r="G424" s="95" t="n">
        <v>0.09781</v>
      </c>
      <c r="H424" s="95" t="n">
        <v>0.037881</v>
      </c>
      <c r="I424" s="95" t="n">
        <v>-0.306949</v>
      </c>
      <c r="J424" s="95" t="n">
        <v>-0.498659</v>
      </c>
      <c r="K424" s="95" t="n">
        <v>-0.399877</v>
      </c>
      <c r="L424" s="95" t="n">
        <v>1.014355</v>
      </c>
      <c r="M424" s="95" t="n">
        <v>1.078842</v>
      </c>
      <c r="N424" s="95" t="n">
        <v>0.107372</v>
      </c>
      <c r="O424" s="95" t="n">
        <v>-1.020982</v>
      </c>
    </row>
    <row r="425" customFormat="false" ht="15" hidden="false" customHeight="false" outlineLevel="0" collapsed="false">
      <c r="A425" s="14" t="n">
        <v>421</v>
      </c>
      <c r="B425" s="94" t="n">
        <v>0.006156</v>
      </c>
      <c r="C425" s="95" t="n">
        <v>0.625263</v>
      </c>
      <c r="D425" s="95" t="n">
        <v>1.434394</v>
      </c>
      <c r="E425" s="95" t="n">
        <v>0.720398</v>
      </c>
      <c r="F425" s="95" t="n">
        <v>-0.664278</v>
      </c>
      <c r="G425" s="95" t="n">
        <v>-0.376896</v>
      </c>
      <c r="H425" s="95" t="n">
        <v>1.365808</v>
      </c>
      <c r="I425" s="95" t="n">
        <v>0.304061</v>
      </c>
      <c r="J425" s="95" t="n">
        <v>-1.013821</v>
      </c>
      <c r="K425" s="95" t="n">
        <v>1.271627</v>
      </c>
      <c r="L425" s="95" t="n">
        <v>-0.506914</v>
      </c>
      <c r="M425" s="95" t="n">
        <v>1.720025</v>
      </c>
      <c r="N425" s="95" t="n">
        <v>2.464205</v>
      </c>
      <c r="O425" s="95" t="n">
        <v>1.593341</v>
      </c>
    </row>
    <row r="426" customFormat="false" ht="15" hidden="false" customHeight="false" outlineLevel="0" collapsed="false">
      <c r="A426" s="14" t="n">
        <v>422</v>
      </c>
      <c r="B426" s="94" t="n">
        <v>0.451377</v>
      </c>
      <c r="C426" s="95" t="n">
        <v>0.831469</v>
      </c>
      <c r="D426" s="95" t="n">
        <v>0.095956</v>
      </c>
      <c r="E426" s="95" t="n">
        <v>-1.358741</v>
      </c>
      <c r="F426" s="95" t="n">
        <v>-0.653057</v>
      </c>
      <c r="G426" s="95" t="n">
        <v>-1.084447</v>
      </c>
      <c r="H426" s="95" t="n">
        <v>-0.515547</v>
      </c>
      <c r="I426" s="95" t="n">
        <v>0.371728</v>
      </c>
      <c r="J426" s="95" t="n">
        <v>-0.486956</v>
      </c>
      <c r="K426" s="95" t="n">
        <v>0.905397</v>
      </c>
      <c r="L426" s="95" t="n">
        <v>-0.76548</v>
      </c>
      <c r="M426" s="95" t="n">
        <v>0.513052</v>
      </c>
      <c r="N426" s="95" t="n">
        <v>1.188572</v>
      </c>
      <c r="O426" s="95" t="n">
        <v>-0.685373</v>
      </c>
    </row>
    <row r="427" customFormat="false" ht="15" hidden="false" customHeight="false" outlineLevel="0" collapsed="false">
      <c r="A427" s="14" t="n">
        <v>423</v>
      </c>
      <c r="B427" s="94" t="n">
        <v>0.613257</v>
      </c>
      <c r="C427" s="95" t="n">
        <v>-0.12404</v>
      </c>
      <c r="D427" s="95" t="n">
        <v>-0.972021</v>
      </c>
      <c r="E427" s="95" t="n">
        <v>-0.723422</v>
      </c>
      <c r="F427" s="95" t="n">
        <v>0.219742</v>
      </c>
      <c r="G427" s="95" t="n">
        <v>0.21309</v>
      </c>
      <c r="H427" s="95" t="n">
        <v>0.834791</v>
      </c>
      <c r="I427" s="95" t="n">
        <v>-0.741774</v>
      </c>
      <c r="J427" s="95" t="n">
        <v>0.207143</v>
      </c>
      <c r="K427" s="95" t="n">
        <v>0.673172</v>
      </c>
      <c r="L427" s="95" t="n">
        <v>-0.114978</v>
      </c>
      <c r="M427" s="95" t="n">
        <v>0.262956</v>
      </c>
      <c r="N427" s="95" t="n">
        <v>-1.509807</v>
      </c>
      <c r="O427" s="95" t="n">
        <v>-0.952885</v>
      </c>
    </row>
    <row r="428" customFormat="false" ht="15" hidden="false" customHeight="false" outlineLevel="0" collapsed="false">
      <c r="A428" s="14" t="n">
        <v>424</v>
      </c>
      <c r="B428" s="94" t="n">
        <v>0.802659</v>
      </c>
      <c r="C428" s="95" t="n">
        <v>1.155471</v>
      </c>
      <c r="D428" s="95" t="n">
        <v>-1.757785</v>
      </c>
      <c r="E428" s="95" t="n">
        <v>-1.867058</v>
      </c>
      <c r="F428" s="95" t="n">
        <v>0.113499</v>
      </c>
      <c r="G428" s="95" t="n">
        <v>-1.557105</v>
      </c>
      <c r="H428" s="95" t="n">
        <v>1.498434</v>
      </c>
      <c r="I428" s="95" t="n">
        <v>1.258557</v>
      </c>
      <c r="J428" s="95" t="n">
        <v>-0.743479</v>
      </c>
      <c r="K428" s="95" t="n">
        <v>0.103899</v>
      </c>
      <c r="L428" s="95" t="n">
        <v>-0.950657</v>
      </c>
      <c r="M428" s="95" t="n">
        <v>-2.016371</v>
      </c>
      <c r="N428" s="95" t="n">
        <v>0.251875</v>
      </c>
      <c r="O428" s="95" t="n">
        <v>-1.548371</v>
      </c>
    </row>
    <row r="429" customFormat="false" ht="15" hidden="false" customHeight="false" outlineLevel="0" collapsed="false">
      <c r="A429" s="14" t="n">
        <v>425</v>
      </c>
      <c r="B429" s="94" t="n">
        <v>0.290606</v>
      </c>
      <c r="C429" s="95" t="n">
        <v>0.594837</v>
      </c>
      <c r="D429" s="95" t="n">
        <v>1.466176</v>
      </c>
      <c r="E429" s="95" t="n">
        <v>0.318999</v>
      </c>
      <c r="F429" s="95" t="n">
        <v>1.45392</v>
      </c>
      <c r="G429" s="95" t="n">
        <v>-0.111984</v>
      </c>
      <c r="H429" s="95" t="n">
        <v>0.807437</v>
      </c>
      <c r="I429" s="95" t="n">
        <v>0.91681</v>
      </c>
      <c r="J429" s="95" t="n">
        <v>-0.420742</v>
      </c>
      <c r="K429" s="95" t="n">
        <v>0.56474</v>
      </c>
      <c r="L429" s="95" t="n">
        <v>0.134405</v>
      </c>
      <c r="M429" s="95" t="n">
        <v>-1.564053</v>
      </c>
      <c r="N429" s="95" t="n">
        <v>-0.794494</v>
      </c>
      <c r="O429" s="95" t="n">
        <v>-0.722363</v>
      </c>
    </row>
    <row r="430" customFormat="false" ht="15" hidden="false" customHeight="false" outlineLevel="0" collapsed="false">
      <c r="A430" s="14" t="n">
        <v>426</v>
      </c>
      <c r="B430" s="94" t="n">
        <v>0.232046</v>
      </c>
      <c r="C430" s="95" t="n">
        <v>-0.980205</v>
      </c>
      <c r="D430" s="95" t="n">
        <v>-0.786809</v>
      </c>
      <c r="E430" s="95" t="n">
        <v>1.202398</v>
      </c>
      <c r="F430" s="95" t="n">
        <v>-0.680604</v>
      </c>
      <c r="G430" s="95" t="n">
        <v>0.486586</v>
      </c>
      <c r="H430" s="95" t="n">
        <v>1.700325</v>
      </c>
      <c r="I430" s="95" t="n">
        <v>-0.103694</v>
      </c>
      <c r="J430" s="95" t="n">
        <v>-0.498678</v>
      </c>
      <c r="K430" s="95" t="n">
        <v>0.32882</v>
      </c>
      <c r="L430" s="95" t="n">
        <v>-1.796358</v>
      </c>
      <c r="M430" s="95" t="n">
        <v>-0.819683</v>
      </c>
      <c r="N430" s="95" t="n">
        <v>0.132064</v>
      </c>
      <c r="O430" s="95" t="n">
        <v>-2.208005</v>
      </c>
    </row>
    <row r="431" customFormat="false" ht="15" hidden="false" customHeight="false" outlineLevel="0" collapsed="false">
      <c r="A431" s="14" t="n">
        <v>427</v>
      </c>
      <c r="B431" s="94" t="n">
        <v>0.331094</v>
      </c>
      <c r="C431" s="95" t="n">
        <v>1.250503</v>
      </c>
      <c r="D431" s="95" t="n">
        <v>0.553723</v>
      </c>
      <c r="E431" s="95" t="n">
        <v>1.271461</v>
      </c>
      <c r="F431" s="95" t="n">
        <v>-0.462862</v>
      </c>
      <c r="G431" s="95" t="n">
        <v>-0.070267</v>
      </c>
      <c r="H431" s="95" t="n">
        <v>0.935415</v>
      </c>
      <c r="I431" s="95" t="n">
        <v>1.852037</v>
      </c>
      <c r="J431" s="95" t="n">
        <v>0.909906</v>
      </c>
      <c r="K431" s="95" t="n">
        <v>0.5187</v>
      </c>
      <c r="L431" s="95" t="n">
        <v>1.727245</v>
      </c>
      <c r="M431" s="95" t="n">
        <v>0.898137</v>
      </c>
      <c r="N431" s="95" t="n">
        <v>-2.06363</v>
      </c>
      <c r="O431" s="95" t="n">
        <v>0.330898</v>
      </c>
    </row>
    <row r="432" customFormat="false" ht="15" hidden="false" customHeight="false" outlineLevel="0" collapsed="false">
      <c r="A432" s="14" t="n">
        <v>428</v>
      </c>
      <c r="B432" s="94" t="n">
        <v>0.059195</v>
      </c>
      <c r="C432" s="95" t="n">
        <v>0.152409</v>
      </c>
      <c r="D432" s="95" t="n">
        <v>0.661347</v>
      </c>
      <c r="E432" s="95" t="n">
        <v>0.643595</v>
      </c>
      <c r="F432" s="95" t="n">
        <v>-0.252685</v>
      </c>
      <c r="G432" s="95" t="n">
        <v>0.160842</v>
      </c>
      <c r="H432" s="95" t="n">
        <v>-0.960123</v>
      </c>
      <c r="I432" s="95" t="n">
        <v>0.726793</v>
      </c>
      <c r="J432" s="95" t="n">
        <v>0.029862</v>
      </c>
      <c r="K432" s="95" t="n">
        <v>-0.086915</v>
      </c>
      <c r="L432" s="95" t="n">
        <v>1.350358</v>
      </c>
      <c r="M432" s="95" t="n">
        <v>0.572449</v>
      </c>
      <c r="N432" s="95" t="n">
        <v>0.789221</v>
      </c>
      <c r="O432" s="95" t="n">
        <v>-0.091625</v>
      </c>
    </row>
    <row r="433" customFormat="false" ht="15" hidden="false" customHeight="false" outlineLevel="0" collapsed="false">
      <c r="A433" s="14" t="n">
        <v>429</v>
      </c>
      <c r="B433" s="94" t="n">
        <v>0.931499</v>
      </c>
      <c r="C433" s="95" t="n">
        <v>-0.421966</v>
      </c>
      <c r="D433" s="95" t="n">
        <v>0.143178</v>
      </c>
      <c r="E433" s="95" t="n">
        <v>0.301385</v>
      </c>
      <c r="F433" s="95" t="n">
        <v>0.112192</v>
      </c>
      <c r="G433" s="95" t="n">
        <v>0.228842</v>
      </c>
      <c r="H433" s="95" t="n">
        <v>0.528883</v>
      </c>
      <c r="I433" s="95" t="n">
        <v>1.128794</v>
      </c>
      <c r="J433" s="95" t="n">
        <v>-1.044809</v>
      </c>
      <c r="K433" s="95" t="n">
        <v>-0.87912</v>
      </c>
      <c r="L433" s="95" t="n">
        <v>-2.892235</v>
      </c>
      <c r="M433" s="95" t="n">
        <v>0.120623</v>
      </c>
      <c r="N433" s="95" t="n">
        <v>-1.21479</v>
      </c>
      <c r="O433" s="95" t="n">
        <v>-1.91703</v>
      </c>
    </row>
    <row r="434" customFormat="false" ht="15" hidden="false" customHeight="false" outlineLevel="0" collapsed="false">
      <c r="A434" s="14" t="n">
        <v>430</v>
      </c>
      <c r="B434" s="94" t="n">
        <v>0.880635</v>
      </c>
      <c r="C434" s="95" t="n">
        <v>-0.160125</v>
      </c>
      <c r="D434" s="95" t="n">
        <v>-0.962652</v>
      </c>
      <c r="E434" s="95" t="n">
        <v>0.993283</v>
      </c>
      <c r="F434" s="95" t="n">
        <v>1.264399</v>
      </c>
      <c r="G434" s="95" t="n">
        <v>0.643164</v>
      </c>
      <c r="H434" s="95" t="n">
        <v>-0.418738</v>
      </c>
      <c r="I434" s="95" t="n">
        <v>-1.397788</v>
      </c>
      <c r="J434" s="95" t="n">
        <v>-0.904371</v>
      </c>
      <c r="K434" s="95" t="n">
        <v>-0.97443</v>
      </c>
      <c r="L434" s="95" t="n">
        <v>-0.404794</v>
      </c>
      <c r="M434" s="95" t="n">
        <v>-0.328093</v>
      </c>
      <c r="N434" s="95" t="n">
        <v>1.745284</v>
      </c>
      <c r="O434" s="95" t="n">
        <v>0.828918</v>
      </c>
    </row>
    <row r="435" customFormat="false" ht="15" hidden="false" customHeight="false" outlineLevel="0" collapsed="false">
      <c r="A435" s="14" t="n">
        <v>431</v>
      </c>
      <c r="B435" s="94" t="n">
        <v>0.602136</v>
      </c>
      <c r="C435" s="95" t="n">
        <v>1.882009</v>
      </c>
      <c r="D435" s="95" t="n">
        <v>0.23233</v>
      </c>
      <c r="E435" s="95" t="n">
        <v>-0.878629</v>
      </c>
      <c r="F435" s="95" t="n">
        <v>-0.640575</v>
      </c>
      <c r="G435" s="95" t="n">
        <v>-0.034451</v>
      </c>
      <c r="H435" s="95" t="n">
        <v>0.386902</v>
      </c>
      <c r="I435" s="95" t="n">
        <v>1.149283</v>
      </c>
      <c r="J435" s="95" t="n">
        <v>-0.582857</v>
      </c>
      <c r="K435" s="95" t="n">
        <v>-0.385306</v>
      </c>
      <c r="L435" s="95" t="n">
        <v>0.184596</v>
      </c>
      <c r="M435" s="95" t="n">
        <v>1.326634</v>
      </c>
      <c r="N435" s="95" t="n">
        <v>-0.438955</v>
      </c>
      <c r="O435" s="95" t="n">
        <v>0.512128</v>
      </c>
    </row>
    <row r="436" customFormat="false" ht="15" hidden="false" customHeight="false" outlineLevel="0" collapsed="false">
      <c r="A436" s="14" t="n">
        <v>432</v>
      </c>
      <c r="B436" s="94" t="n">
        <v>0.074587</v>
      </c>
      <c r="C436" s="95" t="n">
        <v>-1.100117</v>
      </c>
      <c r="D436" s="95" t="n">
        <v>0.407266</v>
      </c>
      <c r="E436" s="95" t="n">
        <v>0.485956</v>
      </c>
      <c r="F436" s="95" t="n">
        <v>0.576573</v>
      </c>
      <c r="G436" s="95" t="n">
        <v>1.319845</v>
      </c>
      <c r="H436" s="95" t="n">
        <v>-0.057271</v>
      </c>
      <c r="I436" s="95" t="n">
        <v>0.661565</v>
      </c>
      <c r="J436" s="95" t="n">
        <v>-0.892232</v>
      </c>
      <c r="K436" s="95" t="n">
        <v>-1.185766</v>
      </c>
      <c r="L436" s="95" t="n">
        <v>-0.055165</v>
      </c>
      <c r="M436" s="95" t="n">
        <v>-0.256491</v>
      </c>
      <c r="N436" s="95" t="n">
        <v>1.701347</v>
      </c>
      <c r="O436" s="95" t="n">
        <v>0.697346</v>
      </c>
    </row>
    <row r="437" customFormat="false" ht="15" hidden="false" customHeight="false" outlineLevel="0" collapsed="false">
      <c r="A437" s="14" t="n">
        <v>433</v>
      </c>
      <c r="B437" s="94" t="n">
        <v>0.083628</v>
      </c>
      <c r="C437" s="95" t="n">
        <v>1.401921</v>
      </c>
      <c r="D437" s="95" t="n">
        <v>0.390833</v>
      </c>
      <c r="E437" s="95" t="n">
        <v>0.839491</v>
      </c>
      <c r="F437" s="95" t="n">
        <v>-0.27753</v>
      </c>
      <c r="G437" s="95" t="n">
        <v>0.674124</v>
      </c>
      <c r="H437" s="95" t="n">
        <v>-0.520669</v>
      </c>
      <c r="I437" s="95" t="n">
        <v>-0.495906</v>
      </c>
      <c r="J437" s="95" t="n">
        <v>-2.348259</v>
      </c>
      <c r="K437" s="95" t="n">
        <v>0.38295</v>
      </c>
      <c r="L437" s="95" t="n">
        <v>0.900016</v>
      </c>
      <c r="M437" s="95" t="n">
        <v>0.672276</v>
      </c>
      <c r="N437" s="95" t="n">
        <v>0.265203</v>
      </c>
      <c r="O437" s="95" t="n">
        <v>-0.440038</v>
      </c>
    </row>
    <row r="438" customFormat="false" ht="15" hidden="false" customHeight="false" outlineLevel="0" collapsed="false">
      <c r="A438" s="14" t="n">
        <v>434</v>
      </c>
      <c r="B438" s="94" t="n">
        <v>0.932082</v>
      </c>
      <c r="C438" s="95" t="n">
        <v>-2.328102</v>
      </c>
      <c r="D438" s="95" t="n">
        <v>-1.165757</v>
      </c>
      <c r="E438" s="95" t="n">
        <v>-0.130088</v>
      </c>
      <c r="F438" s="95" t="n">
        <v>0.700395</v>
      </c>
      <c r="G438" s="95" t="n">
        <v>1.210931</v>
      </c>
      <c r="H438" s="95" t="n">
        <v>1.138088</v>
      </c>
      <c r="I438" s="95" t="n">
        <v>-0.656997</v>
      </c>
      <c r="J438" s="95" t="n">
        <v>-0.208303</v>
      </c>
      <c r="K438" s="95" t="n">
        <v>-1.282457</v>
      </c>
      <c r="L438" s="95" t="n">
        <v>-1.846413</v>
      </c>
      <c r="M438" s="95" t="n">
        <v>-0.851505</v>
      </c>
      <c r="N438" s="95" t="n">
        <v>-0.794129</v>
      </c>
      <c r="O438" s="95" t="n">
        <v>-0.897783</v>
      </c>
    </row>
    <row r="439" customFormat="false" ht="15" hidden="false" customHeight="false" outlineLevel="0" collapsed="false">
      <c r="A439" s="14" t="n">
        <v>435</v>
      </c>
      <c r="B439" s="94" t="n">
        <v>0.125</v>
      </c>
      <c r="C439" s="95" t="n">
        <v>0.795997</v>
      </c>
      <c r="D439" s="95" t="n">
        <v>1.485212</v>
      </c>
      <c r="E439" s="95" t="n">
        <v>-0.806025</v>
      </c>
      <c r="F439" s="95" t="n">
        <v>1.691119</v>
      </c>
      <c r="G439" s="95" t="n">
        <v>-1.700804</v>
      </c>
      <c r="H439" s="95" t="n">
        <v>0.425607</v>
      </c>
      <c r="I439" s="95" t="n">
        <v>0.585104</v>
      </c>
      <c r="J439" s="95" t="n">
        <v>-1.396234</v>
      </c>
      <c r="K439" s="95" t="n">
        <v>0.991341</v>
      </c>
      <c r="L439" s="95" t="n">
        <v>-0.378206</v>
      </c>
      <c r="M439" s="95" t="n">
        <v>0.267063</v>
      </c>
      <c r="N439" s="95" t="n">
        <v>1.141511</v>
      </c>
      <c r="O439" s="95" t="n">
        <v>0.676139</v>
      </c>
    </row>
    <row r="440" customFormat="false" ht="15" hidden="false" customHeight="false" outlineLevel="0" collapsed="false">
      <c r="A440" s="14" t="n">
        <v>436</v>
      </c>
      <c r="B440" s="94" t="n">
        <v>0.145669</v>
      </c>
      <c r="C440" s="95" t="n">
        <v>-0.449806</v>
      </c>
      <c r="D440" s="95" t="n">
        <v>-0.053874</v>
      </c>
      <c r="E440" s="95" t="n">
        <v>1.742789</v>
      </c>
      <c r="F440" s="95" t="n">
        <v>-1.728647</v>
      </c>
      <c r="G440" s="95" t="n">
        <v>0.949674</v>
      </c>
      <c r="H440" s="95" t="n">
        <v>0.96216</v>
      </c>
      <c r="I440" s="95" t="n">
        <v>1.890326</v>
      </c>
      <c r="J440" s="95" t="n">
        <v>1.343763</v>
      </c>
      <c r="K440" s="95" t="n">
        <v>-1.529077</v>
      </c>
      <c r="L440" s="95" t="n">
        <v>0.60402</v>
      </c>
      <c r="M440" s="95" t="n">
        <v>0.371228</v>
      </c>
      <c r="N440" s="95" t="n">
        <v>0.855984</v>
      </c>
      <c r="O440" s="95" t="n">
        <v>1.83664</v>
      </c>
    </row>
    <row r="441" customFormat="false" ht="15" hidden="false" customHeight="false" outlineLevel="0" collapsed="false">
      <c r="A441" s="14" t="n">
        <v>437</v>
      </c>
      <c r="B441" s="94" t="n">
        <v>0.78547</v>
      </c>
      <c r="C441" s="95" t="n">
        <v>0.361775</v>
      </c>
      <c r="D441" s="95" t="n">
        <v>-0.187913</v>
      </c>
      <c r="E441" s="95" t="n">
        <v>-0.202572</v>
      </c>
      <c r="F441" s="95" t="n">
        <v>1.096928</v>
      </c>
      <c r="G441" s="95" t="n">
        <v>-1.043154</v>
      </c>
      <c r="H441" s="95" t="n">
        <v>0.673839</v>
      </c>
      <c r="I441" s="95" t="n">
        <v>0.37369</v>
      </c>
      <c r="J441" s="95" t="n">
        <v>-1.797745</v>
      </c>
      <c r="K441" s="95" t="n">
        <v>0.502792</v>
      </c>
      <c r="L441" s="95" t="n">
        <v>-1.103318</v>
      </c>
      <c r="M441" s="95" t="n">
        <v>2.004865</v>
      </c>
      <c r="N441" s="95" t="n">
        <v>-0.920647</v>
      </c>
      <c r="O441" s="95" t="n">
        <v>0.987373</v>
      </c>
    </row>
    <row r="442" customFormat="false" ht="15" hidden="false" customHeight="false" outlineLevel="0" collapsed="false">
      <c r="A442" s="14" t="n">
        <v>438</v>
      </c>
      <c r="B442" s="94" t="n">
        <v>0.301531</v>
      </c>
      <c r="C442" s="95" t="n">
        <v>-0.243702</v>
      </c>
      <c r="D442" s="95" t="n">
        <v>-1.04374</v>
      </c>
      <c r="E442" s="95" t="n">
        <v>0.447492</v>
      </c>
      <c r="F442" s="95" t="n">
        <v>-1.309738</v>
      </c>
      <c r="G442" s="95" t="n">
        <v>-0.198423</v>
      </c>
      <c r="H442" s="95" t="n">
        <v>1.424737</v>
      </c>
      <c r="I442" s="95" t="n">
        <v>-0.336008</v>
      </c>
      <c r="J442" s="95" t="n">
        <v>2.229837</v>
      </c>
      <c r="K442" s="95" t="n">
        <v>1.075252</v>
      </c>
      <c r="L442" s="95" t="n">
        <v>-1.513524</v>
      </c>
      <c r="M442" s="95" t="n">
        <v>2.215591</v>
      </c>
      <c r="N442" s="95" t="n">
        <v>1.716486</v>
      </c>
      <c r="O442" s="95" t="n">
        <v>-1.959029</v>
      </c>
    </row>
    <row r="443" customFormat="false" ht="15" hidden="false" customHeight="false" outlineLevel="0" collapsed="false">
      <c r="A443" s="14" t="n">
        <v>439</v>
      </c>
      <c r="B443" s="94" t="n">
        <v>0.411554</v>
      </c>
      <c r="C443" s="95" t="n">
        <v>-0.289693</v>
      </c>
      <c r="D443" s="95" t="n">
        <v>1.855046</v>
      </c>
      <c r="E443" s="95" t="n">
        <v>-0.074352</v>
      </c>
      <c r="F443" s="95" t="n">
        <v>0.045922</v>
      </c>
      <c r="G443" s="95" t="n">
        <v>-0.900147</v>
      </c>
      <c r="H443" s="95" t="n">
        <v>0.051387</v>
      </c>
      <c r="I443" s="95" t="n">
        <v>0.534029</v>
      </c>
      <c r="J443" s="95" t="n">
        <v>1.931565</v>
      </c>
      <c r="K443" s="95" t="n">
        <v>-0.663131</v>
      </c>
      <c r="L443" s="95" t="n">
        <v>0.158093</v>
      </c>
      <c r="M443" s="95" t="n">
        <v>1.736261</v>
      </c>
      <c r="N443" s="95" t="n">
        <v>0.591535</v>
      </c>
      <c r="O443" s="95" t="n">
        <v>-1.24624</v>
      </c>
    </row>
    <row r="444" customFormat="false" ht="15" hidden="false" customHeight="false" outlineLevel="0" collapsed="false">
      <c r="A444" s="14" t="n">
        <v>440</v>
      </c>
      <c r="B444" s="94" t="n">
        <v>0.410023</v>
      </c>
      <c r="C444" s="95" t="n">
        <v>0.87186</v>
      </c>
      <c r="D444" s="95" t="n">
        <v>0.426398</v>
      </c>
      <c r="E444" s="95" t="n">
        <v>-1.686161</v>
      </c>
      <c r="F444" s="95" t="n">
        <v>1.446479</v>
      </c>
      <c r="G444" s="95" t="n">
        <v>-1.344454</v>
      </c>
      <c r="H444" s="95" t="n">
        <v>1.24865</v>
      </c>
      <c r="I444" s="95" t="n">
        <v>0.274219</v>
      </c>
      <c r="J444" s="95" t="n">
        <v>0.715342</v>
      </c>
      <c r="K444" s="95" t="n">
        <v>-1.213143</v>
      </c>
      <c r="L444" s="95" t="n">
        <v>-0.729982</v>
      </c>
      <c r="M444" s="95" t="n">
        <v>0.142155</v>
      </c>
      <c r="N444" s="95" t="n">
        <v>-0.595463</v>
      </c>
      <c r="O444" s="95" t="n">
        <v>-1.089158</v>
      </c>
    </row>
    <row r="445" customFormat="false" ht="15" hidden="false" customHeight="false" outlineLevel="0" collapsed="false">
      <c r="A445" s="14" t="n">
        <v>441</v>
      </c>
      <c r="B445" s="94" t="n">
        <v>0.700066</v>
      </c>
      <c r="C445" s="95" t="n">
        <v>-0.456899</v>
      </c>
      <c r="D445" s="95" t="n">
        <v>-0.925714</v>
      </c>
      <c r="E445" s="95" t="n">
        <v>0.125091</v>
      </c>
      <c r="F445" s="95" t="n">
        <v>-0.807379</v>
      </c>
      <c r="G445" s="95" t="n">
        <v>-3.272317</v>
      </c>
      <c r="H445" s="95" t="n">
        <v>1.79569</v>
      </c>
      <c r="I445" s="95" t="n">
        <v>0.021494</v>
      </c>
      <c r="J445" s="95" t="n">
        <v>0.641467</v>
      </c>
      <c r="K445" s="95" t="n">
        <v>-2.088661</v>
      </c>
      <c r="L445" s="95" t="n">
        <v>-1.179384</v>
      </c>
      <c r="M445" s="95" t="n">
        <v>0.015755</v>
      </c>
      <c r="N445" s="95" t="n">
        <v>2.282303</v>
      </c>
      <c r="O445" s="95" t="n">
        <v>0.414821</v>
      </c>
    </row>
    <row r="446" customFormat="false" ht="15" hidden="false" customHeight="false" outlineLevel="0" collapsed="false">
      <c r="A446" s="14" t="n">
        <v>442</v>
      </c>
      <c r="B446" s="94" t="n">
        <v>0.472332</v>
      </c>
      <c r="C446" s="95" t="n">
        <v>-0.46042</v>
      </c>
      <c r="D446" s="95" t="n">
        <v>0.181947</v>
      </c>
      <c r="E446" s="95" t="n">
        <v>-1.513707</v>
      </c>
      <c r="F446" s="95" t="n">
        <v>-1.136039</v>
      </c>
      <c r="G446" s="95" t="n">
        <v>0.83909</v>
      </c>
      <c r="H446" s="95" t="n">
        <v>0.058502</v>
      </c>
      <c r="I446" s="95" t="n">
        <v>0.204768</v>
      </c>
      <c r="J446" s="95" t="n">
        <v>1.251289</v>
      </c>
      <c r="K446" s="95" t="n">
        <v>0.204363</v>
      </c>
      <c r="L446" s="95" t="n">
        <v>-1.620189</v>
      </c>
      <c r="M446" s="95" t="n">
        <v>1.689388</v>
      </c>
      <c r="N446" s="95" t="n">
        <v>0.701715</v>
      </c>
      <c r="O446" s="95" t="n">
        <v>1.097772</v>
      </c>
    </row>
    <row r="447" customFormat="false" ht="15" hidden="false" customHeight="false" outlineLevel="0" collapsed="false">
      <c r="A447" s="14" t="n">
        <v>443</v>
      </c>
      <c r="B447" s="94" t="n">
        <v>0.812205</v>
      </c>
      <c r="C447" s="95" t="n">
        <v>-0.578911</v>
      </c>
      <c r="D447" s="95" t="n">
        <v>0.4972</v>
      </c>
      <c r="E447" s="95" t="n">
        <v>1.645787</v>
      </c>
      <c r="F447" s="95" t="n">
        <v>-0.631134</v>
      </c>
      <c r="G447" s="95" t="n">
        <v>0.87655</v>
      </c>
      <c r="H447" s="95" t="n">
        <v>1.49591</v>
      </c>
      <c r="I447" s="95" t="n">
        <v>1.975319</v>
      </c>
      <c r="J447" s="95" t="n">
        <v>-1.229345</v>
      </c>
      <c r="K447" s="95" t="n">
        <v>-1.120793</v>
      </c>
      <c r="L447" s="95" t="n">
        <v>-0.826848</v>
      </c>
      <c r="M447" s="95" t="n">
        <v>-0.001973</v>
      </c>
      <c r="N447" s="95" t="n">
        <v>-0.124923</v>
      </c>
      <c r="O447" s="95" t="n">
        <v>0.143789</v>
      </c>
    </row>
    <row r="448" customFormat="false" ht="15" hidden="false" customHeight="false" outlineLevel="0" collapsed="false">
      <c r="A448" s="14" t="n">
        <v>444</v>
      </c>
      <c r="B448" s="94" t="n">
        <v>0.495939</v>
      </c>
      <c r="C448" s="95" t="n">
        <v>0.502414</v>
      </c>
      <c r="D448" s="95" t="n">
        <v>-0.807344</v>
      </c>
      <c r="E448" s="95" t="n">
        <v>0.607999</v>
      </c>
      <c r="F448" s="95" t="n">
        <v>-1.139755</v>
      </c>
      <c r="G448" s="95" t="n">
        <v>-0.193928</v>
      </c>
      <c r="H448" s="95" t="n">
        <v>-1.502461</v>
      </c>
      <c r="I448" s="95" t="n">
        <v>1.737068</v>
      </c>
      <c r="J448" s="95" t="n">
        <v>-2.754085</v>
      </c>
      <c r="K448" s="95" t="n">
        <v>-0.589096</v>
      </c>
      <c r="L448" s="95" t="n">
        <v>-1.569115</v>
      </c>
      <c r="M448" s="95" t="n">
        <v>0.584322</v>
      </c>
      <c r="N448" s="95" t="n">
        <v>0.695847</v>
      </c>
      <c r="O448" s="95" t="n">
        <v>-0.217052</v>
      </c>
    </row>
    <row r="449" customFormat="false" ht="15" hidden="false" customHeight="false" outlineLevel="0" collapsed="false">
      <c r="A449" s="14" t="n">
        <v>445</v>
      </c>
      <c r="B449" s="94" t="n">
        <v>0.29046</v>
      </c>
      <c r="C449" s="95" t="n">
        <v>-1.144348</v>
      </c>
      <c r="D449" s="95" t="n">
        <v>-1.548899</v>
      </c>
      <c r="E449" s="95" t="n">
        <v>-0.843128</v>
      </c>
      <c r="F449" s="95" t="n">
        <v>0.037069</v>
      </c>
      <c r="G449" s="95" t="n">
        <v>1.297115</v>
      </c>
      <c r="H449" s="95" t="n">
        <v>0.498263</v>
      </c>
      <c r="I449" s="95" t="n">
        <v>1.188088</v>
      </c>
      <c r="J449" s="95" t="n">
        <v>-0.046591</v>
      </c>
      <c r="K449" s="95" t="n">
        <v>-0.114467</v>
      </c>
      <c r="L449" s="95" t="n">
        <v>0.421792</v>
      </c>
      <c r="M449" s="95" t="n">
        <v>0.315971</v>
      </c>
      <c r="N449" s="95" t="n">
        <v>-0.684658</v>
      </c>
      <c r="O449" s="95" t="n">
        <v>0.733101</v>
      </c>
    </row>
    <row r="450" customFormat="false" ht="15" hidden="false" customHeight="false" outlineLevel="0" collapsed="false">
      <c r="A450" s="14" t="n">
        <v>446</v>
      </c>
      <c r="B450" s="94" t="n">
        <v>0.194577</v>
      </c>
      <c r="C450" s="95" t="n">
        <v>0.371884</v>
      </c>
      <c r="D450" s="95" t="n">
        <v>-0.593528</v>
      </c>
      <c r="E450" s="95" t="n">
        <v>0.621751</v>
      </c>
      <c r="F450" s="95" t="n">
        <v>-0.518476</v>
      </c>
      <c r="G450" s="95" t="n">
        <v>-0.166114</v>
      </c>
      <c r="H450" s="95" t="n">
        <v>-0.440334</v>
      </c>
      <c r="I450" s="95" t="n">
        <v>0.06967</v>
      </c>
      <c r="J450" s="95" t="n">
        <v>0.885493</v>
      </c>
      <c r="K450" s="95" t="n">
        <v>-1.29004</v>
      </c>
      <c r="L450" s="95" t="n">
        <v>0.462222</v>
      </c>
      <c r="M450" s="95" t="n">
        <v>-0.218693</v>
      </c>
      <c r="N450" s="95" t="n">
        <v>-0.706811</v>
      </c>
      <c r="O450" s="95" t="n">
        <v>-1.21642</v>
      </c>
    </row>
    <row r="451" customFormat="false" ht="15" hidden="false" customHeight="false" outlineLevel="0" collapsed="false">
      <c r="A451" s="14" t="n">
        <v>447</v>
      </c>
      <c r="B451" s="94" t="n">
        <v>0.755013</v>
      </c>
      <c r="C451" s="95" t="n">
        <v>0.696557</v>
      </c>
      <c r="D451" s="95" t="n">
        <v>-0.331369</v>
      </c>
      <c r="E451" s="95" t="n">
        <v>0.285577</v>
      </c>
      <c r="F451" s="95" t="n">
        <v>0.356754</v>
      </c>
      <c r="G451" s="95" t="n">
        <v>1.578219</v>
      </c>
      <c r="H451" s="95" t="n">
        <v>1.534571</v>
      </c>
      <c r="I451" s="95" t="n">
        <v>0.966513</v>
      </c>
      <c r="J451" s="95" t="n">
        <v>1.022453</v>
      </c>
      <c r="K451" s="95" t="n">
        <v>2.28265</v>
      </c>
      <c r="L451" s="95" t="n">
        <v>0.482138</v>
      </c>
      <c r="M451" s="95" t="n">
        <v>0.761104</v>
      </c>
      <c r="N451" s="95" t="n">
        <v>0.668776</v>
      </c>
      <c r="O451" s="95" t="n">
        <v>-0.567227</v>
      </c>
    </row>
    <row r="452" customFormat="false" ht="15" hidden="false" customHeight="false" outlineLevel="0" collapsed="false">
      <c r="A452" s="14" t="n">
        <v>448</v>
      </c>
      <c r="B452" s="94" t="n">
        <v>0.219508</v>
      </c>
      <c r="C452" s="95" t="n">
        <v>0.147549</v>
      </c>
      <c r="D452" s="95" t="n">
        <v>0.229224</v>
      </c>
      <c r="E452" s="95" t="n">
        <v>0.286887</v>
      </c>
      <c r="F452" s="95" t="n">
        <v>0.289055</v>
      </c>
      <c r="G452" s="95" t="n">
        <v>0.016118</v>
      </c>
      <c r="H452" s="95" t="n">
        <v>0.818229</v>
      </c>
      <c r="I452" s="95" t="n">
        <v>-1.068435</v>
      </c>
      <c r="J452" s="95" t="n">
        <v>0.543454</v>
      </c>
      <c r="K452" s="95" t="n">
        <v>-0.655596</v>
      </c>
      <c r="L452" s="95" t="n">
        <v>-2.003737</v>
      </c>
      <c r="M452" s="95" t="n">
        <v>-1.412911</v>
      </c>
      <c r="N452" s="95" t="n">
        <v>0.013218</v>
      </c>
      <c r="O452" s="95" t="n">
        <v>0.762905</v>
      </c>
    </row>
    <row r="453" customFormat="false" ht="15" hidden="false" customHeight="false" outlineLevel="0" collapsed="false">
      <c r="A453" s="14" t="n">
        <v>449</v>
      </c>
      <c r="B453" s="94" t="n">
        <v>0.608908</v>
      </c>
      <c r="C453" s="95" t="n">
        <v>-0.439119</v>
      </c>
      <c r="D453" s="95" t="n">
        <v>-0.044035</v>
      </c>
      <c r="E453" s="95" t="n">
        <v>0.548677</v>
      </c>
      <c r="F453" s="95" t="n">
        <v>-0.286207</v>
      </c>
      <c r="G453" s="95" t="n">
        <v>0.66048</v>
      </c>
      <c r="H453" s="95" t="n">
        <v>1.498101</v>
      </c>
      <c r="I453" s="95" t="n">
        <v>1.225265</v>
      </c>
      <c r="J453" s="95" t="n">
        <v>-0.664918</v>
      </c>
      <c r="K453" s="95" t="n">
        <v>-0.992919</v>
      </c>
      <c r="L453" s="95" t="n">
        <v>2.008128</v>
      </c>
      <c r="M453" s="95" t="n">
        <v>1.276135</v>
      </c>
      <c r="N453" s="95" t="n">
        <v>1.53809</v>
      </c>
      <c r="O453" s="95" t="n">
        <v>0.406778</v>
      </c>
    </row>
    <row r="454" customFormat="false" ht="15" hidden="false" customHeight="false" outlineLevel="0" collapsed="false">
      <c r="A454" s="14" t="n">
        <v>450</v>
      </c>
      <c r="B454" s="94" t="n">
        <v>0.601404</v>
      </c>
      <c r="C454" s="95" t="n">
        <v>-0.485939</v>
      </c>
      <c r="D454" s="95" t="n">
        <v>0.813802</v>
      </c>
      <c r="E454" s="95" t="n">
        <v>-0.966261</v>
      </c>
      <c r="F454" s="95" t="n">
        <v>-0.148247</v>
      </c>
      <c r="G454" s="95" t="n">
        <v>0.660661</v>
      </c>
      <c r="H454" s="95" t="n">
        <v>0.330236</v>
      </c>
      <c r="I454" s="95" t="n">
        <v>-0.702207</v>
      </c>
      <c r="J454" s="95" t="n">
        <v>0.651821</v>
      </c>
      <c r="K454" s="95" t="n">
        <v>-0.149925</v>
      </c>
      <c r="L454" s="95" t="n">
        <v>0.818975</v>
      </c>
      <c r="M454" s="95" t="n">
        <v>-0.158723</v>
      </c>
      <c r="N454" s="95" t="n">
        <v>0.018548</v>
      </c>
      <c r="O454" s="95" t="n">
        <v>-0.894352</v>
      </c>
    </row>
    <row r="455" customFormat="false" ht="15" hidden="false" customHeight="false" outlineLevel="0" collapsed="false">
      <c r="A455" s="14" t="n">
        <v>451</v>
      </c>
      <c r="B455" s="94" t="n">
        <v>0.963248</v>
      </c>
      <c r="C455" s="95" t="n">
        <v>1.964983</v>
      </c>
      <c r="D455" s="95" t="n">
        <v>1.673492</v>
      </c>
      <c r="E455" s="95" t="n">
        <v>-0.718239</v>
      </c>
      <c r="F455" s="95" t="n">
        <v>-0.353958</v>
      </c>
      <c r="G455" s="95" t="n">
        <v>1.330442</v>
      </c>
      <c r="H455" s="95" t="n">
        <v>-1.027346</v>
      </c>
      <c r="I455" s="95" t="n">
        <v>1.127136</v>
      </c>
      <c r="J455" s="95" t="n">
        <v>0.942963</v>
      </c>
      <c r="K455" s="95" t="n">
        <v>-0.32007</v>
      </c>
      <c r="L455" s="95" t="n">
        <v>1.213261</v>
      </c>
      <c r="M455" s="95" t="n">
        <v>0.483277</v>
      </c>
      <c r="N455" s="95" t="n">
        <v>0.274421</v>
      </c>
      <c r="O455" s="95" t="n">
        <v>0.417175</v>
      </c>
    </row>
    <row r="456" customFormat="false" ht="15" hidden="false" customHeight="false" outlineLevel="0" collapsed="false">
      <c r="A456" s="14" t="n">
        <v>452</v>
      </c>
      <c r="B456" s="94" t="n">
        <v>0.089621</v>
      </c>
      <c r="C456" s="95" t="n">
        <v>0.356132</v>
      </c>
      <c r="D456" s="95" t="n">
        <v>-1.009359</v>
      </c>
      <c r="E456" s="95" t="n">
        <v>0.188117</v>
      </c>
      <c r="F456" s="95" t="n">
        <v>-0.081331</v>
      </c>
      <c r="G456" s="95" t="n">
        <v>-0.143036</v>
      </c>
      <c r="H456" s="95" t="n">
        <v>0.542695</v>
      </c>
      <c r="I456" s="95" t="n">
        <v>-0.238361</v>
      </c>
      <c r="J456" s="95" t="n">
        <v>0.271909</v>
      </c>
      <c r="K456" s="95" t="n">
        <v>0.709549</v>
      </c>
      <c r="L456" s="95" t="n">
        <v>-0.625164</v>
      </c>
      <c r="M456" s="95" t="n">
        <v>-0.003369</v>
      </c>
      <c r="N456" s="95" t="n">
        <v>-0.819137</v>
      </c>
      <c r="O456" s="95" t="n">
        <v>-0.159684</v>
      </c>
    </row>
    <row r="457" customFormat="false" ht="15" hidden="false" customHeight="false" outlineLevel="0" collapsed="false">
      <c r="A457" s="14" t="n">
        <v>453</v>
      </c>
      <c r="B457" s="94" t="n">
        <v>0.20752</v>
      </c>
      <c r="C457" s="95" t="n">
        <v>0.867066</v>
      </c>
      <c r="D457" s="95" t="n">
        <v>0.541267</v>
      </c>
      <c r="E457" s="95" t="n">
        <v>-1.661697</v>
      </c>
      <c r="F457" s="95" t="n">
        <v>-0.839715</v>
      </c>
      <c r="G457" s="95" t="n">
        <v>0.440099</v>
      </c>
      <c r="H457" s="95" t="n">
        <v>-2.612299</v>
      </c>
      <c r="I457" s="95" t="n">
        <v>-0.385241</v>
      </c>
      <c r="J457" s="95" t="n">
        <v>-1.068078</v>
      </c>
      <c r="K457" s="95" t="n">
        <v>-0.006901</v>
      </c>
      <c r="L457" s="95" t="n">
        <v>-2.154042</v>
      </c>
      <c r="M457" s="95" t="n">
        <v>-0.359465</v>
      </c>
      <c r="N457" s="95" t="n">
        <v>-0.107842</v>
      </c>
      <c r="O457" s="95" t="n">
        <v>-1.785572</v>
      </c>
    </row>
    <row r="458" customFormat="false" ht="15" hidden="false" customHeight="false" outlineLevel="0" collapsed="false">
      <c r="A458" s="14" t="n">
        <v>454</v>
      </c>
      <c r="B458" s="94" t="n">
        <v>0.661553</v>
      </c>
      <c r="C458" s="95" t="n">
        <v>0.482371</v>
      </c>
      <c r="D458" s="95" t="n">
        <v>0.337993</v>
      </c>
      <c r="E458" s="95" t="n">
        <v>0.689171</v>
      </c>
      <c r="F458" s="95" t="n">
        <v>-1.070462</v>
      </c>
      <c r="G458" s="95" t="n">
        <v>0.273079</v>
      </c>
      <c r="H458" s="95" t="n">
        <v>-0.116697</v>
      </c>
      <c r="I458" s="95" t="n">
        <v>0.792856</v>
      </c>
      <c r="J458" s="95" t="n">
        <v>0.621873</v>
      </c>
      <c r="K458" s="95" t="n">
        <v>-0.559922</v>
      </c>
      <c r="L458" s="95" t="n">
        <v>0.095385</v>
      </c>
      <c r="M458" s="95" t="n">
        <v>0.609469</v>
      </c>
      <c r="N458" s="95" t="n">
        <v>-0.155459</v>
      </c>
      <c r="O458" s="95" t="n">
        <v>0.76896</v>
      </c>
    </row>
    <row r="459" customFormat="false" ht="15" hidden="false" customHeight="false" outlineLevel="0" collapsed="false">
      <c r="A459" s="14" t="n">
        <v>455</v>
      </c>
      <c r="B459" s="94" t="n">
        <v>0.330899</v>
      </c>
      <c r="C459" s="95" t="n">
        <v>0.36456</v>
      </c>
      <c r="D459" s="95" t="n">
        <v>0.204797</v>
      </c>
      <c r="E459" s="95" t="n">
        <v>-0.54726</v>
      </c>
      <c r="F459" s="95" t="n">
        <v>-0.815656</v>
      </c>
      <c r="G459" s="95" t="n">
        <v>-1.985706</v>
      </c>
      <c r="H459" s="95" t="n">
        <v>-1.960334</v>
      </c>
      <c r="I459" s="95" t="n">
        <v>-1.361008</v>
      </c>
      <c r="J459" s="95" t="n">
        <v>0.061868</v>
      </c>
      <c r="K459" s="95" t="n">
        <v>-0.766665</v>
      </c>
      <c r="L459" s="95" t="n">
        <v>-0.342614</v>
      </c>
      <c r="M459" s="95" t="n">
        <v>0.175879</v>
      </c>
      <c r="N459" s="95" t="n">
        <v>-2.39305</v>
      </c>
      <c r="O459" s="95" t="n">
        <v>-0.23932</v>
      </c>
    </row>
    <row r="460" customFormat="false" ht="15" hidden="false" customHeight="false" outlineLevel="0" collapsed="false">
      <c r="A460" s="14" t="n">
        <v>456</v>
      </c>
      <c r="B460" s="94" t="n">
        <v>0.128583</v>
      </c>
      <c r="C460" s="95" t="n">
        <v>1.930871</v>
      </c>
      <c r="D460" s="95" t="n">
        <v>-0.142917</v>
      </c>
      <c r="E460" s="95" t="n">
        <v>-0.856087</v>
      </c>
      <c r="F460" s="95" t="n">
        <v>-0.514317</v>
      </c>
      <c r="G460" s="95" t="n">
        <v>-1.213918</v>
      </c>
      <c r="H460" s="95" t="n">
        <v>0.233631</v>
      </c>
      <c r="I460" s="95" t="n">
        <v>2.030705</v>
      </c>
      <c r="J460" s="95" t="n">
        <v>1.949393</v>
      </c>
      <c r="K460" s="95" t="n">
        <v>-1.88906</v>
      </c>
      <c r="L460" s="95" t="n">
        <v>-0.519985</v>
      </c>
      <c r="M460" s="95" t="n">
        <v>0.726799</v>
      </c>
      <c r="N460" s="95" t="n">
        <v>-0.548193</v>
      </c>
      <c r="O460" s="95" t="n">
        <v>2.005456</v>
      </c>
    </row>
    <row r="461" customFormat="false" ht="15" hidden="false" customHeight="false" outlineLevel="0" collapsed="false">
      <c r="A461" s="14" t="n">
        <v>457</v>
      </c>
      <c r="B461" s="94" t="n">
        <v>0.895369</v>
      </c>
      <c r="C461" s="95" t="n">
        <v>-1.029309</v>
      </c>
      <c r="D461" s="95" t="n">
        <v>0.737838</v>
      </c>
      <c r="E461" s="95" t="n">
        <v>-0.331808</v>
      </c>
      <c r="F461" s="95" t="n">
        <v>-0.800171</v>
      </c>
      <c r="G461" s="95" t="n">
        <v>-2.070007</v>
      </c>
      <c r="H461" s="95" t="n">
        <v>0.120687</v>
      </c>
      <c r="I461" s="95" t="n">
        <v>0.838341</v>
      </c>
      <c r="J461" s="95" t="n">
        <v>0.64093</v>
      </c>
      <c r="K461" s="95" t="n">
        <v>0.760098</v>
      </c>
      <c r="L461" s="95" t="n">
        <v>0.160898</v>
      </c>
      <c r="M461" s="95" t="n">
        <v>0.238031</v>
      </c>
      <c r="N461" s="95" t="n">
        <v>1.250586</v>
      </c>
      <c r="O461" s="95" t="n">
        <v>-1.963918</v>
      </c>
    </row>
    <row r="462" customFormat="false" ht="15" hidden="false" customHeight="false" outlineLevel="0" collapsed="false">
      <c r="A462" s="14" t="n">
        <v>458</v>
      </c>
      <c r="B462" s="94" t="n">
        <v>0.731476</v>
      </c>
      <c r="C462" s="95" t="n">
        <v>1.062822</v>
      </c>
      <c r="D462" s="95" t="n">
        <v>0.019741</v>
      </c>
      <c r="E462" s="95" t="n">
        <v>-1.342369</v>
      </c>
      <c r="F462" s="95" t="n">
        <v>0.267176</v>
      </c>
      <c r="G462" s="95" t="n">
        <v>-1.883133</v>
      </c>
      <c r="H462" s="95" t="n">
        <v>0.685069</v>
      </c>
      <c r="I462" s="95" t="n">
        <v>-0.229741</v>
      </c>
      <c r="J462" s="95" t="n">
        <v>-0.914149</v>
      </c>
      <c r="K462" s="95" t="n">
        <v>1.651608</v>
      </c>
      <c r="L462" s="95" t="n">
        <v>-1.999517</v>
      </c>
      <c r="M462" s="95" t="n">
        <v>1.515907</v>
      </c>
      <c r="N462" s="95" t="n">
        <v>0.900303</v>
      </c>
      <c r="O462" s="95" t="n">
        <v>-1.258021</v>
      </c>
    </row>
    <row r="463" customFormat="false" ht="15" hidden="false" customHeight="false" outlineLevel="0" collapsed="false">
      <c r="A463" s="14" t="n">
        <v>459</v>
      </c>
      <c r="B463" s="94" t="n">
        <v>0.222552</v>
      </c>
      <c r="C463" s="95" t="n">
        <v>-0.306133</v>
      </c>
      <c r="D463" s="95" t="n">
        <v>-1.261859</v>
      </c>
      <c r="E463" s="95" t="n">
        <v>-1.175494</v>
      </c>
      <c r="F463" s="95" t="n">
        <v>2.406328</v>
      </c>
      <c r="G463" s="95" t="n">
        <v>-0.927274</v>
      </c>
      <c r="H463" s="95" t="n">
        <v>0.091896</v>
      </c>
      <c r="I463" s="95" t="n">
        <v>0.906185</v>
      </c>
      <c r="J463" s="95" t="n">
        <v>-0.357285</v>
      </c>
      <c r="K463" s="95" t="n">
        <v>-0.726651</v>
      </c>
      <c r="L463" s="95" t="n">
        <v>0.123151</v>
      </c>
      <c r="M463" s="95" t="n">
        <v>-0.04879</v>
      </c>
      <c r="N463" s="95" t="n">
        <v>-1.026564</v>
      </c>
      <c r="O463" s="95" t="n">
        <v>0.064175</v>
      </c>
    </row>
    <row r="464" customFormat="false" ht="15" hidden="false" customHeight="false" outlineLevel="0" collapsed="false">
      <c r="A464" s="14" t="n">
        <v>460</v>
      </c>
      <c r="B464" s="94" t="n">
        <v>0.09521</v>
      </c>
      <c r="C464" s="95" t="n">
        <v>-1.086914</v>
      </c>
      <c r="D464" s="95" t="n">
        <v>-0.412815</v>
      </c>
      <c r="E464" s="95" t="n">
        <v>0.168639</v>
      </c>
      <c r="F464" s="95" t="n">
        <v>1.047067</v>
      </c>
      <c r="G464" s="95" t="n">
        <v>-0.59787</v>
      </c>
      <c r="H464" s="95" t="n">
        <v>-1.332242</v>
      </c>
      <c r="I464" s="95" t="n">
        <v>-0.131659</v>
      </c>
      <c r="J464" s="95" t="n">
        <v>0.388014</v>
      </c>
      <c r="K464" s="95" t="n">
        <v>0.916399</v>
      </c>
      <c r="L464" s="95" t="n">
        <v>-0.064899</v>
      </c>
      <c r="M464" s="95" t="n">
        <v>-1.081284</v>
      </c>
      <c r="N464" s="95" t="n">
        <v>-1.11564</v>
      </c>
      <c r="O464" s="95" t="n">
        <v>-1.414848</v>
      </c>
    </row>
    <row r="465" customFormat="false" ht="15" hidden="false" customHeight="false" outlineLevel="0" collapsed="false">
      <c r="A465" s="14" t="n">
        <v>461</v>
      </c>
      <c r="B465" s="94" t="n">
        <v>0.842412</v>
      </c>
      <c r="C465" s="95" t="n">
        <v>-0.045056</v>
      </c>
      <c r="D465" s="95" t="n">
        <v>-1.126774</v>
      </c>
      <c r="E465" s="95" t="n">
        <v>-0.531057</v>
      </c>
      <c r="F465" s="95" t="n">
        <v>0.788288</v>
      </c>
      <c r="G465" s="95" t="n">
        <v>-0.521817</v>
      </c>
      <c r="H465" s="95" t="n">
        <v>-0.001436</v>
      </c>
      <c r="I465" s="95" t="n">
        <v>0.084824</v>
      </c>
      <c r="J465" s="95" t="n">
        <v>-1.050621</v>
      </c>
      <c r="K465" s="95" t="n">
        <v>-0.629437</v>
      </c>
      <c r="L465" s="95" t="n">
        <v>0.533553</v>
      </c>
      <c r="M465" s="95" t="n">
        <v>-1.247599</v>
      </c>
      <c r="N465" s="95" t="n">
        <v>1.213217</v>
      </c>
      <c r="O465" s="95" t="n">
        <v>0.511218</v>
      </c>
    </row>
    <row r="466" customFormat="false" ht="15" hidden="false" customHeight="false" outlineLevel="0" collapsed="false">
      <c r="A466" s="14" t="n">
        <v>462</v>
      </c>
      <c r="B466" s="94" t="n">
        <v>0.569962</v>
      </c>
      <c r="C466" s="95" t="n">
        <v>0.674614</v>
      </c>
      <c r="D466" s="95" t="n">
        <v>-0.485875</v>
      </c>
      <c r="E466" s="95" t="n">
        <v>-0.86842</v>
      </c>
      <c r="F466" s="95" t="n">
        <v>0.496639</v>
      </c>
      <c r="G466" s="95" t="n">
        <v>2.070136</v>
      </c>
      <c r="H466" s="95" t="n">
        <v>0.789654</v>
      </c>
      <c r="I466" s="95" t="n">
        <v>-0.710218</v>
      </c>
      <c r="J466" s="95" t="n">
        <v>-1.90695</v>
      </c>
      <c r="K466" s="95" t="n">
        <v>-0.379394</v>
      </c>
      <c r="L466" s="95" t="n">
        <v>-0.555482</v>
      </c>
      <c r="M466" s="95" t="n">
        <v>-1.196757</v>
      </c>
      <c r="N466" s="95" t="n">
        <v>-0.728453</v>
      </c>
      <c r="O466" s="95" t="n">
        <v>1.272983</v>
      </c>
    </row>
    <row r="467" customFormat="false" ht="15" hidden="false" customHeight="false" outlineLevel="0" collapsed="false">
      <c r="A467" s="14" t="n">
        <v>463</v>
      </c>
      <c r="B467" s="94" t="n">
        <v>0.929579</v>
      </c>
      <c r="C467" s="95" t="n">
        <v>-0.784201</v>
      </c>
      <c r="D467" s="95" t="n">
        <v>0.17329</v>
      </c>
      <c r="E467" s="95" t="n">
        <v>1.048726</v>
      </c>
      <c r="F467" s="95" t="n">
        <v>0.901523</v>
      </c>
      <c r="G467" s="95" t="n">
        <v>0.739669</v>
      </c>
      <c r="H467" s="95" t="n">
        <v>-1.084194</v>
      </c>
      <c r="I467" s="95" t="n">
        <v>0.481307</v>
      </c>
      <c r="J467" s="95" t="n">
        <v>-2.22815</v>
      </c>
      <c r="K467" s="95" t="n">
        <v>-1.330372</v>
      </c>
      <c r="L467" s="95" t="n">
        <v>0.580892</v>
      </c>
      <c r="M467" s="95" t="n">
        <v>0.798818</v>
      </c>
      <c r="N467" s="95" t="n">
        <v>0.861168</v>
      </c>
      <c r="O467" s="95" t="n">
        <v>0.145673</v>
      </c>
    </row>
    <row r="468" customFormat="false" ht="15" hidden="false" customHeight="false" outlineLevel="0" collapsed="false">
      <c r="A468" s="14" t="n">
        <v>464</v>
      </c>
      <c r="B468" s="94" t="n">
        <v>0.517182</v>
      </c>
      <c r="C468" s="95" t="n">
        <v>0.643782</v>
      </c>
      <c r="D468" s="95" t="n">
        <v>-0.41914</v>
      </c>
      <c r="E468" s="95" t="n">
        <v>-1.235489</v>
      </c>
      <c r="F468" s="95" t="n">
        <v>0.193466</v>
      </c>
      <c r="G468" s="95" t="n">
        <v>1.292914</v>
      </c>
      <c r="H468" s="95" t="n">
        <v>1.67553</v>
      </c>
      <c r="I468" s="95" t="n">
        <v>0.534854</v>
      </c>
      <c r="J468" s="95" t="n">
        <v>-1.44358</v>
      </c>
      <c r="K468" s="95" t="n">
        <v>0.121869</v>
      </c>
      <c r="L468" s="95" t="n">
        <v>-0.168946</v>
      </c>
      <c r="M468" s="95" t="n">
        <v>-0.70032</v>
      </c>
      <c r="N468" s="95" t="n">
        <v>0.14472</v>
      </c>
      <c r="O468" s="95" t="n">
        <v>-0.840649</v>
      </c>
    </row>
    <row r="469" customFormat="false" ht="15" hidden="false" customHeight="false" outlineLevel="0" collapsed="false">
      <c r="A469" s="14" t="n">
        <v>465</v>
      </c>
      <c r="B469" s="94" t="n">
        <v>0.230878</v>
      </c>
      <c r="C469" s="95" t="n">
        <v>-0.318673</v>
      </c>
      <c r="D469" s="95" t="n">
        <v>0.857824</v>
      </c>
      <c r="E469" s="95" t="n">
        <v>-1.237358</v>
      </c>
      <c r="F469" s="95" t="n">
        <v>0.803351</v>
      </c>
      <c r="G469" s="95" t="n">
        <v>-0.541651</v>
      </c>
      <c r="H469" s="95" t="n">
        <v>0.218436</v>
      </c>
      <c r="I469" s="95" t="n">
        <v>1.763411</v>
      </c>
      <c r="J469" s="95" t="n">
        <v>-0.674154</v>
      </c>
      <c r="K469" s="95" t="n">
        <v>-0.228883</v>
      </c>
      <c r="L469" s="95" t="n">
        <v>0.851035</v>
      </c>
      <c r="M469" s="95" t="n">
        <v>0.542672</v>
      </c>
      <c r="N469" s="95" t="n">
        <v>2.405525</v>
      </c>
      <c r="O469" s="95" t="n">
        <v>0.816373</v>
      </c>
    </row>
    <row r="470" customFormat="false" ht="15" hidden="false" customHeight="false" outlineLevel="0" collapsed="false">
      <c r="A470" s="14" t="n">
        <v>466</v>
      </c>
      <c r="B470" s="94" t="n">
        <v>0.133562</v>
      </c>
      <c r="C470" s="95" t="n">
        <v>0.033168</v>
      </c>
      <c r="D470" s="95" t="n">
        <v>-0.927181</v>
      </c>
      <c r="E470" s="95" t="n">
        <v>0.269417</v>
      </c>
      <c r="F470" s="95" t="n">
        <v>2.176776</v>
      </c>
      <c r="G470" s="95" t="n">
        <v>0.379652</v>
      </c>
      <c r="H470" s="95" t="n">
        <v>-1.227028</v>
      </c>
      <c r="I470" s="95" t="n">
        <v>-0.291279</v>
      </c>
      <c r="J470" s="95" t="n">
        <v>-0.641957</v>
      </c>
      <c r="K470" s="95" t="n">
        <v>0.266725</v>
      </c>
      <c r="L470" s="95" t="n">
        <v>-0.256207</v>
      </c>
      <c r="M470" s="95" t="n">
        <v>-0.643401</v>
      </c>
      <c r="N470" s="95" t="n">
        <v>-1.068396</v>
      </c>
      <c r="O470" s="95" t="n">
        <v>-0.28119</v>
      </c>
    </row>
    <row r="471" customFormat="false" ht="15" hidden="false" customHeight="false" outlineLevel="0" collapsed="false">
      <c r="A471" s="14" t="n">
        <v>467</v>
      </c>
      <c r="B471" s="94" t="n">
        <v>0.417913</v>
      </c>
      <c r="C471" s="95" t="n">
        <v>0.43565</v>
      </c>
      <c r="D471" s="95" t="n">
        <v>1.001242</v>
      </c>
      <c r="E471" s="95" t="n">
        <v>-0.514228</v>
      </c>
      <c r="F471" s="95" t="n">
        <v>1.130284</v>
      </c>
      <c r="G471" s="95" t="n">
        <v>-2.077949</v>
      </c>
      <c r="H471" s="95" t="n">
        <v>1.6223</v>
      </c>
      <c r="I471" s="95" t="n">
        <v>-1.690912</v>
      </c>
      <c r="J471" s="95" t="n">
        <v>-0.714071</v>
      </c>
      <c r="K471" s="95" t="n">
        <v>-0.188469</v>
      </c>
      <c r="L471" s="95" t="n">
        <v>-0.627205</v>
      </c>
      <c r="M471" s="95" t="n">
        <v>1.990171</v>
      </c>
      <c r="N471" s="95" t="n">
        <v>-0.65232</v>
      </c>
      <c r="O471" s="95" t="n">
        <v>1.923793</v>
      </c>
    </row>
    <row r="472" customFormat="false" ht="15" hidden="false" customHeight="false" outlineLevel="0" collapsed="false">
      <c r="A472" s="14" t="n">
        <v>468</v>
      </c>
      <c r="B472" s="94" t="n">
        <v>0.684017</v>
      </c>
      <c r="C472" s="95" t="n">
        <v>-3.987716</v>
      </c>
      <c r="D472" s="95" t="n">
        <v>-2.203948</v>
      </c>
      <c r="E472" s="95" t="n">
        <v>0.060325</v>
      </c>
      <c r="F472" s="95" t="n">
        <v>-1.233716</v>
      </c>
      <c r="G472" s="95" t="n">
        <v>-1.634801</v>
      </c>
      <c r="H472" s="95" t="n">
        <v>-0.454866</v>
      </c>
      <c r="I472" s="95" t="n">
        <v>-0.615403</v>
      </c>
      <c r="J472" s="95" t="n">
        <v>-0.769092</v>
      </c>
      <c r="K472" s="95" t="n">
        <v>-0.680428</v>
      </c>
      <c r="L472" s="95" t="n">
        <v>-0.055274</v>
      </c>
      <c r="M472" s="95" t="n">
        <v>0.499236</v>
      </c>
      <c r="N472" s="95" t="n">
        <v>0.752649</v>
      </c>
      <c r="O472" s="95" t="n">
        <v>-0.052181</v>
      </c>
    </row>
    <row r="473" customFormat="false" ht="15" hidden="false" customHeight="false" outlineLevel="0" collapsed="false">
      <c r="A473" s="14" t="n">
        <v>469</v>
      </c>
      <c r="B473" s="94" t="n">
        <v>0.0043</v>
      </c>
      <c r="C473" s="95" t="n">
        <v>-1.470982</v>
      </c>
      <c r="D473" s="95" t="n">
        <v>-0.977712</v>
      </c>
      <c r="E473" s="95" t="n">
        <v>-0.653082</v>
      </c>
      <c r="F473" s="95" t="n">
        <v>0.639005</v>
      </c>
      <c r="G473" s="95" t="n">
        <v>-1.184596</v>
      </c>
      <c r="H473" s="95" t="n">
        <v>0.901598</v>
      </c>
      <c r="I473" s="95" t="n">
        <v>-1.468191</v>
      </c>
      <c r="J473" s="95" t="n">
        <v>0.023148</v>
      </c>
      <c r="K473" s="95" t="n">
        <v>-0.422918</v>
      </c>
      <c r="L473" s="95" t="n">
        <v>0.610174</v>
      </c>
      <c r="M473" s="95" t="n">
        <v>0.96919</v>
      </c>
      <c r="N473" s="95" t="n">
        <v>-0.220202</v>
      </c>
      <c r="O473" s="95" t="n">
        <v>-0.58747</v>
      </c>
    </row>
    <row r="474" customFormat="false" ht="15" hidden="false" customHeight="false" outlineLevel="0" collapsed="false">
      <c r="A474" s="14" t="n">
        <v>470</v>
      </c>
      <c r="B474" s="94" t="n">
        <v>0.395352</v>
      </c>
      <c r="C474" s="95" t="n">
        <v>0.785616</v>
      </c>
      <c r="D474" s="95" t="n">
        <v>-0.723131</v>
      </c>
      <c r="E474" s="95" t="n">
        <v>0.240712</v>
      </c>
      <c r="F474" s="95" t="n">
        <v>0.122074</v>
      </c>
      <c r="G474" s="95" t="n">
        <v>-0.503409</v>
      </c>
      <c r="H474" s="95" t="n">
        <v>-0.762226</v>
      </c>
      <c r="I474" s="95" t="n">
        <v>0.766115</v>
      </c>
      <c r="J474" s="95" t="n">
        <v>0.305941</v>
      </c>
      <c r="K474" s="95" t="n">
        <v>-1.102617</v>
      </c>
      <c r="L474" s="95" t="n">
        <v>-1.318838</v>
      </c>
      <c r="M474" s="95" t="n">
        <v>1.034155</v>
      </c>
      <c r="N474" s="95" t="n">
        <v>1.939001</v>
      </c>
      <c r="O474" s="95" t="n">
        <v>-0.137567</v>
      </c>
    </row>
    <row r="475" customFormat="false" ht="15" hidden="false" customHeight="false" outlineLevel="0" collapsed="false">
      <c r="A475" s="14" t="n">
        <v>471</v>
      </c>
      <c r="B475" s="94" t="n">
        <v>0.403828</v>
      </c>
      <c r="C475" s="95" t="n">
        <v>-0.194099</v>
      </c>
      <c r="D475" s="95" t="n">
        <v>0.804809</v>
      </c>
      <c r="E475" s="95" t="n">
        <v>-0.62415</v>
      </c>
      <c r="F475" s="95" t="n">
        <v>-1.312306</v>
      </c>
      <c r="G475" s="95" t="n">
        <v>0.688078</v>
      </c>
      <c r="H475" s="95" t="n">
        <v>-0.21894</v>
      </c>
      <c r="I475" s="95" t="n">
        <v>1.279367</v>
      </c>
      <c r="J475" s="95" t="n">
        <v>0.189514</v>
      </c>
      <c r="K475" s="95" t="n">
        <v>0.757592</v>
      </c>
      <c r="L475" s="95" t="n">
        <v>-0.6626</v>
      </c>
      <c r="M475" s="95" t="n">
        <v>0.535498</v>
      </c>
      <c r="N475" s="95" t="n">
        <v>-0.416196</v>
      </c>
      <c r="O475" s="95" t="n">
        <v>0.929507</v>
      </c>
    </row>
    <row r="476" customFormat="false" ht="15" hidden="false" customHeight="false" outlineLevel="0" collapsed="false">
      <c r="A476" s="14" t="n">
        <v>472</v>
      </c>
      <c r="B476" s="94" t="n">
        <v>0.671011</v>
      </c>
      <c r="C476" s="95" t="n">
        <v>1.449534</v>
      </c>
      <c r="D476" s="95" t="n">
        <v>-0.141562</v>
      </c>
      <c r="E476" s="95" t="n">
        <v>-0.236995</v>
      </c>
      <c r="F476" s="95" t="n">
        <v>-1.800497</v>
      </c>
      <c r="G476" s="95" t="n">
        <v>1.82725</v>
      </c>
      <c r="H476" s="95" t="n">
        <v>2.025488</v>
      </c>
      <c r="I476" s="95" t="n">
        <v>1.263386</v>
      </c>
      <c r="J476" s="95" t="n">
        <v>-1.241252</v>
      </c>
      <c r="K476" s="95" t="n">
        <v>-0.074123</v>
      </c>
      <c r="L476" s="95" t="n">
        <v>-0.86594</v>
      </c>
      <c r="M476" s="95" t="n">
        <v>0.158969</v>
      </c>
      <c r="N476" s="95" t="n">
        <v>-0.371054</v>
      </c>
      <c r="O476" s="95" t="n">
        <v>-0.262906</v>
      </c>
    </row>
    <row r="477" customFormat="false" ht="15" hidden="false" customHeight="false" outlineLevel="0" collapsed="false">
      <c r="A477" s="14" t="n">
        <v>473</v>
      </c>
      <c r="B477" s="94" t="n">
        <v>0.194962</v>
      </c>
      <c r="C477" s="95" t="n">
        <v>-2.159179</v>
      </c>
      <c r="D477" s="95" t="n">
        <v>-0.056969</v>
      </c>
      <c r="E477" s="95" t="n">
        <v>0.89752</v>
      </c>
      <c r="F477" s="95" t="n">
        <v>-0.441747</v>
      </c>
      <c r="G477" s="95" t="n">
        <v>-1.054891</v>
      </c>
      <c r="H477" s="95" t="n">
        <v>-0.945667</v>
      </c>
      <c r="I477" s="95" t="n">
        <v>-0.652623</v>
      </c>
      <c r="J477" s="95" t="n">
        <v>-0.563429</v>
      </c>
      <c r="K477" s="95" t="n">
        <v>-0.583637</v>
      </c>
      <c r="L477" s="95" t="n">
        <v>2.143499</v>
      </c>
      <c r="M477" s="95" t="n">
        <v>-0.677568</v>
      </c>
      <c r="N477" s="95" t="n">
        <v>-0.262317</v>
      </c>
      <c r="O477" s="95" t="n">
        <v>0.782242</v>
      </c>
    </row>
    <row r="478" customFormat="false" ht="15" hidden="false" customHeight="false" outlineLevel="0" collapsed="false">
      <c r="A478" s="14" t="n">
        <v>474</v>
      </c>
      <c r="B478" s="94" t="n">
        <v>0.876071</v>
      </c>
      <c r="C478" s="95" t="n">
        <v>0.155604</v>
      </c>
      <c r="D478" s="95" t="n">
        <v>-0.986832</v>
      </c>
      <c r="E478" s="95" t="n">
        <v>-0.584799</v>
      </c>
      <c r="F478" s="95" t="n">
        <v>-0.106499</v>
      </c>
      <c r="G478" s="95" t="n">
        <v>0.338627</v>
      </c>
      <c r="H478" s="95" t="n">
        <v>-1.248185</v>
      </c>
      <c r="I478" s="95" t="n">
        <v>0.847143</v>
      </c>
      <c r="J478" s="95" t="n">
        <v>0.924965</v>
      </c>
      <c r="K478" s="95" t="n">
        <v>-0.73692</v>
      </c>
      <c r="L478" s="95" t="n">
        <v>-0.144834</v>
      </c>
      <c r="M478" s="95" t="n">
        <v>0.662974</v>
      </c>
      <c r="N478" s="95" t="n">
        <v>-0.443591</v>
      </c>
      <c r="O478" s="95" t="n">
        <v>-2.330137</v>
      </c>
    </row>
    <row r="479" customFormat="false" ht="15" hidden="false" customHeight="false" outlineLevel="0" collapsed="false">
      <c r="A479" s="14" t="n">
        <v>475</v>
      </c>
      <c r="B479" s="94" t="n">
        <v>0.325088</v>
      </c>
      <c r="C479" s="95" t="n">
        <v>-0.904428</v>
      </c>
      <c r="D479" s="95" t="n">
        <v>2.628553</v>
      </c>
      <c r="E479" s="95" t="n">
        <v>-0.909395</v>
      </c>
      <c r="F479" s="95" t="n">
        <v>-0.268069</v>
      </c>
      <c r="G479" s="95" t="n">
        <v>1.990357</v>
      </c>
      <c r="H479" s="95" t="n">
        <v>-0.56404</v>
      </c>
      <c r="I479" s="95" t="n">
        <v>-0.633977</v>
      </c>
      <c r="J479" s="95" t="n">
        <v>-0.974424</v>
      </c>
      <c r="K479" s="95" t="n">
        <v>0.50244</v>
      </c>
      <c r="L479" s="95" t="n">
        <v>-0.965441</v>
      </c>
      <c r="M479" s="95" t="n">
        <v>0.911958</v>
      </c>
      <c r="N479" s="95" t="n">
        <v>1.176295</v>
      </c>
      <c r="O479" s="95" t="n">
        <v>1.571873</v>
      </c>
    </row>
    <row r="480" customFormat="false" ht="15" hidden="false" customHeight="false" outlineLevel="0" collapsed="false">
      <c r="A480" s="14" t="n">
        <v>476</v>
      </c>
      <c r="B480" s="94" t="n">
        <v>0.826808</v>
      </c>
      <c r="C480" s="95" t="n">
        <v>1.269918</v>
      </c>
      <c r="D480" s="95" t="n">
        <v>-0.27883</v>
      </c>
      <c r="E480" s="95" t="n">
        <v>-1.5684</v>
      </c>
      <c r="F480" s="95" t="n">
        <v>-0.943188</v>
      </c>
      <c r="G480" s="95" t="n">
        <v>2.309757</v>
      </c>
      <c r="H480" s="95" t="n">
        <v>-0.011522</v>
      </c>
      <c r="I480" s="95" t="n">
        <v>0.650765</v>
      </c>
      <c r="J480" s="95" t="n">
        <v>-1.472494</v>
      </c>
      <c r="K480" s="95" t="n">
        <v>1.163039</v>
      </c>
      <c r="L480" s="95" t="n">
        <v>0.244703</v>
      </c>
      <c r="M480" s="95" t="n">
        <v>-0.769112</v>
      </c>
      <c r="N480" s="95" t="n">
        <v>0.995788</v>
      </c>
      <c r="O480" s="95" t="n">
        <v>0.437324</v>
      </c>
    </row>
    <row r="481" customFormat="false" ht="15" hidden="false" customHeight="false" outlineLevel="0" collapsed="false">
      <c r="A481" s="14" t="n">
        <v>477</v>
      </c>
      <c r="B481" s="94" t="n">
        <v>0.827623</v>
      </c>
      <c r="C481" s="95" t="n">
        <v>-2.192386</v>
      </c>
      <c r="D481" s="95" t="n">
        <v>0.669617</v>
      </c>
      <c r="E481" s="95" t="n">
        <v>0.237544</v>
      </c>
      <c r="F481" s="95" t="n">
        <v>-1.221614</v>
      </c>
      <c r="G481" s="95" t="n">
        <v>-0.399654</v>
      </c>
      <c r="H481" s="95" t="n">
        <v>-0.699965</v>
      </c>
      <c r="I481" s="95" t="n">
        <v>1.316999</v>
      </c>
      <c r="J481" s="95" t="n">
        <v>0.680324</v>
      </c>
      <c r="K481" s="95" t="n">
        <v>-0.058218</v>
      </c>
      <c r="L481" s="95" t="n">
        <v>0.056487</v>
      </c>
      <c r="M481" s="95" t="n">
        <v>0.445852</v>
      </c>
      <c r="N481" s="95" t="n">
        <v>0.6831</v>
      </c>
      <c r="O481" s="95" t="n">
        <v>1.241607</v>
      </c>
    </row>
    <row r="482" customFormat="false" ht="15" hidden="false" customHeight="false" outlineLevel="0" collapsed="false">
      <c r="A482" s="14" t="n">
        <v>478</v>
      </c>
      <c r="B482" s="94" t="n">
        <v>0.88488</v>
      </c>
      <c r="C482" s="95" t="n">
        <v>1.693133</v>
      </c>
      <c r="D482" s="95" t="n">
        <v>-0.827413</v>
      </c>
      <c r="E482" s="95" t="n">
        <v>-0.567106</v>
      </c>
      <c r="F482" s="95" t="n">
        <v>-0.058273</v>
      </c>
      <c r="G482" s="95" t="n">
        <v>-0.459787</v>
      </c>
      <c r="H482" s="95" t="n">
        <v>0.921829</v>
      </c>
      <c r="I482" s="95" t="n">
        <v>-0.6597</v>
      </c>
      <c r="J482" s="95" t="n">
        <v>-0.104296</v>
      </c>
      <c r="K482" s="95" t="n">
        <v>-0.283461</v>
      </c>
      <c r="L482" s="95" t="n">
        <v>0.855622</v>
      </c>
      <c r="M482" s="95" t="n">
        <v>1.348571</v>
      </c>
      <c r="N482" s="95" t="n">
        <v>-0.695398</v>
      </c>
      <c r="O482" s="95" t="n">
        <v>-0.655279</v>
      </c>
    </row>
    <row r="483" customFormat="false" ht="15" hidden="false" customHeight="false" outlineLevel="0" collapsed="false">
      <c r="A483" s="14" t="n">
        <v>479</v>
      </c>
      <c r="B483" s="94" t="n">
        <v>0.258829</v>
      </c>
      <c r="C483" s="95" t="n">
        <v>1.133548</v>
      </c>
      <c r="D483" s="95" t="n">
        <v>0.957902</v>
      </c>
      <c r="E483" s="95" t="n">
        <v>0.709969</v>
      </c>
      <c r="F483" s="95" t="n">
        <v>1.868444</v>
      </c>
      <c r="G483" s="95" t="n">
        <v>0.641485</v>
      </c>
      <c r="H483" s="95" t="n">
        <v>0.148679</v>
      </c>
      <c r="I483" s="95" t="n">
        <v>-0.742547</v>
      </c>
      <c r="J483" s="95" t="n">
        <v>-0.108553</v>
      </c>
      <c r="K483" s="95" t="n">
        <v>0.920015</v>
      </c>
      <c r="L483" s="95" t="n">
        <v>0.916475</v>
      </c>
      <c r="M483" s="95" t="n">
        <v>-0.776482</v>
      </c>
      <c r="N483" s="95" t="n">
        <v>-1.140796</v>
      </c>
      <c r="O483" s="95" t="n">
        <v>-2.137137</v>
      </c>
    </row>
    <row r="484" customFormat="false" ht="15" hidden="false" customHeight="false" outlineLevel="0" collapsed="false">
      <c r="A484" s="14" t="n">
        <v>480</v>
      </c>
      <c r="B484" s="94" t="n">
        <v>0.839866</v>
      </c>
      <c r="C484" s="95" t="n">
        <v>-0.246113</v>
      </c>
      <c r="D484" s="95" t="n">
        <v>0.86922</v>
      </c>
      <c r="E484" s="95" t="n">
        <v>0.679293</v>
      </c>
      <c r="F484" s="95" t="n">
        <v>-0.019209</v>
      </c>
      <c r="G484" s="95" t="n">
        <v>-0.891588</v>
      </c>
      <c r="H484" s="95" t="n">
        <v>1.881153</v>
      </c>
      <c r="I484" s="95" t="n">
        <v>0.042511</v>
      </c>
      <c r="J484" s="95" t="n">
        <v>-0.02999</v>
      </c>
      <c r="K484" s="95" t="n">
        <v>1.398784</v>
      </c>
      <c r="L484" s="95" t="n">
        <v>1.366066</v>
      </c>
      <c r="M484" s="95" t="n">
        <v>0.291445</v>
      </c>
      <c r="N484" s="95" t="n">
        <v>-1.21647</v>
      </c>
      <c r="O484" s="95" t="n">
        <v>0.757998</v>
      </c>
    </row>
    <row r="485" customFormat="false" ht="15" hidden="false" customHeight="false" outlineLevel="0" collapsed="false">
      <c r="A485" s="14" t="n">
        <v>481</v>
      </c>
      <c r="B485" s="94" t="n">
        <v>0.230507</v>
      </c>
      <c r="C485" s="95" t="n">
        <v>0.92544</v>
      </c>
      <c r="D485" s="95" t="n">
        <v>-0.195992</v>
      </c>
      <c r="E485" s="95" t="n">
        <v>1.720863</v>
      </c>
      <c r="F485" s="95" t="n">
        <v>-0.376722</v>
      </c>
      <c r="G485" s="95" t="n">
        <v>0.575009</v>
      </c>
      <c r="H485" s="95" t="n">
        <v>-0.655579</v>
      </c>
      <c r="I485" s="95" t="n">
        <v>-0.463693</v>
      </c>
      <c r="J485" s="95" t="n">
        <v>0.687285</v>
      </c>
      <c r="K485" s="95" t="n">
        <v>1.666573</v>
      </c>
      <c r="L485" s="95" t="n">
        <v>-1.714512</v>
      </c>
      <c r="M485" s="95" t="n">
        <v>1.737812</v>
      </c>
      <c r="N485" s="95" t="n">
        <v>0.561385</v>
      </c>
      <c r="O485" s="95" t="n">
        <v>-1.854452</v>
      </c>
    </row>
    <row r="486" customFormat="false" ht="15" hidden="false" customHeight="false" outlineLevel="0" collapsed="false">
      <c r="A486" s="14" t="n">
        <v>482</v>
      </c>
      <c r="B486" s="94" t="n">
        <v>0.399443</v>
      </c>
      <c r="C486" s="95" t="n">
        <v>-0.68491</v>
      </c>
      <c r="D486" s="95" t="n">
        <v>1.121578</v>
      </c>
      <c r="E486" s="95" t="n">
        <v>-1.74303</v>
      </c>
      <c r="F486" s="95" t="n">
        <v>-0.762709</v>
      </c>
      <c r="G486" s="95" t="n">
        <v>1.105496</v>
      </c>
      <c r="H486" s="95" t="n">
        <v>2.072606</v>
      </c>
      <c r="I486" s="95" t="n">
        <v>-1.567448</v>
      </c>
      <c r="J486" s="95" t="n">
        <v>0.45233</v>
      </c>
      <c r="K486" s="95" t="n">
        <v>1.240173</v>
      </c>
      <c r="L486" s="95" t="n">
        <v>-0.228635</v>
      </c>
      <c r="M486" s="95" t="n">
        <v>-0.264545</v>
      </c>
      <c r="N486" s="95" t="n">
        <v>-0.534145</v>
      </c>
      <c r="O486" s="95" t="n">
        <v>0.377736</v>
      </c>
    </row>
    <row r="487" customFormat="false" ht="15" hidden="false" customHeight="false" outlineLevel="0" collapsed="false">
      <c r="A487" s="14" t="n">
        <v>483</v>
      </c>
      <c r="B487" s="94" t="n">
        <v>0.177683</v>
      </c>
      <c r="C487" s="95" t="n">
        <v>0.04943</v>
      </c>
      <c r="D487" s="95" t="n">
        <v>-0.452071</v>
      </c>
      <c r="E487" s="95" t="n">
        <v>-0.902954</v>
      </c>
      <c r="F487" s="95" t="n">
        <v>1.122338</v>
      </c>
      <c r="G487" s="95" t="n">
        <v>-1.064343</v>
      </c>
      <c r="H487" s="95" t="n">
        <v>-0.026424</v>
      </c>
      <c r="I487" s="95" t="n">
        <v>-0.37149</v>
      </c>
      <c r="J487" s="95" t="n">
        <v>0.749702</v>
      </c>
      <c r="K487" s="95" t="n">
        <v>1.088051</v>
      </c>
      <c r="L487" s="95" t="n">
        <v>0.075829</v>
      </c>
      <c r="M487" s="95" t="n">
        <v>0.520591</v>
      </c>
      <c r="N487" s="95" t="n">
        <v>-0.541331</v>
      </c>
      <c r="O487" s="95" t="n">
        <v>1.783118</v>
      </c>
    </row>
    <row r="488" customFormat="false" ht="15" hidden="false" customHeight="false" outlineLevel="0" collapsed="false">
      <c r="A488" s="14" t="n">
        <v>484</v>
      </c>
      <c r="B488" s="94" t="n">
        <v>0.484131</v>
      </c>
      <c r="C488" s="95" t="n">
        <v>-0.669973</v>
      </c>
      <c r="D488" s="95" t="n">
        <v>2.335179</v>
      </c>
      <c r="E488" s="95" t="n">
        <v>-1.449253</v>
      </c>
      <c r="F488" s="95" t="n">
        <v>-0.393841</v>
      </c>
      <c r="G488" s="95" t="n">
        <v>0.223053</v>
      </c>
      <c r="H488" s="95" t="n">
        <v>-0.208686</v>
      </c>
      <c r="I488" s="95" t="n">
        <v>-2.548284</v>
      </c>
      <c r="J488" s="95" t="n">
        <v>1.213635</v>
      </c>
      <c r="K488" s="95" t="n">
        <v>-0.445686</v>
      </c>
      <c r="L488" s="95" t="n">
        <v>1.279938</v>
      </c>
      <c r="M488" s="95" t="n">
        <v>-0.491068</v>
      </c>
      <c r="N488" s="95" t="n">
        <v>0.47851</v>
      </c>
      <c r="O488" s="95" t="n">
        <v>1.03142</v>
      </c>
    </row>
    <row r="489" customFormat="false" ht="15" hidden="false" customHeight="false" outlineLevel="0" collapsed="false">
      <c r="A489" s="14" t="n">
        <v>485</v>
      </c>
      <c r="B489" s="94" t="n">
        <v>0.075194</v>
      </c>
      <c r="C489" s="95" t="n">
        <v>-0.845531</v>
      </c>
      <c r="D489" s="95" t="n">
        <v>0.992646</v>
      </c>
      <c r="E489" s="95" t="n">
        <v>0.23155</v>
      </c>
      <c r="F489" s="95" t="n">
        <v>-0.200679</v>
      </c>
      <c r="G489" s="95" t="n">
        <v>1.916335</v>
      </c>
      <c r="H489" s="95" t="n">
        <v>1.861358</v>
      </c>
      <c r="I489" s="95" t="n">
        <v>2.223429</v>
      </c>
      <c r="J489" s="95" t="n">
        <v>0.160068</v>
      </c>
      <c r="K489" s="95" t="n">
        <v>-1.428705</v>
      </c>
      <c r="L489" s="95" t="n">
        <v>-1.627005</v>
      </c>
      <c r="M489" s="95" t="n">
        <v>0.303336</v>
      </c>
      <c r="N489" s="95" t="n">
        <v>-0.592413</v>
      </c>
      <c r="O489" s="95" t="n">
        <v>0.412934</v>
      </c>
    </row>
    <row r="490" customFormat="false" ht="15" hidden="false" customHeight="false" outlineLevel="0" collapsed="false">
      <c r="A490" s="14" t="n">
        <v>486</v>
      </c>
      <c r="B490" s="94" t="n">
        <v>0.956842</v>
      </c>
      <c r="C490" s="95" t="n">
        <v>-0.392934</v>
      </c>
      <c r="D490" s="95" t="n">
        <v>-1.574563</v>
      </c>
      <c r="E490" s="95" t="n">
        <v>0.092467</v>
      </c>
      <c r="F490" s="95" t="n">
        <v>1.342884</v>
      </c>
      <c r="G490" s="95" t="n">
        <v>-0.319496</v>
      </c>
      <c r="H490" s="95" t="n">
        <v>-0.59663</v>
      </c>
      <c r="I490" s="95" t="n">
        <v>-1.292471</v>
      </c>
      <c r="J490" s="95" t="n">
        <v>0.197168</v>
      </c>
      <c r="K490" s="95" t="n">
        <v>0.425536</v>
      </c>
      <c r="L490" s="95" t="n">
        <v>-0.079141</v>
      </c>
      <c r="M490" s="95" t="n">
        <v>0.46593</v>
      </c>
      <c r="N490" s="95" t="n">
        <v>1.238565</v>
      </c>
      <c r="O490" s="95" t="n">
        <v>0.578711</v>
      </c>
    </row>
    <row r="491" customFormat="false" ht="15" hidden="false" customHeight="false" outlineLevel="0" collapsed="false">
      <c r="A491" s="14" t="n">
        <v>487</v>
      </c>
      <c r="B491" s="94" t="n">
        <v>0.012997</v>
      </c>
      <c r="C491" s="95" t="n">
        <v>-2.699762</v>
      </c>
      <c r="D491" s="95" t="n">
        <v>1.244149</v>
      </c>
      <c r="E491" s="95" t="n">
        <v>0.175566</v>
      </c>
      <c r="F491" s="95" t="n">
        <v>-1.383333</v>
      </c>
      <c r="G491" s="95" t="n">
        <v>0.565201</v>
      </c>
      <c r="H491" s="95" t="n">
        <v>-0.824767</v>
      </c>
      <c r="I491" s="95" t="n">
        <v>-1.105017</v>
      </c>
      <c r="J491" s="95" t="n">
        <v>0.336745</v>
      </c>
      <c r="K491" s="95" t="n">
        <v>0.947748</v>
      </c>
      <c r="L491" s="95" t="n">
        <v>1.402243</v>
      </c>
      <c r="M491" s="95" t="n">
        <v>-0.152561</v>
      </c>
      <c r="N491" s="95" t="n">
        <v>0.307968</v>
      </c>
      <c r="O491" s="95" t="n">
        <v>-0.37555</v>
      </c>
    </row>
    <row r="492" customFormat="false" ht="15" hidden="false" customHeight="false" outlineLevel="0" collapsed="false">
      <c r="A492" s="14" t="n">
        <v>488</v>
      </c>
      <c r="B492" s="94" t="n">
        <v>0.496596</v>
      </c>
      <c r="C492" s="95" t="n">
        <v>-1.012151</v>
      </c>
      <c r="D492" s="95" t="n">
        <v>-2.617161</v>
      </c>
      <c r="E492" s="95" t="n">
        <v>0.970818</v>
      </c>
      <c r="F492" s="95" t="n">
        <v>0.314344</v>
      </c>
      <c r="G492" s="95" t="n">
        <v>0.557255</v>
      </c>
      <c r="H492" s="95" t="n">
        <v>-0.065751</v>
      </c>
      <c r="I492" s="95" t="n">
        <v>0.625024</v>
      </c>
      <c r="J492" s="95" t="n">
        <v>-0.666377</v>
      </c>
      <c r="K492" s="95" t="n">
        <v>1.301602</v>
      </c>
      <c r="L492" s="95" t="n">
        <v>1.198058</v>
      </c>
      <c r="M492" s="95" t="n">
        <v>1.529188</v>
      </c>
      <c r="N492" s="95" t="n">
        <v>-0.93208</v>
      </c>
      <c r="O492" s="95" t="n">
        <v>0.645955</v>
      </c>
    </row>
    <row r="493" customFormat="false" ht="15" hidden="false" customHeight="false" outlineLevel="0" collapsed="false">
      <c r="A493" s="14" t="n">
        <v>489</v>
      </c>
      <c r="B493" s="94" t="n">
        <v>0.838095</v>
      </c>
      <c r="C493" s="95" t="n">
        <v>-0.437822</v>
      </c>
      <c r="D493" s="95" t="n">
        <v>-0.411961</v>
      </c>
      <c r="E493" s="95" t="n">
        <v>0.161396</v>
      </c>
      <c r="F493" s="95" t="n">
        <v>-0.204843</v>
      </c>
      <c r="G493" s="95" t="n">
        <v>-1.616984</v>
      </c>
      <c r="H493" s="95" t="n">
        <v>0.613629</v>
      </c>
      <c r="I493" s="95" t="n">
        <v>0.644742</v>
      </c>
      <c r="J493" s="95" t="n">
        <v>0.113972</v>
      </c>
      <c r="K493" s="95" t="n">
        <v>0.087096</v>
      </c>
      <c r="L493" s="95" t="n">
        <v>-1.010774</v>
      </c>
      <c r="M493" s="95" t="n">
        <v>0.435184</v>
      </c>
      <c r="N493" s="95" t="n">
        <v>1.792314</v>
      </c>
      <c r="O493" s="95" t="n">
        <v>-1.133558</v>
      </c>
    </row>
    <row r="494" customFormat="false" ht="15" hidden="false" customHeight="false" outlineLevel="0" collapsed="false">
      <c r="A494" s="14" t="n">
        <v>490</v>
      </c>
      <c r="B494" s="94" t="n">
        <v>0.132515</v>
      </c>
      <c r="C494" s="95" t="n">
        <v>-0.465164</v>
      </c>
      <c r="D494" s="95" t="n">
        <v>-0.674069</v>
      </c>
      <c r="E494" s="95" t="n">
        <v>-0.65943</v>
      </c>
      <c r="F494" s="95" t="n">
        <v>0.700317</v>
      </c>
      <c r="G494" s="95" t="n">
        <v>1.583437</v>
      </c>
      <c r="H494" s="95" t="n">
        <v>1.557994</v>
      </c>
      <c r="I494" s="95" t="n">
        <v>-1.335908</v>
      </c>
      <c r="J494" s="95" t="n">
        <v>-0.026282</v>
      </c>
      <c r="K494" s="95" t="n">
        <v>-0.393313</v>
      </c>
      <c r="L494" s="95" t="n">
        <v>1.167269</v>
      </c>
      <c r="M494" s="95" t="n">
        <v>1.507508</v>
      </c>
      <c r="N494" s="95" t="n">
        <v>-0.451154</v>
      </c>
      <c r="O494" s="95" t="n">
        <v>-1.791948</v>
      </c>
    </row>
    <row r="495" customFormat="false" ht="15" hidden="false" customHeight="false" outlineLevel="0" collapsed="false">
      <c r="A495" s="14" t="n">
        <v>491</v>
      </c>
      <c r="B495" s="94" t="n">
        <v>0.597102</v>
      </c>
      <c r="C495" s="95" t="n">
        <v>0.591442</v>
      </c>
      <c r="D495" s="95" t="n">
        <v>-0.037156</v>
      </c>
      <c r="E495" s="95" t="n">
        <v>0.887242</v>
      </c>
      <c r="F495" s="95" t="n">
        <v>0.519294</v>
      </c>
      <c r="G495" s="95" t="n">
        <v>0.169932</v>
      </c>
      <c r="H495" s="95" t="n">
        <v>-0.685774</v>
      </c>
      <c r="I495" s="95" t="n">
        <v>-1.093363</v>
      </c>
      <c r="J495" s="95" t="n">
        <v>0.760901</v>
      </c>
      <c r="K495" s="95" t="n">
        <v>-0.908208</v>
      </c>
      <c r="L495" s="95" t="n">
        <v>0.040512</v>
      </c>
      <c r="M495" s="95" t="n">
        <v>-0.450194</v>
      </c>
      <c r="N495" s="95" t="n">
        <v>-0.863406</v>
      </c>
      <c r="O495" s="95" t="n">
        <v>-1.896521</v>
      </c>
    </row>
    <row r="496" customFormat="false" ht="15" hidden="false" customHeight="false" outlineLevel="0" collapsed="false">
      <c r="A496" s="14" t="n">
        <v>492</v>
      </c>
      <c r="B496" s="94" t="n">
        <v>0.531083</v>
      </c>
      <c r="C496" s="95" t="n">
        <v>0.73505</v>
      </c>
      <c r="D496" s="95" t="n">
        <v>1.674006</v>
      </c>
      <c r="E496" s="95" t="n">
        <v>-1.691942</v>
      </c>
      <c r="F496" s="95" t="n">
        <v>1.302725</v>
      </c>
      <c r="G496" s="95" t="n">
        <v>-2.426002</v>
      </c>
      <c r="H496" s="95" t="n">
        <v>0.971453</v>
      </c>
      <c r="I496" s="95" t="n">
        <v>-0.43292</v>
      </c>
      <c r="J496" s="95" t="n">
        <v>0.158281</v>
      </c>
      <c r="K496" s="95" t="n">
        <v>-0.44677</v>
      </c>
      <c r="L496" s="95" t="n">
        <v>2.598971</v>
      </c>
      <c r="M496" s="95" t="n">
        <v>-0.18496</v>
      </c>
      <c r="N496" s="95" t="n">
        <v>-1.977586</v>
      </c>
      <c r="O496" s="95" t="n">
        <v>0.369703</v>
      </c>
    </row>
    <row r="497" customFormat="false" ht="15" hidden="false" customHeight="false" outlineLevel="0" collapsed="false">
      <c r="A497" s="14" t="n">
        <v>493</v>
      </c>
      <c r="B497" s="94" t="n">
        <v>0.757537</v>
      </c>
      <c r="C497" s="95" t="n">
        <v>1.564979</v>
      </c>
      <c r="D497" s="95" t="n">
        <v>-1.035085</v>
      </c>
      <c r="E497" s="95" t="n">
        <v>1.148247</v>
      </c>
      <c r="F497" s="95" t="n">
        <v>-2.168792</v>
      </c>
      <c r="G497" s="95" t="n">
        <v>1.542532</v>
      </c>
      <c r="H497" s="95" t="n">
        <v>-1.125836</v>
      </c>
      <c r="I497" s="95" t="n">
        <v>0.872925</v>
      </c>
      <c r="J497" s="95" t="n">
        <v>0.770805</v>
      </c>
      <c r="K497" s="95" t="n">
        <v>1.176265</v>
      </c>
      <c r="L497" s="95" t="n">
        <v>1.424164</v>
      </c>
      <c r="M497" s="95" t="n">
        <v>0.81919</v>
      </c>
      <c r="N497" s="95" t="n">
        <v>-0.964537</v>
      </c>
      <c r="O497" s="95" t="n">
        <v>-0.53696</v>
      </c>
    </row>
    <row r="498" customFormat="false" ht="15" hidden="false" customHeight="false" outlineLevel="0" collapsed="false">
      <c r="A498" s="14" t="n">
        <v>494</v>
      </c>
      <c r="B498" s="94" t="n">
        <v>0.698595</v>
      </c>
      <c r="C498" s="95" t="n">
        <v>-0.633444</v>
      </c>
      <c r="D498" s="95" t="n">
        <v>0.272184</v>
      </c>
      <c r="E498" s="95" t="n">
        <v>-0.697678</v>
      </c>
      <c r="F498" s="95" t="n">
        <v>-0.417258</v>
      </c>
      <c r="G498" s="95" t="n">
        <v>0.691863</v>
      </c>
      <c r="H498" s="95" t="n">
        <v>1.628851</v>
      </c>
      <c r="I498" s="95" t="n">
        <v>-0.227422</v>
      </c>
      <c r="J498" s="95" t="n">
        <v>0.156375</v>
      </c>
      <c r="K498" s="95" t="n">
        <v>0.02998</v>
      </c>
      <c r="L498" s="95" t="n">
        <v>0.133557</v>
      </c>
      <c r="M498" s="95" t="n">
        <v>0.771811</v>
      </c>
      <c r="N498" s="95" t="n">
        <v>0.201662</v>
      </c>
      <c r="O498" s="95" t="n">
        <v>0.6438</v>
      </c>
    </row>
    <row r="499" customFormat="false" ht="15" hidden="false" customHeight="false" outlineLevel="0" collapsed="false">
      <c r="A499" s="14" t="n">
        <v>495</v>
      </c>
      <c r="B499" s="94" t="n">
        <v>0.825013</v>
      </c>
      <c r="C499" s="95" t="n">
        <v>0.04201</v>
      </c>
      <c r="D499" s="95" t="n">
        <v>-1.923442</v>
      </c>
      <c r="E499" s="95" t="n">
        <v>-0.019722</v>
      </c>
      <c r="F499" s="95" t="n">
        <v>0.730594</v>
      </c>
      <c r="G499" s="95" t="n">
        <v>-0.708444</v>
      </c>
      <c r="H499" s="95" t="n">
        <v>0.955547</v>
      </c>
      <c r="I499" s="95" t="n">
        <v>-1.034902</v>
      </c>
      <c r="J499" s="95" t="n">
        <v>-0.266211</v>
      </c>
      <c r="K499" s="95" t="n">
        <v>-0.146487</v>
      </c>
      <c r="L499" s="95" t="n">
        <v>-2.06074</v>
      </c>
      <c r="M499" s="95" t="n">
        <v>-0.869095</v>
      </c>
      <c r="N499" s="95" t="n">
        <v>-1.306733</v>
      </c>
      <c r="O499" s="95" t="n">
        <v>-0.321379</v>
      </c>
    </row>
    <row r="500" customFormat="false" ht="15" hidden="false" customHeight="false" outlineLevel="0" collapsed="false">
      <c r="A500" s="14" t="n">
        <v>496</v>
      </c>
      <c r="B500" s="94" t="n">
        <v>0.793284</v>
      </c>
      <c r="C500" s="95" t="n">
        <v>0.377346</v>
      </c>
      <c r="D500" s="95" t="n">
        <v>-2.014934</v>
      </c>
      <c r="E500" s="95" t="n">
        <v>-0.80476</v>
      </c>
      <c r="F500" s="95" t="n">
        <v>0.296157</v>
      </c>
      <c r="G500" s="95" t="n">
        <v>1.056093</v>
      </c>
      <c r="H500" s="95" t="n">
        <v>1.096003</v>
      </c>
      <c r="I500" s="95" t="n">
        <v>-0.197114</v>
      </c>
      <c r="J500" s="95" t="n">
        <v>-0.155809</v>
      </c>
      <c r="K500" s="95" t="n">
        <v>0.789562</v>
      </c>
      <c r="L500" s="95" t="n">
        <v>0.496492</v>
      </c>
      <c r="M500" s="95" t="n">
        <v>1.248372</v>
      </c>
      <c r="N500" s="95" t="n">
        <v>-1.278007</v>
      </c>
      <c r="O500" s="95" t="n">
        <v>0.45305</v>
      </c>
    </row>
    <row r="501" customFormat="false" ht="15" hidden="false" customHeight="false" outlineLevel="0" collapsed="false">
      <c r="A501" s="14" t="n">
        <v>497</v>
      </c>
      <c r="B501" s="94" t="n">
        <v>0.58286</v>
      </c>
      <c r="C501" s="95" t="n">
        <v>0.541766</v>
      </c>
      <c r="D501" s="95" t="n">
        <v>0.885714</v>
      </c>
      <c r="E501" s="95" t="n">
        <v>-2.312448</v>
      </c>
      <c r="F501" s="95" t="n">
        <v>0.01874</v>
      </c>
      <c r="G501" s="95" t="n">
        <v>0.838726</v>
      </c>
      <c r="H501" s="95" t="n">
        <v>0.934497</v>
      </c>
      <c r="I501" s="95" t="n">
        <v>0.889761</v>
      </c>
      <c r="J501" s="95" t="n">
        <v>-2.179737</v>
      </c>
      <c r="K501" s="95" t="n">
        <v>-0.727857</v>
      </c>
      <c r="L501" s="95" t="n">
        <v>0.560931</v>
      </c>
      <c r="M501" s="95" t="n">
        <v>-0.621445</v>
      </c>
      <c r="N501" s="95" t="n">
        <v>-1.411918</v>
      </c>
      <c r="O501" s="95" t="n">
        <v>-0.897943</v>
      </c>
    </row>
    <row r="502" customFormat="false" ht="15" hidden="false" customHeight="false" outlineLevel="0" collapsed="false">
      <c r="A502" s="14" t="n">
        <v>498</v>
      </c>
      <c r="B502" s="94" t="n">
        <v>0.349964</v>
      </c>
      <c r="C502" s="95" t="n">
        <v>-0.253125</v>
      </c>
      <c r="D502" s="95" t="n">
        <v>0.422182</v>
      </c>
      <c r="E502" s="95" t="n">
        <v>-0.199413</v>
      </c>
      <c r="F502" s="95" t="n">
        <v>-0.776494</v>
      </c>
      <c r="G502" s="95" t="n">
        <v>0.801548</v>
      </c>
      <c r="H502" s="95" t="n">
        <v>-1.11601</v>
      </c>
      <c r="I502" s="95" t="n">
        <v>1.408809</v>
      </c>
      <c r="J502" s="95" t="n">
        <v>-0.5633</v>
      </c>
      <c r="K502" s="95" t="n">
        <v>0.78944</v>
      </c>
      <c r="L502" s="95" t="n">
        <v>-0.369531</v>
      </c>
      <c r="M502" s="95" t="n">
        <v>2.600441</v>
      </c>
      <c r="N502" s="95" t="n">
        <v>1.197678</v>
      </c>
      <c r="O502" s="95" t="n">
        <v>1.122343</v>
      </c>
    </row>
    <row r="503" customFormat="false" ht="15" hidden="false" customHeight="false" outlineLevel="0" collapsed="false">
      <c r="A503" s="14" t="n">
        <v>499</v>
      </c>
      <c r="B503" s="94" t="n">
        <v>0.107428</v>
      </c>
      <c r="C503" s="95" t="n">
        <v>-1.146956</v>
      </c>
      <c r="D503" s="95" t="n">
        <v>-0.096299</v>
      </c>
      <c r="E503" s="95" t="n">
        <v>-0.180613</v>
      </c>
      <c r="F503" s="95" t="n">
        <v>-1.138655</v>
      </c>
      <c r="G503" s="95" t="n">
        <v>0.971707</v>
      </c>
      <c r="H503" s="95" t="n">
        <v>1.641904</v>
      </c>
      <c r="I503" s="95" t="n">
        <v>-0.722668</v>
      </c>
      <c r="J503" s="95" t="n">
        <v>-0.757861</v>
      </c>
      <c r="K503" s="95" t="n">
        <v>1.078769</v>
      </c>
      <c r="L503" s="95" t="n">
        <v>0.542313</v>
      </c>
      <c r="M503" s="95" t="n">
        <v>0.435534</v>
      </c>
      <c r="N503" s="95" t="n">
        <v>0.088653</v>
      </c>
      <c r="O503" s="95" t="n">
        <v>-0.838457</v>
      </c>
    </row>
    <row r="504" customFormat="false" ht="15" hidden="false" customHeight="false" outlineLevel="0" collapsed="false">
      <c r="A504" s="14" t="n">
        <v>500</v>
      </c>
      <c r="B504" s="94" t="n">
        <v>0.163818</v>
      </c>
      <c r="C504" s="95" t="n">
        <v>-0.735662</v>
      </c>
      <c r="D504" s="95" t="n">
        <v>0.444328</v>
      </c>
      <c r="E504" s="95" t="n">
        <v>0.215865</v>
      </c>
      <c r="F504" s="95" t="n">
        <v>-0.940121</v>
      </c>
      <c r="G504" s="95" t="n">
        <v>0.970859</v>
      </c>
      <c r="H504" s="95" t="n">
        <v>-0.313932</v>
      </c>
      <c r="I504" s="95" t="n">
        <v>1.226148</v>
      </c>
      <c r="J504" s="95" t="n">
        <v>0.586617</v>
      </c>
      <c r="K504" s="95" t="n">
        <v>0.725441</v>
      </c>
      <c r="L504" s="95" t="n">
        <v>0.425715</v>
      </c>
      <c r="M504" s="95" t="n">
        <v>0.53766</v>
      </c>
      <c r="N504" s="95" t="n">
        <v>0.023045</v>
      </c>
      <c r="O504" s="95" t="n">
        <v>-1.254681</v>
      </c>
    </row>
    <row r="505" customFormat="false" ht="15" hidden="false" customHeight="false" outlineLevel="0" collapsed="false">
      <c r="A505" s="14" t="n">
        <v>501</v>
      </c>
      <c r="B505" s="94" t="n">
        <v>0.871208</v>
      </c>
      <c r="C505" s="95" t="n">
        <v>-0.535129</v>
      </c>
      <c r="D505" s="95" t="n">
        <v>0.554178</v>
      </c>
      <c r="E505" s="95" t="n">
        <v>0.551325</v>
      </c>
      <c r="F505" s="95" t="n">
        <v>1.18853</v>
      </c>
      <c r="G505" s="95" t="n">
        <v>-1.396705</v>
      </c>
      <c r="H505" s="95" t="n">
        <v>0.149745</v>
      </c>
      <c r="I505" s="95" t="n">
        <v>0.404021</v>
      </c>
      <c r="J505" s="95" t="n">
        <v>1.291977</v>
      </c>
      <c r="K505" s="95" t="n">
        <v>1.812263</v>
      </c>
      <c r="L505" s="95" t="n">
        <v>-1.495034</v>
      </c>
      <c r="M505" s="95" t="n">
        <v>0.347699</v>
      </c>
      <c r="N505" s="95" t="n">
        <v>-0.427672</v>
      </c>
      <c r="O505" s="95" t="n">
        <v>-0.887097</v>
      </c>
    </row>
    <row r="506" customFormat="false" ht="15" hidden="false" customHeight="false" outlineLevel="0" collapsed="false">
      <c r="A506" s="14" t="n">
        <v>502</v>
      </c>
      <c r="B506" s="94" t="n">
        <v>0.266501</v>
      </c>
      <c r="C506" s="95" t="n">
        <v>0.18903</v>
      </c>
      <c r="D506" s="95" t="n">
        <v>1.440251</v>
      </c>
      <c r="E506" s="95" t="n">
        <v>-1.349453</v>
      </c>
      <c r="F506" s="95" t="n">
        <v>-0.078839</v>
      </c>
      <c r="G506" s="95" t="n">
        <v>0.63048</v>
      </c>
      <c r="H506" s="95" t="n">
        <v>-1.127732</v>
      </c>
      <c r="I506" s="95" t="n">
        <v>0.334844</v>
      </c>
      <c r="J506" s="95" t="n">
        <v>-1.123058</v>
      </c>
      <c r="K506" s="95" t="n">
        <v>-0.00599</v>
      </c>
      <c r="L506" s="95" t="n">
        <v>-0.266172</v>
      </c>
      <c r="M506" s="95" t="n">
        <v>1.200705</v>
      </c>
      <c r="N506" s="95" t="n">
        <v>0.60189</v>
      </c>
      <c r="O506" s="95" t="n">
        <v>-0.597877</v>
      </c>
    </row>
    <row r="507" customFormat="false" ht="15" hidden="false" customHeight="false" outlineLevel="0" collapsed="false">
      <c r="A507" s="14" t="n">
        <v>503</v>
      </c>
      <c r="B507" s="94" t="n">
        <v>0.894031</v>
      </c>
      <c r="C507" s="95" t="n">
        <v>-0.325487</v>
      </c>
      <c r="D507" s="95" t="n">
        <v>-1.269877</v>
      </c>
      <c r="E507" s="95" t="n">
        <v>0.525804</v>
      </c>
      <c r="F507" s="95" t="n">
        <v>-2.438007</v>
      </c>
      <c r="G507" s="95" t="n">
        <v>0.843036</v>
      </c>
      <c r="H507" s="95" t="n">
        <v>-1.188712</v>
      </c>
      <c r="I507" s="95" t="n">
        <v>-0.974154</v>
      </c>
      <c r="J507" s="95" t="n">
        <v>0.081241</v>
      </c>
      <c r="K507" s="95" t="n">
        <v>-0.442294</v>
      </c>
      <c r="L507" s="95" t="n">
        <v>-1.150481</v>
      </c>
      <c r="M507" s="95" t="n">
        <v>-0.36424</v>
      </c>
      <c r="N507" s="95" t="n">
        <v>1.330752</v>
      </c>
      <c r="O507" s="95" t="n">
        <v>-0.620313</v>
      </c>
    </row>
    <row r="508" customFormat="false" ht="15" hidden="false" customHeight="false" outlineLevel="0" collapsed="false">
      <c r="A508" s="14" t="n">
        <v>504</v>
      </c>
      <c r="B508" s="94" t="n">
        <v>0.306086</v>
      </c>
      <c r="C508" s="95" t="n">
        <v>-1.836992</v>
      </c>
      <c r="D508" s="95" t="n">
        <v>1.296442</v>
      </c>
      <c r="E508" s="95" t="n">
        <v>-1.300391</v>
      </c>
      <c r="F508" s="95" t="n">
        <v>-0.704324</v>
      </c>
      <c r="G508" s="95" t="n">
        <v>0.791918</v>
      </c>
      <c r="H508" s="95" t="n">
        <v>0.033496</v>
      </c>
      <c r="I508" s="95" t="n">
        <v>0.259754</v>
      </c>
      <c r="J508" s="95" t="n">
        <v>0.018323</v>
      </c>
      <c r="K508" s="95" t="n">
        <v>-0.716607</v>
      </c>
      <c r="L508" s="95" t="n">
        <v>0.524177</v>
      </c>
      <c r="M508" s="95" t="n">
        <v>-0.141261</v>
      </c>
      <c r="N508" s="95" t="n">
        <v>-1.733453</v>
      </c>
      <c r="O508" s="95" t="n">
        <v>0.28811</v>
      </c>
    </row>
    <row r="509" customFormat="false" ht="15" hidden="false" customHeight="false" outlineLevel="0" collapsed="false">
      <c r="A509" s="14" t="n">
        <v>505</v>
      </c>
      <c r="B509" s="94" t="n">
        <v>0.057257</v>
      </c>
      <c r="C509" s="95" t="n">
        <v>-0.451656</v>
      </c>
      <c r="D509" s="95" t="n">
        <v>0.524456</v>
      </c>
      <c r="E509" s="95" t="n">
        <v>-0.033601</v>
      </c>
      <c r="F509" s="95" t="n">
        <v>-1.292833</v>
      </c>
      <c r="G509" s="95" t="n">
        <v>-1.449967</v>
      </c>
      <c r="H509" s="95" t="n">
        <v>0.519201</v>
      </c>
      <c r="I509" s="95" t="n">
        <v>-0.845381</v>
      </c>
      <c r="J509" s="95" t="n">
        <v>-1.133272</v>
      </c>
      <c r="K509" s="95" t="n">
        <v>-0.309257</v>
      </c>
      <c r="L509" s="95" t="n">
        <v>0.404121</v>
      </c>
      <c r="M509" s="95" t="n">
        <v>0.458861</v>
      </c>
      <c r="N509" s="95" t="n">
        <v>-0.624425</v>
      </c>
      <c r="O509" s="95" t="n">
        <v>-0.31199</v>
      </c>
    </row>
    <row r="510" customFormat="false" ht="15" hidden="false" customHeight="false" outlineLevel="0" collapsed="false">
      <c r="A510" s="14" t="n">
        <v>506</v>
      </c>
      <c r="B510" s="94" t="n">
        <v>0.289997</v>
      </c>
      <c r="C510" s="95" t="n">
        <v>1.820542</v>
      </c>
      <c r="D510" s="95" t="n">
        <v>-1.470041</v>
      </c>
      <c r="E510" s="95" t="n">
        <v>-1.074782</v>
      </c>
      <c r="F510" s="95" t="n">
        <v>-0.066562</v>
      </c>
      <c r="G510" s="95" t="n">
        <v>0.641749</v>
      </c>
      <c r="H510" s="95" t="n">
        <v>-0.569792</v>
      </c>
      <c r="I510" s="95" t="n">
        <v>-0.235363</v>
      </c>
      <c r="J510" s="95" t="n">
        <v>1.233796</v>
      </c>
      <c r="K510" s="95" t="n">
        <v>0.278017</v>
      </c>
      <c r="L510" s="95" t="n">
        <v>0.847111</v>
      </c>
      <c r="M510" s="95" t="n">
        <v>-1.896489</v>
      </c>
      <c r="N510" s="95" t="n">
        <v>-1.14452</v>
      </c>
      <c r="O510" s="95" t="n">
        <v>0.577784</v>
      </c>
    </row>
    <row r="511" customFormat="false" ht="15" hidden="false" customHeight="false" outlineLevel="0" collapsed="false">
      <c r="A511" s="14" t="n">
        <v>507</v>
      </c>
      <c r="B511" s="94" t="n">
        <v>0.384651</v>
      </c>
      <c r="C511" s="95" t="n">
        <v>1.945811</v>
      </c>
      <c r="D511" s="95" t="n">
        <v>0.965282</v>
      </c>
      <c r="E511" s="95" t="n">
        <v>1.882588</v>
      </c>
      <c r="F511" s="95" t="n">
        <v>-0.234566</v>
      </c>
      <c r="G511" s="95" t="n">
        <v>1.015933</v>
      </c>
      <c r="H511" s="95" t="n">
        <v>-0.91966</v>
      </c>
      <c r="I511" s="95" t="n">
        <v>-0.690135</v>
      </c>
      <c r="J511" s="95" t="n">
        <v>0.08314</v>
      </c>
      <c r="K511" s="95" t="n">
        <v>1.239203</v>
      </c>
      <c r="L511" s="95" t="n">
        <v>-0.459079</v>
      </c>
      <c r="M511" s="95" t="n">
        <v>0.031882</v>
      </c>
      <c r="N511" s="95" t="n">
        <v>1.074372</v>
      </c>
      <c r="O511" s="95" t="n">
        <v>-1.350371</v>
      </c>
    </row>
    <row r="512" customFormat="false" ht="15" hidden="false" customHeight="false" outlineLevel="0" collapsed="false">
      <c r="A512" s="14" t="n">
        <v>508</v>
      </c>
      <c r="B512" s="94" t="n">
        <v>0.10368</v>
      </c>
      <c r="C512" s="95" t="n">
        <v>1.258819</v>
      </c>
      <c r="D512" s="95" t="n">
        <v>1.0479</v>
      </c>
      <c r="E512" s="95" t="n">
        <v>0.118309</v>
      </c>
      <c r="F512" s="95" t="n">
        <v>2.011744</v>
      </c>
      <c r="G512" s="95" t="n">
        <v>-0.987999</v>
      </c>
      <c r="H512" s="95" t="n">
        <v>0.091608</v>
      </c>
      <c r="I512" s="95" t="n">
        <v>0.942016</v>
      </c>
      <c r="J512" s="95" t="n">
        <v>0.338425</v>
      </c>
      <c r="K512" s="95" t="n">
        <v>-1.182513</v>
      </c>
      <c r="L512" s="95" t="n">
        <v>-0.56895</v>
      </c>
      <c r="M512" s="95" t="n">
        <v>-1.435441</v>
      </c>
      <c r="N512" s="95" t="n">
        <v>1.021216</v>
      </c>
      <c r="O512" s="95" t="n">
        <v>1.158633</v>
      </c>
    </row>
    <row r="513" customFormat="false" ht="15" hidden="false" customHeight="false" outlineLevel="0" collapsed="false">
      <c r="A513" s="14" t="n">
        <v>509</v>
      </c>
      <c r="B513" s="94" t="n">
        <v>0.429761</v>
      </c>
      <c r="C513" s="95" t="n">
        <v>-1.061979</v>
      </c>
      <c r="D513" s="95" t="n">
        <v>0.602555</v>
      </c>
      <c r="E513" s="95" t="n">
        <v>-2.004762</v>
      </c>
      <c r="F513" s="95" t="n">
        <v>-1.40912</v>
      </c>
      <c r="G513" s="95" t="n">
        <v>-0.132649</v>
      </c>
      <c r="H513" s="95" t="n">
        <v>-0.462165</v>
      </c>
      <c r="I513" s="95" t="n">
        <v>-0.682442</v>
      </c>
      <c r="J513" s="95" t="n">
        <v>0.006214</v>
      </c>
      <c r="K513" s="95" t="n">
        <v>-1.381523</v>
      </c>
      <c r="L513" s="95" t="n">
        <v>-1.155602</v>
      </c>
      <c r="M513" s="95" t="n">
        <v>0.71851</v>
      </c>
      <c r="N513" s="95" t="n">
        <v>-1.53708</v>
      </c>
      <c r="O513" s="95" t="n">
        <v>2.314132</v>
      </c>
    </row>
    <row r="514" customFormat="false" ht="15" hidden="false" customHeight="false" outlineLevel="0" collapsed="false">
      <c r="A514" s="14" t="n">
        <v>510</v>
      </c>
      <c r="B514" s="94" t="n">
        <v>0.797943</v>
      </c>
      <c r="C514" s="95" t="n">
        <v>-0.824467</v>
      </c>
      <c r="D514" s="95" t="n">
        <v>-0.440784</v>
      </c>
      <c r="E514" s="95" t="n">
        <v>-0.122961</v>
      </c>
      <c r="F514" s="95" t="n">
        <v>0.61062</v>
      </c>
      <c r="G514" s="95" t="n">
        <v>-0.918503</v>
      </c>
      <c r="H514" s="95" t="n">
        <v>-1.796284</v>
      </c>
      <c r="I514" s="95" t="n">
        <v>-0.633197</v>
      </c>
      <c r="J514" s="95" t="n">
        <v>0.917553</v>
      </c>
      <c r="K514" s="95" t="n">
        <v>-0.321533</v>
      </c>
      <c r="L514" s="95" t="n">
        <v>0.002181</v>
      </c>
      <c r="M514" s="95" t="n">
        <v>0.261847</v>
      </c>
      <c r="N514" s="95" t="n">
        <v>0.106315</v>
      </c>
      <c r="O514" s="95" t="n">
        <v>-0.435534</v>
      </c>
    </row>
    <row r="515" customFormat="false" ht="15" hidden="false" customHeight="false" outlineLevel="0" collapsed="false">
      <c r="A515" s="14" t="n">
        <v>511</v>
      </c>
      <c r="B515" s="94" t="n">
        <v>0.41382</v>
      </c>
      <c r="C515" s="95" t="n">
        <v>1.194829</v>
      </c>
      <c r="D515" s="95" t="n">
        <v>-0.871875</v>
      </c>
      <c r="E515" s="95" t="n">
        <v>0.368804</v>
      </c>
      <c r="F515" s="95" t="n">
        <v>-0.7709</v>
      </c>
      <c r="G515" s="95" t="n">
        <v>-0.068023</v>
      </c>
      <c r="H515" s="95" t="n">
        <v>1.726101</v>
      </c>
      <c r="I515" s="95" t="n">
        <v>0.900939</v>
      </c>
      <c r="J515" s="95" t="n">
        <v>0.344386</v>
      </c>
      <c r="K515" s="95" t="n">
        <v>-0.220885</v>
      </c>
      <c r="L515" s="95" t="n">
        <v>1.673035</v>
      </c>
      <c r="M515" s="95" t="n">
        <v>0.774445</v>
      </c>
      <c r="N515" s="95" t="n">
        <v>0.077029</v>
      </c>
      <c r="O515" s="95" t="n">
        <v>-0.888684</v>
      </c>
    </row>
    <row r="516" customFormat="false" ht="15" hidden="false" customHeight="false" outlineLevel="0" collapsed="false">
      <c r="A516" s="14" t="n">
        <v>512</v>
      </c>
      <c r="B516" s="94" t="n">
        <v>0.493734</v>
      </c>
      <c r="C516" s="95" t="n">
        <v>-1.045125</v>
      </c>
      <c r="D516" s="95" t="n">
        <v>0.361173</v>
      </c>
      <c r="E516" s="95" t="n">
        <v>-0.26631</v>
      </c>
      <c r="F516" s="95" t="n">
        <v>0.431893</v>
      </c>
      <c r="G516" s="95" t="n">
        <v>-0.67645</v>
      </c>
      <c r="H516" s="95" t="n">
        <v>-0.517245</v>
      </c>
      <c r="I516" s="95" t="n">
        <v>0.233264</v>
      </c>
      <c r="J516" s="95" t="n">
        <v>0.731723</v>
      </c>
      <c r="K516" s="95" t="n">
        <v>-0.63811</v>
      </c>
      <c r="L516" s="95" t="n">
        <v>-0.008105</v>
      </c>
      <c r="M516" s="95" t="n">
        <v>0.137539</v>
      </c>
      <c r="N516" s="95" t="n">
        <v>-0.504358</v>
      </c>
      <c r="O516" s="95" t="n">
        <v>0.158691</v>
      </c>
    </row>
    <row r="517" customFormat="false" ht="15" hidden="false" customHeight="false" outlineLevel="0" collapsed="false">
      <c r="A517" s="14" t="n">
        <v>513</v>
      </c>
      <c r="B517" s="94" t="n">
        <v>0.998773</v>
      </c>
      <c r="C517" s="95" t="n">
        <v>1.995043</v>
      </c>
      <c r="D517" s="95" t="n">
        <v>2.312811</v>
      </c>
      <c r="E517" s="95" t="n">
        <v>-2.001871</v>
      </c>
      <c r="F517" s="95" t="n">
        <v>0.144122</v>
      </c>
      <c r="G517" s="95" t="n">
        <v>-0.137034</v>
      </c>
      <c r="H517" s="95" t="n">
        <v>1.278149</v>
      </c>
      <c r="I517" s="95" t="n">
        <v>0.106326</v>
      </c>
      <c r="J517" s="95" t="n">
        <v>-0.628813</v>
      </c>
      <c r="K517" s="95" t="n">
        <v>1.28891</v>
      </c>
      <c r="L517" s="95" t="n">
        <v>0.699219</v>
      </c>
      <c r="M517" s="95" t="n">
        <v>-1.538311</v>
      </c>
      <c r="N517" s="95" t="n">
        <v>-1.086236</v>
      </c>
      <c r="O517" s="95" t="n">
        <v>0.842489</v>
      </c>
    </row>
    <row r="518" customFormat="false" ht="15" hidden="false" customHeight="false" outlineLevel="0" collapsed="false">
      <c r="A518" s="14" t="n">
        <v>514</v>
      </c>
      <c r="B518" s="94" t="n">
        <v>0.21532</v>
      </c>
      <c r="C518" s="95" t="n">
        <v>-0.032172</v>
      </c>
      <c r="D518" s="95" t="n">
        <v>-1.067342</v>
      </c>
      <c r="E518" s="95" t="n">
        <v>0.220389</v>
      </c>
      <c r="F518" s="95" t="n">
        <v>1.722056</v>
      </c>
      <c r="G518" s="95" t="n">
        <v>0.103365</v>
      </c>
      <c r="H518" s="95" t="n">
        <v>0.023962</v>
      </c>
      <c r="I518" s="95" t="n">
        <v>1.77502</v>
      </c>
      <c r="J518" s="95" t="n">
        <v>0.003884</v>
      </c>
      <c r="K518" s="95" t="n">
        <v>1.526771</v>
      </c>
      <c r="L518" s="95" t="n">
        <v>0.073013</v>
      </c>
      <c r="M518" s="95" t="n">
        <v>-0.07689</v>
      </c>
      <c r="N518" s="95" t="n">
        <v>-0.769573</v>
      </c>
      <c r="O518" s="95" t="n">
        <v>-1.493954</v>
      </c>
    </row>
    <row r="519" customFormat="false" ht="15" hidden="false" customHeight="false" outlineLevel="0" collapsed="false">
      <c r="A519" s="14" t="n">
        <v>515</v>
      </c>
      <c r="B519" s="94" t="n">
        <v>0.543915</v>
      </c>
      <c r="C519" s="95" t="n">
        <v>0.042295</v>
      </c>
      <c r="D519" s="95" t="n">
        <v>0.321216</v>
      </c>
      <c r="E519" s="95" t="n">
        <v>-1.012878</v>
      </c>
      <c r="F519" s="95" t="n">
        <v>-0.517567</v>
      </c>
      <c r="G519" s="95" t="n">
        <v>-0.209083</v>
      </c>
      <c r="H519" s="95" t="n">
        <v>-1.655209</v>
      </c>
      <c r="I519" s="95" t="n">
        <v>-0.557681</v>
      </c>
      <c r="J519" s="95" t="n">
        <v>-1.928827</v>
      </c>
      <c r="K519" s="95" t="n">
        <v>-0.444954</v>
      </c>
      <c r="L519" s="95" t="n">
        <v>-0.007593</v>
      </c>
      <c r="M519" s="95" t="n">
        <v>1.136245</v>
      </c>
      <c r="N519" s="95" t="n">
        <v>-1.873251</v>
      </c>
      <c r="O519" s="95" t="n">
        <v>-0.977382</v>
      </c>
    </row>
    <row r="520" customFormat="false" ht="15" hidden="false" customHeight="false" outlineLevel="0" collapsed="false">
      <c r="A520" s="14" t="n">
        <v>516</v>
      </c>
      <c r="B520" s="94" t="n">
        <v>0.987756</v>
      </c>
      <c r="C520" s="95" t="n">
        <v>0.701392</v>
      </c>
      <c r="D520" s="95" t="n">
        <v>0.547017</v>
      </c>
      <c r="E520" s="95" t="n">
        <v>-0.33365</v>
      </c>
      <c r="F520" s="95" t="n">
        <v>1.868142</v>
      </c>
      <c r="G520" s="95" t="n">
        <v>-0.536473</v>
      </c>
      <c r="H520" s="95" t="n">
        <v>0.877465</v>
      </c>
      <c r="I520" s="95" t="n">
        <v>0.902721</v>
      </c>
      <c r="J520" s="95" t="n">
        <v>-1.712223</v>
      </c>
      <c r="K520" s="95" t="n">
        <v>0.497526</v>
      </c>
      <c r="L520" s="95" t="n">
        <v>0.387107</v>
      </c>
      <c r="M520" s="95" t="n">
        <v>-1.229923</v>
      </c>
      <c r="N520" s="95" t="n">
        <v>1.680958</v>
      </c>
      <c r="O520" s="95" t="n">
        <v>-0.200027</v>
      </c>
    </row>
    <row r="521" customFormat="false" ht="15" hidden="false" customHeight="false" outlineLevel="0" collapsed="false">
      <c r="A521" s="14" t="n">
        <v>517</v>
      </c>
      <c r="B521" s="94" t="n">
        <v>0.495724</v>
      </c>
      <c r="C521" s="95" t="n">
        <v>1.738503</v>
      </c>
      <c r="D521" s="95" t="n">
        <v>-1.430667</v>
      </c>
      <c r="E521" s="95" t="n">
        <v>-0.718933</v>
      </c>
      <c r="F521" s="95" t="n">
        <v>0.601981</v>
      </c>
      <c r="G521" s="95" t="n">
        <v>-0.393754</v>
      </c>
      <c r="H521" s="95" t="n">
        <v>1.220801</v>
      </c>
      <c r="I521" s="95" t="n">
        <v>-0.466094</v>
      </c>
      <c r="J521" s="95" t="n">
        <v>-2.113849</v>
      </c>
      <c r="K521" s="95" t="n">
        <v>1.147389</v>
      </c>
      <c r="L521" s="95" t="n">
        <v>-0.262866</v>
      </c>
      <c r="M521" s="95" t="n">
        <v>0.01631</v>
      </c>
      <c r="N521" s="95" t="n">
        <v>-0.285961</v>
      </c>
      <c r="O521" s="95" t="n">
        <v>0.751758</v>
      </c>
    </row>
    <row r="522" customFormat="false" ht="15" hidden="false" customHeight="false" outlineLevel="0" collapsed="false">
      <c r="A522" s="14" t="n">
        <v>518</v>
      </c>
      <c r="B522" s="94" t="n">
        <v>0.591419</v>
      </c>
      <c r="C522" s="95" t="n">
        <v>0.716137</v>
      </c>
      <c r="D522" s="95" t="n">
        <v>-2.898409</v>
      </c>
      <c r="E522" s="95" t="n">
        <v>0.399117</v>
      </c>
      <c r="F522" s="95" t="n">
        <v>-1.796142</v>
      </c>
      <c r="G522" s="95" t="n">
        <v>0.132328</v>
      </c>
      <c r="H522" s="95" t="n">
        <v>-0.195017</v>
      </c>
      <c r="I522" s="95" t="n">
        <v>0.586497</v>
      </c>
      <c r="J522" s="95" t="n">
        <v>-1.922519</v>
      </c>
      <c r="K522" s="95" t="n">
        <v>-0.247334</v>
      </c>
      <c r="L522" s="95" t="n">
        <v>1.906424</v>
      </c>
      <c r="M522" s="95" t="n">
        <v>2.196251</v>
      </c>
      <c r="N522" s="95" t="n">
        <v>-1.445881</v>
      </c>
      <c r="O522" s="95" t="n">
        <v>-0.635116</v>
      </c>
    </row>
    <row r="523" customFormat="false" ht="15" hidden="false" customHeight="false" outlineLevel="0" collapsed="false">
      <c r="A523" s="14" t="n">
        <v>519</v>
      </c>
      <c r="B523" s="94" t="n">
        <v>0.546706</v>
      </c>
      <c r="C523" s="95" t="n">
        <v>-1.37995</v>
      </c>
      <c r="D523" s="95" t="n">
        <v>-0.336424</v>
      </c>
      <c r="E523" s="95" t="n">
        <v>1.06621</v>
      </c>
      <c r="F523" s="95" t="n">
        <v>0.953223</v>
      </c>
      <c r="G523" s="95" t="n">
        <v>-0.825115</v>
      </c>
      <c r="H523" s="95" t="n">
        <v>-0.814279</v>
      </c>
      <c r="I523" s="95" t="n">
        <v>-1.618273</v>
      </c>
      <c r="J523" s="95" t="n">
        <v>-0.78065</v>
      </c>
      <c r="K523" s="95" t="n">
        <v>0.605338</v>
      </c>
      <c r="L523" s="95" t="n">
        <v>0.172525</v>
      </c>
      <c r="M523" s="95" t="n">
        <v>0.937103</v>
      </c>
      <c r="N523" s="95" t="n">
        <v>0.815043</v>
      </c>
      <c r="O523" s="95" t="n">
        <v>0.987444</v>
      </c>
    </row>
    <row r="524" customFormat="false" ht="15" hidden="false" customHeight="false" outlineLevel="0" collapsed="false">
      <c r="A524" s="14" t="n">
        <v>520</v>
      </c>
      <c r="B524" s="94" t="n">
        <v>0.115269</v>
      </c>
      <c r="C524" s="95" t="n">
        <v>0.782008</v>
      </c>
      <c r="D524" s="95" t="n">
        <v>-0.923672</v>
      </c>
      <c r="E524" s="95" t="n">
        <v>0.628896</v>
      </c>
      <c r="F524" s="95" t="n">
        <v>-1.179335</v>
      </c>
      <c r="G524" s="95" t="n">
        <v>-2.246012</v>
      </c>
      <c r="H524" s="95" t="n">
        <v>-1.829971</v>
      </c>
      <c r="I524" s="95" t="n">
        <v>-0.231986</v>
      </c>
      <c r="J524" s="95" t="n">
        <v>0.755602</v>
      </c>
      <c r="K524" s="95" t="n">
        <v>0.540938</v>
      </c>
      <c r="L524" s="95" t="n">
        <v>-1.746106</v>
      </c>
      <c r="M524" s="95" t="n">
        <v>-0.357657</v>
      </c>
      <c r="N524" s="95" t="n">
        <v>0.724184</v>
      </c>
      <c r="O524" s="95" t="n">
        <v>0.20853</v>
      </c>
    </row>
    <row r="525" customFormat="false" ht="15" hidden="false" customHeight="false" outlineLevel="0" collapsed="false">
      <c r="A525" s="14" t="n">
        <v>521</v>
      </c>
      <c r="B525" s="94" t="n">
        <v>0.716136</v>
      </c>
      <c r="C525" s="95" t="n">
        <v>-0.339495</v>
      </c>
      <c r="D525" s="95" t="n">
        <v>-0.777933</v>
      </c>
      <c r="E525" s="95" t="n">
        <v>-0.95612</v>
      </c>
      <c r="F525" s="95" t="n">
        <v>0.102312</v>
      </c>
      <c r="G525" s="95" t="n">
        <v>1.412061</v>
      </c>
      <c r="H525" s="95" t="n">
        <v>1.813426</v>
      </c>
      <c r="I525" s="95" t="n">
        <v>-1.79484</v>
      </c>
      <c r="J525" s="95" t="n">
        <v>0.262461</v>
      </c>
      <c r="K525" s="95" t="n">
        <v>1.926004</v>
      </c>
      <c r="L525" s="95" t="n">
        <v>-1.833073</v>
      </c>
      <c r="M525" s="95" t="n">
        <v>0.105132</v>
      </c>
      <c r="N525" s="95" t="n">
        <v>1.651094</v>
      </c>
      <c r="O525" s="95" t="n">
        <v>1.206847</v>
      </c>
    </row>
    <row r="526" customFormat="false" ht="15" hidden="false" customHeight="false" outlineLevel="0" collapsed="false">
      <c r="A526" s="14" t="n">
        <v>522</v>
      </c>
      <c r="B526" s="94" t="n">
        <v>0.912074</v>
      </c>
      <c r="C526" s="95" t="n">
        <v>1.479825</v>
      </c>
      <c r="D526" s="95" t="n">
        <v>0.138061</v>
      </c>
      <c r="E526" s="95" t="n">
        <v>0.208989</v>
      </c>
      <c r="F526" s="95" t="n">
        <v>1.794615</v>
      </c>
      <c r="G526" s="95" t="n">
        <v>0.31104</v>
      </c>
      <c r="H526" s="95" t="n">
        <v>1.059701</v>
      </c>
      <c r="I526" s="95" t="n">
        <v>1.321314</v>
      </c>
      <c r="J526" s="95" t="n">
        <v>-0.419674</v>
      </c>
      <c r="K526" s="95" t="n">
        <v>0.661299</v>
      </c>
      <c r="L526" s="95" t="n">
        <v>1.288298</v>
      </c>
      <c r="M526" s="95" t="n">
        <v>0.799246</v>
      </c>
      <c r="N526" s="95" t="n">
        <v>0.520298</v>
      </c>
      <c r="O526" s="95" t="n">
        <v>1.097204</v>
      </c>
    </row>
    <row r="527" customFormat="false" ht="15" hidden="false" customHeight="false" outlineLevel="0" collapsed="false">
      <c r="A527" s="14" t="n">
        <v>523</v>
      </c>
      <c r="B527" s="94" t="n">
        <v>0.926576</v>
      </c>
      <c r="C527" s="95" t="n">
        <v>1.497718</v>
      </c>
      <c r="D527" s="95" t="n">
        <v>0.863088</v>
      </c>
      <c r="E527" s="95" t="n">
        <v>0.51127</v>
      </c>
      <c r="F527" s="95" t="n">
        <v>-0.482116</v>
      </c>
      <c r="G527" s="95" t="n">
        <v>0.195011</v>
      </c>
      <c r="H527" s="95" t="n">
        <v>1.154467</v>
      </c>
      <c r="I527" s="95" t="n">
        <v>0.010578</v>
      </c>
      <c r="J527" s="95" t="n">
        <v>0.174355</v>
      </c>
      <c r="K527" s="95" t="n">
        <v>0.651518</v>
      </c>
      <c r="L527" s="95" t="n">
        <v>-1.418821</v>
      </c>
      <c r="M527" s="95" t="n">
        <v>-0.752033</v>
      </c>
      <c r="N527" s="95" t="n">
        <v>0.241151</v>
      </c>
      <c r="O527" s="95" t="n">
        <v>1.705044</v>
      </c>
    </row>
    <row r="528" customFormat="false" ht="15" hidden="false" customHeight="false" outlineLevel="0" collapsed="false">
      <c r="A528" s="14" t="n">
        <v>524</v>
      </c>
      <c r="B528" s="94" t="n">
        <v>0.586669</v>
      </c>
      <c r="C528" s="95" t="n">
        <v>-0.019205</v>
      </c>
      <c r="D528" s="95" t="n">
        <v>1.473893</v>
      </c>
      <c r="E528" s="95" t="n">
        <v>0.535539</v>
      </c>
      <c r="F528" s="95" t="n">
        <v>0.144389</v>
      </c>
      <c r="G528" s="95" t="n">
        <v>0.436781</v>
      </c>
      <c r="H528" s="95" t="n">
        <v>0.178366</v>
      </c>
      <c r="I528" s="95" t="n">
        <v>0.07619</v>
      </c>
      <c r="J528" s="95" t="n">
        <v>-0.046157</v>
      </c>
      <c r="K528" s="95" t="n">
        <v>-0.715106</v>
      </c>
      <c r="L528" s="95" t="n">
        <v>1.34084</v>
      </c>
      <c r="M528" s="95" t="n">
        <v>-0.182914</v>
      </c>
      <c r="N528" s="95" t="n">
        <v>-0.762376</v>
      </c>
      <c r="O528" s="95" t="n">
        <v>-0.770852</v>
      </c>
    </row>
    <row r="529" customFormat="false" ht="15" hidden="false" customHeight="false" outlineLevel="0" collapsed="false">
      <c r="A529" s="14" t="n">
        <v>525</v>
      </c>
      <c r="B529" s="94" t="n">
        <v>0.352511</v>
      </c>
      <c r="C529" s="95" t="n">
        <v>0.392185</v>
      </c>
      <c r="D529" s="95" t="n">
        <v>0.347628</v>
      </c>
      <c r="E529" s="95" t="n">
        <v>-0.157874</v>
      </c>
      <c r="F529" s="95" t="n">
        <v>-1.206275</v>
      </c>
      <c r="G529" s="95" t="n">
        <v>0.48619</v>
      </c>
      <c r="H529" s="95" t="n">
        <v>-0.923349</v>
      </c>
      <c r="I529" s="95" t="n">
        <v>0.507462</v>
      </c>
      <c r="J529" s="95" t="n">
        <v>-1.967083</v>
      </c>
      <c r="K529" s="95" t="n">
        <v>1.102427</v>
      </c>
      <c r="L529" s="95" t="n">
        <v>0.520243</v>
      </c>
      <c r="M529" s="95" t="n">
        <v>-0.31005</v>
      </c>
      <c r="N529" s="95" t="n">
        <v>-0.433533</v>
      </c>
      <c r="O529" s="95" t="n">
        <v>-0.455355</v>
      </c>
    </row>
    <row r="530" customFormat="false" ht="15" hidden="false" customHeight="false" outlineLevel="0" collapsed="false">
      <c r="A530" s="14" t="n">
        <v>526</v>
      </c>
      <c r="B530" s="94" t="n">
        <v>0.67551</v>
      </c>
      <c r="C530" s="95" t="n">
        <v>0.673617</v>
      </c>
      <c r="D530" s="95" t="n">
        <v>-0.11426</v>
      </c>
      <c r="E530" s="95" t="n">
        <v>1.507434</v>
      </c>
      <c r="F530" s="95" t="n">
        <v>-0.375371</v>
      </c>
      <c r="G530" s="95" t="n">
        <v>0.879522</v>
      </c>
      <c r="H530" s="95" t="n">
        <v>1.489625</v>
      </c>
      <c r="I530" s="95" t="n">
        <v>-0.412964</v>
      </c>
      <c r="J530" s="95" t="n">
        <v>0.607643</v>
      </c>
      <c r="K530" s="95" t="n">
        <v>-0.940157</v>
      </c>
      <c r="L530" s="95" t="n">
        <v>-2.042159</v>
      </c>
      <c r="M530" s="95" t="n">
        <v>0.312464</v>
      </c>
      <c r="N530" s="95" t="n">
        <v>0.225046</v>
      </c>
      <c r="O530" s="95" t="n">
        <v>0.530956</v>
      </c>
    </row>
    <row r="531" customFormat="false" ht="15" hidden="false" customHeight="false" outlineLevel="0" collapsed="false">
      <c r="A531" s="14" t="n">
        <v>527</v>
      </c>
      <c r="B531" s="94" t="n">
        <v>0.944617</v>
      </c>
      <c r="C531" s="95" t="n">
        <v>-1.067424</v>
      </c>
      <c r="D531" s="95" t="n">
        <v>0.229809</v>
      </c>
      <c r="E531" s="95" t="n">
        <v>-1.431735</v>
      </c>
      <c r="F531" s="95" t="n">
        <v>-0.511187</v>
      </c>
      <c r="G531" s="95" t="n">
        <v>1.244472</v>
      </c>
      <c r="H531" s="95" t="n">
        <v>-1.385164</v>
      </c>
      <c r="I531" s="95" t="n">
        <v>0.741331</v>
      </c>
      <c r="J531" s="95" t="n">
        <v>-1.259182</v>
      </c>
      <c r="K531" s="95" t="n">
        <v>0.37631</v>
      </c>
      <c r="L531" s="95" t="n">
        <v>-0.970433</v>
      </c>
      <c r="M531" s="95" t="n">
        <v>-1.15841</v>
      </c>
      <c r="N531" s="95" t="n">
        <v>-1.740735</v>
      </c>
      <c r="O531" s="95" t="n">
        <v>0.355005</v>
      </c>
    </row>
    <row r="532" customFormat="false" ht="15" hidden="false" customHeight="false" outlineLevel="0" collapsed="false">
      <c r="A532" s="14" t="n">
        <v>528</v>
      </c>
      <c r="B532" s="94" t="n">
        <v>0.978136</v>
      </c>
      <c r="C532" s="95" t="n">
        <v>-1.672484</v>
      </c>
      <c r="D532" s="95" t="n">
        <v>0.167848</v>
      </c>
      <c r="E532" s="95" t="n">
        <v>-0.197918</v>
      </c>
      <c r="F532" s="95" t="n">
        <v>-1.972993</v>
      </c>
      <c r="G532" s="95" t="n">
        <v>-0.375429</v>
      </c>
      <c r="H532" s="95" t="n">
        <v>-1.032924</v>
      </c>
      <c r="I532" s="95" t="n">
        <v>0.374948</v>
      </c>
      <c r="J532" s="95" t="n">
        <v>0.147823</v>
      </c>
      <c r="K532" s="95" t="n">
        <v>1.409256</v>
      </c>
      <c r="L532" s="95" t="n">
        <v>0.306237</v>
      </c>
      <c r="M532" s="95" t="n">
        <v>0.09645</v>
      </c>
      <c r="N532" s="95" t="n">
        <v>0.440958</v>
      </c>
      <c r="O532" s="95" t="n">
        <v>0.293338</v>
      </c>
    </row>
    <row r="533" customFormat="false" ht="15" hidden="false" customHeight="false" outlineLevel="0" collapsed="false">
      <c r="A533" s="14" t="n">
        <v>529</v>
      </c>
      <c r="B533" s="94" t="n">
        <v>0.282955</v>
      </c>
      <c r="C533" s="95" t="n">
        <v>-0.20649</v>
      </c>
      <c r="D533" s="95" t="n">
        <v>0.555618</v>
      </c>
      <c r="E533" s="95" t="n">
        <v>0.240108</v>
      </c>
      <c r="F533" s="95" t="n">
        <v>0.490192</v>
      </c>
      <c r="G533" s="95" t="n">
        <v>-1.203226</v>
      </c>
      <c r="H533" s="95" t="n">
        <v>-0.072829</v>
      </c>
      <c r="I533" s="95" t="n">
        <v>0.85859</v>
      </c>
      <c r="J533" s="95" t="n">
        <v>0.602315</v>
      </c>
      <c r="K533" s="95" t="n">
        <v>0.68337</v>
      </c>
      <c r="L533" s="95" t="n">
        <v>0.682376</v>
      </c>
      <c r="M533" s="95" t="n">
        <v>0.36234</v>
      </c>
      <c r="N533" s="95" t="n">
        <v>1.003745</v>
      </c>
      <c r="O533" s="95" t="n">
        <v>-0.838411</v>
      </c>
    </row>
    <row r="534" customFormat="false" ht="15" hidden="false" customHeight="false" outlineLevel="0" collapsed="false">
      <c r="A534" s="14" t="n">
        <v>530</v>
      </c>
      <c r="B534" s="94" t="n">
        <v>0.935687</v>
      </c>
      <c r="C534" s="95" t="n">
        <v>0.731413</v>
      </c>
      <c r="D534" s="95" t="n">
        <v>0.215614</v>
      </c>
      <c r="E534" s="95" t="n">
        <v>-0.261276</v>
      </c>
      <c r="F534" s="95" t="n">
        <v>0.205372</v>
      </c>
      <c r="G534" s="95" t="n">
        <v>0.251519</v>
      </c>
      <c r="H534" s="95" t="n">
        <v>-1.204335</v>
      </c>
      <c r="I534" s="95" t="n">
        <v>-0.882315</v>
      </c>
      <c r="J534" s="95" t="n">
        <v>0.923109</v>
      </c>
      <c r="K534" s="95" t="n">
        <v>-0.790704</v>
      </c>
      <c r="L534" s="95" t="n">
        <v>0.881114</v>
      </c>
      <c r="M534" s="95" t="n">
        <v>0.728772</v>
      </c>
      <c r="N534" s="95" t="n">
        <v>0.509182</v>
      </c>
      <c r="O534" s="95" t="n">
        <v>0.168413</v>
      </c>
    </row>
    <row r="535" customFormat="false" ht="15" hidden="false" customHeight="false" outlineLevel="0" collapsed="false">
      <c r="A535" s="14" t="n">
        <v>531</v>
      </c>
      <c r="B535" s="94" t="n">
        <v>0.730289</v>
      </c>
      <c r="C535" s="95" t="n">
        <v>1.416758</v>
      </c>
      <c r="D535" s="95" t="n">
        <v>0.507007</v>
      </c>
      <c r="E535" s="95" t="n">
        <v>1.223716</v>
      </c>
      <c r="F535" s="95" t="n">
        <v>0.968154</v>
      </c>
      <c r="G535" s="95" t="n">
        <v>-0.105909</v>
      </c>
      <c r="H535" s="95" t="n">
        <v>-0.205052</v>
      </c>
      <c r="I535" s="95" t="n">
        <v>-0.030651</v>
      </c>
      <c r="J535" s="95" t="n">
        <v>0.558394</v>
      </c>
      <c r="K535" s="95" t="n">
        <v>-0.966277</v>
      </c>
      <c r="L535" s="95" t="n">
        <v>-1.557249</v>
      </c>
      <c r="M535" s="95" t="n">
        <v>-0.082022</v>
      </c>
      <c r="N535" s="95" t="n">
        <v>-1.379529</v>
      </c>
      <c r="O535" s="95" t="n">
        <v>-0.678126</v>
      </c>
    </row>
    <row r="536" customFormat="false" ht="15" hidden="false" customHeight="false" outlineLevel="0" collapsed="false">
      <c r="A536" s="14" t="n">
        <v>532</v>
      </c>
      <c r="B536" s="94" t="n">
        <v>0.871837</v>
      </c>
      <c r="C536" s="95" t="n">
        <v>0.301601</v>
      </c>
      <c r="D536" s="95" t="n">
        <v>0.373258</v>
      </c>
      <c r="E536" s="95" t="n">
        <v>1.476974</v>
      </c>
      <c r="F536" s="95" t="n">
        <v>-1.102892</v>
      </c>
      <c r="G536" s="95" t="n">
        <v>-1.628438</v>
      </c>
      <c r="H536" s="95" t="n">
        <v>0.713048</v>
      </c>
      <c r="I536" s="95" t="n">
        <v>-1.341844</v>
      </c>
      <c r="J536" s="95" t="n">
        <v>0.517116</v>
      </c>
      <c r="K536" s="95" t="n">
        <v>-1.696671</v>
      </c>
      <c r="L536" s="95" t="n">
        <v>-0.978388</v>
      </c>
      <c r="M536" s="95" t="n">
        <v>0.685467</v>
      </c>
      <c r="N536" s="95" t="n">
        <v>-1.484963</v>
      </c>
      <c r="O536" s="95" t="n">
        <v>-0.113877</v>
      </c>
    </row>
    <row r="537" customFormat="false" ht="15" hidden="false" customHeight="false" outlineLevel="0" collapsed="false">
      <c r="A537" s="14" t="n">
        <v>533</v>
      </c>
      <c r="B537" s="94" t="n">
        <v>0.167481</v>
      </c>
      <c r="C537" s="95" t="n">
        <v>0.351682</v>
      </c>
      <c r="D537" s="95" t="n">
        <v>-1.289594</v>
      </c>
      <c r="E537" s="95" t="n">
        <v>0.348249</v>
      </c>
      <c r="F537" s="95" t="n">
        <v>1.020843</v>
      </c>
      <c r="G537" s="95" t="n">
        <v>-0.160682</v>
      </c>
      <c r="H537" s="95" t="n">
        <v>-0.199193</v>
      </c>
      <c r="I537" s="95" t="n">
        <v>1.132507</v>
      </c>
      <c r="J537" s="95" t="n">
        <v>-1.337399</v>
      </c>
      <c r="K537" s="95" t="n">
        <v>0.663955</v>
      </c>
      <c r="L537" s="95" t="n">
        <v>-0.036121</v>
      </c>
      <c r="M537" s="95" t="n">
        <v>0.536673</v>
      </c>
      <c r="N537" s="95" t="n">
        <v>-0.082235</v>
      </c>
      <c r="O537" s="95" t="n">
        <v>-1.110811</v>
      </c>
    </row>
    <row r="538" customFormat="false" ht="15" hidden="false" customHeight="false" outlineLevel="0" collapsed="false">
      <c r="A538" s="14" t="n">
        <v>534</v>
      </c>
      <c r="B538" s="94" t="n">
        <v>0.976247</v>
      </c>
      <c r="C538" s="95" t="n">
        <v>0.441407</v>
      </c>
      <c r="D538" s="95" t="n">
        <v>0.383407</v>
      </c>
      <c r="E538" s="95" t="n">
        <v>-0.566899</v>
      </c>
      <c r="F538" s="95" t="n">
        <v>-1.575845</v>
      </c>
      <c r="G538" s="95" t="n">
        <v>0.223423</v>
      </c>
      <c r="H538" s="95" t="n">
        <v>0.300731</v>
      </c>
      <c r="I538" s="95" t="n">
        <v>-1.653179</v>
      </c>
      <c r="J538" s="95" t="n">
        <v>-1.14852</v>
      </c>
      <c r="K538" s="95" t="n">
        <v>-2.303898</v>
      </c>
      <c r="L538" s="95" t="n">
        <v>0.28169</v>
      </c>
      <c r="M538" s="95" t="n">
        <v>0.175729</v>
      </c>
      <c r="N538" s="95" t="n">
        <v>-0.5469</v>
      </c>
      <c r="O538" s="95" t="n">
        <v>0.637133</v>
      </c>
    </row>
    <row r="539" customFormat="false" ht="15" hidden="false" customHeight="false" outlineLevel="0" collapsed="false">
      <c r="A539" s="14" t="n">
        <v>535</v>
      </c>
      <c r="B539" s="94" t="n">
        <v>0.753518</v>
      </c>
      <c r="C539" s="95" t="n">
        <v>2.044074</v>
      </c>
      <c r="D539" s="95" t="n">
        <v>-0.593279</v>
      </c>
      <c r="E539" s="95" t="n">
        <v>-0.99339</v>
      </c>
      <c r="F539" s="95" t="n">
        <v>1.173172</v>
      </c>
      <c r="G539" s="95" t="n">
        <v>-1.920691</v>
      </c>
      <c r="H539" s="95" t="n">
        <v>-2.246239</v>
      </c>
      <c r="I539" s="95" t="n">
        <v>0.857413</v>
      </c>
      <c r="J539" s="95" t="n">
        <v>-0.161599</v>
      </c>
      <c r="K539" s="95" t="n">
        <v>-1.300697</v>
      </c>
      <c r="L539" s="95" t="n">
        <v>-0.536413</v>
      </c>
      <c r="M539" s="95" t="n">
        <v>-0.081138</v>
      </c>
      <c r="N539" s="95" t="n">
        <v>-0.241765</v>
      </c>
      <c r="O539" s="95" t="n">
        <v>0.399837</v>
      </c>
    </row>
    <row r="540" customFormat="false" ht="15" hidden="false" customHeight="false" outlineLevel="0" collapsed="false">
      <c r="A540" s="14" t="n">
        <v>536</v>
      </c>
      <c r="B540" s="94" t="n">
        <v>0.166517</v>
      </c>
      <c r="C540" s="95" t="n">
        <v>-0.536441</v>
      </c>
      <c r="D540" s="95" t="n">
        <v>-1.798595</v>
      </c>
      <c r="E540" s="95" t="n">
        <v>-1.588934</v>
      </c>
      <c r="F540" s="95" t="n">
        <v>1.041289</v>
      </c>
      <c r="G540" s="95" t="n">
        <v>-0.674921</v>
      </c>
      <c r="H540" s="95" t="n">
        <v>-0.611445</v>
      </c>
      <c r="I540" s="95" t="n">
        <v>-2.598086</v>
      </c>
      <c r="J540" s="95" t="n">
        <v>-1.44145</v>
      </c>
      <c r="K540" s="95" t="n">
        <v>0.044778</v>
      </c>
      <c r="L540" s="95" t="n">
        <v>-0.641278</v>
      </c>
      <c r="M540" s="95" t="n">
        <v>0.064858</v>
      </c>
      <c r="N540" s="95" t="n">
        <v>0.393027</v>
      </c>
      <c r="O540" s="95" t="n">
        <v>-0.516835</v>
      </c>
    </row>
    <row r="541" customFormat="false" ht="15" hidden="false" customHeight="false" outlineLevel="0" collapsed="false">
      <c r="A541" s="14" t="n">
        <v>537</v>
      </c>
      <c r="B541" s="94" t="n">
        <v>0.540121</v>
      </c>
      <c r="C541" s="95" t="n">
        <v>2.494855</v>
      </c>
      <c r="D541" s="95" t="n">
        <v>-0.469859</v>
      </c>
      <c r="E541" s="95" t="n">
        <v>0.664167</v>
      </c>
      <c r="F541" s="95" t="n">
        <v>0.335721</v>
      </c>
      <c r="G541" s="95" t="n">
        <v>1.778792</v>
      </c>
      <c r="H541" s="95" t="n">
        <v>-0.347547</v>
      </c>
      <c r="I541" s="95" t="n">
        <v>-0.615603</v>
      </c>
      <c r="J541" s="95" t="n">
        <v>-0.592954</v>
      </c>
      <c r="K541" s="95" t="n">
        <v>0.390837</v>
      </c>
      <c r="L541" s="95" t="n">
        <v>0.582809</v>
      </c>
      <c r="M541" s="95" t="n">
        <v>-0.765965</v>
      </c>
      <c r="N541" s="95" t="n">
        <v>0.21866</v>
      </c>
      <c r="O541" s="95" t="n">
        <v>-1.621145</v>
      </c>
    </row>
    <row r="542" customFormat="false" ht="15" hidden="false" customHeight="false" outlineLevel="0" collapsed="false">
      <c r="A542" s="14" t="n">
        <v>538</v>
      </c>
      <c r="B542" s="94" t="n">
        <v>0.111533</v>
      </c>
      <c r="C542" s="95" t="n">
        <v>1.534297</v>
      </c>
      <c r="D542" s="95" t="n">
        <v>1.131013</v>
      </c>
      <c r="E542" s="95" t="n">
        <v>0.791711</v>
      </c>
      <c r="F542" s="95" t="n">
        <v>-0.123915</v>
      </c>
      <c r="G542" s="95" t="n">
        <v>-0.636923</v>
      </c>
      <c r="H542" s="95" t="n">
        <v>0.502639</v>
      </c>
      <c r="I542" s="95" t="n">
        <v>-0.731699</v>
      </c>
      <c r="J542" s="95" t="n">
        <v>-1.48862</v>
      </c>
      <c r="K542" s="95" t="n">
        <v>0.49323</v>
      </c>
      <c r="L542" s="95" t="n">
        <v>0.163448</v>
      </c>
      <c r="M542" s="95" t="n">
        <v>1.407065</v>
      </c>
      <c r="N542" s="95" t="n">
        <v>-0.803716</v>
      </c>
      <c r="O542" s="95" t="n">
        <v>0.915884</v>
      </c>
    </row>
    <row r="543" customFormat="false" ht="15" hidden="false" customHeight="false" outlineLevel="0" collapsed="false">
      <c r="A543" s="14" t="n">
        <v>539</v>
      </c>
      <c r="B543" s="94" t="n">
        <v>0.724588</v>
      </c>
      <c r="C543" s="95" t="n">
        <v>-0.62764</v>
      </c>
      <c r="D543" s="95" t="n">
        <v>0.023774</v>
      </c>
      <c r="E543" s="95" t="n">
        <v>0.438245</v>
      </c>
      <c r="F543" s="95" t="n">
        <v>0.125694</v>
      </c>
      <c r="G543" s="95" t="n">
        <v>-0.783422</v>
      </c>
      <c r="H543" s="95" t="n">
        <v>0.827266</v>
      </c>
      <c r="I543" s="95" t="n">
        <v>-1.105354</v>
      </c>
      <c r="J543" s="95" t="n">
        <v>1.326982</v>
      </c>
      <c r="K543" s="95" t="n">
        <v>-1.978024</v>
      </c>
      <c r="L543" s="95" t="n">
        <v>0.99844</v>
      </c>
      <c r="M543" s="95" t="n">
        <v>-0.703367</v>
      </c>
      <c r="N543" s="95" t="n">
        <v>-0.479197</v>
      </c>
      <c r="O543" s="95" t="n">
        <v>-1.760348</v>
      </c>
    </row>
    <row r="544" customFormat="false" ht="15" hidden="false" customHeight="false" outlineLevel="0" collapsed="false">
      <c r="A544" s="14" t="n">
        <v>540</v>
      </c>
      <c r="B544" s="94" t="n">
        <v>0.595181</v>
      </c>
      <c r="C544" s="95" t="n">
        <v>-0.173923</v>
      </c>
      <c r="D544" s="95" t="n">
        <v>0.199187</v>
      </c>
      <c r="E544" s="95" t="n">
        <v>0.704771</v>
      </c>
      <c r="F544" s="95" t="n">
        <v>1.067754</v>
      </c>
      <c r="G544" s="95" t="n">
        <v>-0.155805</v>
      </c>
      <c r="H544" s="95" t="n">
        <v>0.046186</v>
      </c>
      <c r="I544" s="95" t="n">
        <v>0.38305</v>
      </c>
      <c r="J544" s="95" t="n">
        <v>0.30961</v>
      </c>
      <c r="K544" s="95" t="n">
        <v>1.376427</v>
      </c>
      <c r="L544" s="95" t="n">
        <v>0.224659</v>
      </c>
      <c r="M544" s="95" t="n">
        <v>-0.786335</v>
      </c>
      <c r="N544" s="95" t="n">
        <v>0.593604</v>
      </c>
      <c r="O544" s="95" t="n">
        <v>-1.77854</v>
      </c>
    </row>
    <row r="545" customFormat="false" ht="15" hidden="false" customHeight="false" outlineLevel="0" collapsed="false">
      <c r="A545" s="14" t="n">
        <v>541</v>
      </c>
      <c r="B545" s="94" t="n">
        <v>0.578287</v>
      </c>
      <c r="C545" s="95" t="n">
        <v>-1.227677</v>
      </c>
      <c r="D545" s="95" t="n">
        <v>-0.244886</v>
      </c>
      <c r="E545" s="95" t="n">
        <v>-0.082348</v>
      </c>
      <c r="F545" s="95" t="n">
        <v>1.296054</v>
      </c>
      <c r="G545" s="95" t="n">
        <v>0.100666</v>
      </c>
      <c r="H545" s="95" t="n">
        <v>-0.206429</v>
      </c>
      <c r="I545" s="95" t="n">
        <v>0.760112</v>
      </c>
      <c r="J545" s="95" t="n">
        <v>0.603714</v>
      </c>
      <c r="K545" s="95" t="n">
        <v>0.633973</v>
      </c>
      <c r="L545" s="95" t="n">
        <v>1.052064</v>
      </c>
      <c r="M545" s="95" t="n">
        <v>0.772969</v>
      </c>
      <c r="N545" s="95" t="n">
        <v>0.009694</v>
      </c>
      <c r="O545" s="95" t="n">
        <v>-0.51789</v>
      </c>
    </row>
    <row r="546" customFormat="false" ht="15" hidden="false" customHeight="false" outlineLevel="0" collapsed="false">
      <c r="A546" s="14" t="n">
        <v>542</v>
      </c>
      <c r="B546" s="94" t="n">
        <v>0.847229</v>
      </c>
      <c r="C546" s="95" t="n">
        <v>-1.296042</v>
      </c>
      <c r="D546" s="95" t="n">
        <v>0.742064</v>
      </c>
      <c r="E546" s="95" t="n">
        <v>0.142828</v>
      </c>
      <c r="F546" s="95" t="n">
        <v>0.885267</v>
      </c>
      <c r="G546" s="95" t="n">
        <v>-0.119495</v>
      </c>
      <c r="H546" s="95" t="n">
        <v>0.444431</v>
      </c>
      <c r="I546" s="95" t="n">
        <v>0.147221</v>
      </c>
      <c r="J546" s="95" t="n">
        <v>-1.464248</v>
      </c>
      <c r="K546" s="95" t="n">
        <v>-0.314968</v>
      </c>
      <c r="L546" s="95" t="n">
        <v>-2.062742</v>
      </c>
      <c r="M546" s="95" t="n">
        <v>0.064683</v>
      </c>
      <c r="N546" s="95" t="n">
        <v>3.029568</v>
      </c>
      <c r="O546" s="95" t="n">
        <v>1.123958</v>
      </c>
    </row>
    <row r="547" customFormat="false" ht="15" hidden="false" customHeight="false" outlineLevel="0" collapsed="false">
      <c r="A547" s="14" t="n">
        <v>543</v>
      </c>
      <c r="B547" s="94" t="n">
        <v>0.769729</v>
      </c>
      <c r="C547" s="95" t="n">
        <v>1.394489</v>
      </c>
      <c r="D547" s="95" t="n">
        <v>-0.235639</v>
      </c>
      <c r="E547" s="95" t="n">
        <v>-0.792082</v>
      </c>
      <c r="F547" s="95" t="n">
        <v>-0.39075</v>
      </c>
      <c r="G547" s="95" t="n">
        <v>0.743418</v>
      </c>
      <c r="H547" s="95" t="n">
        <v>-1.057606</v>
      </c>
      <c r="I547" s="95" t="n">
        <v>2.394581</v>
      </c>
      <c r="J547" s="95" t="n">
        <v>-0.503028</v>
      </c>
      <c r="K547" s="95" t="n">
        <v>-0.264913</v>
      </c>
      <c r="L547" s="95" t="n">
        <v>1.230621</v>
      </c>
      <c r="M547" s="95" t="n">
        <v>0.447623</v>
      </c>
      <c r="N547" s="95" t="n">
        <v>0.886361</v>
      </c>
      <c r="O547" s="95" t="n">
        <v>-2.189789</v>
      </c>
    </row>
    <row r="548" customFormat="false" ht="15" hidden="false" customHeight="false" outlineLevel="0" collapsed="false">
      <c r="A548" s="14" t="n">
        <v>544</v>
      </c>
      <c r="B548" s="94" t="n">
        <v>0.091715</v>
      </c>
      <c r="C548" s="95" t="n">
        <v>-0.31062</v>
      </c>
      <c r="D548" s="95" t="n">
        <v>-0.092241</v>
      </c>
      <c r="E548" s="95" t="n">
        <v>0.032417</v>
      </c>
      <c r="F548" s="95" t="n">
        <v>1.744622</v>
      </c>
      <c r="G548" s="95" t="n">
        <v>-0.629177</v>
      </c>
      <c r="H548" s="95" t="n">
        <v>0.283945</v>
      </c>
      <c r="I548" s="95" t="n">
        <v>1.735088</v>
      </c>
      <c r="J548" s="95" t="n">
        <v>-2.130475</v>
      </c>
      <c r="K548" s="95" t="n">
        <v>-1.394324</v>
      </c>
      <c r="L548" s="95" t="n">
        <v>-0.372078</v>
      </c>
      <c r="M548" s="95" t="n">
        <v>-0.901633</v>
      </c>
      <c r="N548" s="95" t="n">
        <v>-1.186488</v>
      </c>
      <c r="O548" s="95" t="n">
        <v>0.245587</v>
      </c>
    </row>
    <row r="549" customFormat="false" ht="15" hidden="false" customHeight="false" outlineLevel="0" collapsed="false">
      <c r="A549" s="14" t="n">
        <v>545</v>
      </c>
      <c r="B549" s="94" t="n">
        <v>0.762139</v>
      </c>
      <c r="C549" s="95" t="n">
        <v>1.460384</v>
      </c>
      <c r="D549" s="95" t="n">
        <v>-1.262696</v>
      </c>
      <c r="E549" s="95" t="n">
        <v>1.154408</v>
      </c>
      <c r="F549" s="95" t="n">
        <v>-0.988529</v>
      </c>
      <c r="G549" s="95" t="n">
        <v>-0.549041</v>
      </c>
      <c r="H549" s="95" t="n">
        <v>1.035183</v>
      </c>
      <c r="I549" s="95" t="n">
        <v>0.680912</v>
      </c>
      <c r="J549" s="95" t="n">
        <v>0.031615</v>
      </c>
      <c r="K549" s="95" t="n">
        <v>-0.022691</v>
      </c>
      <c r="L549" s="95" t="n">
        <v>-0.075344</v>
      </c>
      <c r="M549" s="95" t="n">
        <v>-1.236015</v>
      </c>
      <c r="N549" s="95" t="n">
        <v>1.229263</v>
      </c>
      <c r="O549" s="95" t="n">
        <v>0.571381</v>
      </c>
    </row>
    <row r="550" customFormat="false" ht="15" hidden="false" customHeight="false" outlineLevel="0" collapsed="false">
      <c r="A550" s="14" t="n">
        <v>546</v>
      </c>
      <c r="B550" s="94" t="n">
        <v>0.541466</v>
      </c>
      <c r="C550" s="95" t="n">
        <v>-1.838826</v>
      </c>
      <c r="D550" s="95" t="n">
        <v>1.033224</v>
      </c>
      <c r="E550" s="95" t="n">
        <v>-1.348443</v>
      </c>
      <c r="F550" s="95" t="n">
        <v>0.669175</v>
      </c>
      <c r="G550" s="95" t="n">
        <v>-1.348754</v>
      </c>
      <c r="H550" s="95" t="n">
        <v>2.025402</v>
      </c>
      <c r="I550" s="95" t="n">
        <v>1.237057</v>
      </c>
      <c r="J550" s="95" t="n">
        <v>1.004536</v>
      </c>
      <c r="K550" s="95" t="n">
        <v>0.67328</v>
      </c>
      <c r="L550" s="95" t="n">
        <v>-1.26351</v>
      </c>
      <c r="M550" s="95" t="n">
        <v>-1.083558</v>
      </c>
      <c r="N550" s="95" t="n">
        <v>1.359023</v>
      </c>
      <c r="O550" s="95" t="n">
        <v>0.511774</v>
      </c>
    </row>
    <row r="551" customFormat="false" ht="15" hidden="false" customHeight="false" outlineLevel="0" collapsed="false">
      <c r="A551" s="14" t="n">
        <v>547</v>
      </c>
      <c r="B551" s="94" t="n">
        <v>0.188781</v>
      </c>
      <c r="C551" s="95" t="n">
        <v>0.471189</v>
      </c>
      <c r="D551" s="95" t="n">
        <v>-0.825468</v>
      </c>
      <c r="E551" s="95" t="n">
        <v>-0.508974</v>
      </c>
      <c r="F551" s="95" t="n">
        <v>-0.357159</v>
      </c>
      <c r="G551" s="95" t="n">
        <v>0.527703</v>
      </c>
      <c r="H551" s="95" t="n">
        <v>1.216313</v>
      </c>
      <c r="I551" s="95" t="n">
        <v>2.048867</v>
      </c>
      <c r="J551" s="95" t="n">
        <v>0.011245</v>
      </c>
      <c r="K551" s="95" t="n">
        <v>0.301822</v>
      </c>
      <c r="L551" s="95" t="n">
        <v>-0.726118</v>
      </c>
      <c r="M551" s="95" t="n">
        <v>-2.079083</v>
      </c>
      <c r="N551" s="95" t="n">
        <v>0.655996</v>
      </c>
      <c r="O551" s="95" t="n">
        <v>-1.660255</v>
      </c>
    </row>
    <row r="552" customFormat="false" ht="15" hidden="false" customHeight="false" outlineLevel="0" collapsed="false">
      <c r="A552" s="14" t="n">
        <v>548</v>
      </c>
      <c r="B552" s="94" t="n">
        <v>0.347179</v>
      </c>
      <c r="C552" s="95" t="n">
        <v>-0.493497</v>
      </c>
      <c r="D552" s="95" t="n">
        <v>0.084773</v>
      </c>
      <c r="E552" s="95" t="n">
        <v>0.536288</v>
      </c>
      <c r="F552" s="95" t="n">
        <v>-0.097704</v>
      </c>
      <c r="G552" s="95" t="n">
        <v>0.926541</v>
      </c>
      <c r="H552" s="95" t="n">
        <v>1.046997</v>
      </c>
      <c r="I552" s="95" t="n">
        <v>-0.574524</v>
      </c>
      <c r="J552" s="95" t="n">
        <v>-1.096497</v>
      </c>
      <c r="K552" s="95" t="n">
        <v>0.423419</v>
      </c>
      <c r="L552" s="95" t="n">
        <v>0.220936</v>
      </c>
      <c r="M552" s="95" t="n">
        <v>0.217205</v>
      </c>
      <c r="N552" s="95" t="n">
        <v>0.552667</v>
      </c>
      <c r="O552" s="95" t="n">
        <v>-1.63507</v>
      </c>
    </row>
    <row r="553" customFormat="false" ht="15" hidden="false" customHeight="false" outlineLevel="0" collapsed="false">
      <c r="A553" s="14" t="n">
        <v>549</v>
      </c>
      <c r="B553" s="94" t="n">
        <v>0.509194</v>
      </c>
      <c r="C553" s="95" t="n">
        <v>-0.331932</v>
      </c>
      <c r="D553" s="95" t="n">
        <v>1.654184</v>
      </c>
      <c r="E553" s="95" t="n">
        <v>-0.492712</v>
      </c>
      <c r="F553" s="95" t="n">
        <v>0.491789</v>
      </c>
      <c r="G553" s="95" t="n">
        <v>-0.700209</v>
      </c>
      <c r="H553" s="95" t="n">
        <v>1.075099</v>
      </c>
      <c r="I553" s="95" t="n">
        <v>0.131483</v>
      </c>
      <c r="J553" s="95" t="n">
        <v>-0.925818</v>
      </c>
      <c r="K553" s="95" t="n">
        <v>1.659207</v>
      </c>
      <c r="L553" s="95" t="n">
        <v>-2.584805</v>
      </c>
      <c r="M553" s="95" t="n">
        <v>-0.948768</v>
      </c>
      <c r="N553" s="95" t="n">
        <v>0.896375</v>
      </c>
      <c r="O553" s="95" t="n">
        <v>-1.091084</v>
      </c>
    </row>
    <row r="554" customFormat="false" ht="15" hidden="false" customHeight="false" outlineLevel="0" collapsed="false">
      <c r="A554" s="14" t="n">
        <v>550</v>
      </c>
      <c r="B554" s="94" t="n">
        <v>0.858846</v>
      </c>
      <c r="C554" s="95" t="n">
        <v>-1.289932</v>
      </c>
      <c r="D554" s="95" t="n">
        <v>-1.44117</v>
      </c>
      <c r="E554" s="95" t="n">
        <v>-0.533065</v>
      </c>
      <c r="F554" s="95" t="n">
        <v>0.067168</v>
      </c>
      <c r="G554" s="95" t="n">
        <v>-1.368137</v>
      </c>
      <c r="H554" s="95" t="n">
        <v>0.396205</v>
      </c>
      <c r="I554" s="95" t="n">
        <v>0.480337</v>
      </c>
      <c r="J554" s="95" t="n">
        <v>0.63413</v>
      </c>
      <c r="K554" s="95" t="n">
        <v>-1.122901</v>
      </c>
      <c r="L554" s="95" t="n">
        <v>0.390729</v>
      </c>
      <c r="M554" s="95" t="n">
        <v>-0.970024</v>
      </c>
      <c r="N554" s="95" t="n">
        <v>-0.113402</v>
      </c>
      <c r="O554" s="95" t="n">
        <v>0.193319</v>
      </c>
    </row>
    <row r="555" customFormat="false" ht="15" hidden="false" customHeight="false" outlineLevel="0" collapsed="false">
      <c r="A555" s="14" t="n">
        <v>551</v>
      </c>
      <c r="B555" s="94" t="n">
        <v>0.881903</v>
      </c>
      <c r="C555" s="95" t="n">
        <v>1.747646</v>
      </c>
      <c r="D555" s="95" t="n">
        <v>1.131722</v>
      </c>
      <c r="E555" s="95" t="n">
        <v>0.738503</v>
      </c>
      <c r="F555" s="95" t="n">
        <v>1.503638</v>
      </c>
      <c r="G555" s="95" t="n">
        <v>-0.915539</v>
      </c>
      <c r="H555" s="95" t="n">
        <v>-0.737248</v>
      </c>
      <c r="I555" s="95" t="n">
        <v>0.061625</v>
      </c>
      <c r="J555" s="95" t="n">
        <v>1.073281</v>
      </c>
      <c r="K555" s="95" t="n">
        <v>0.634581</v>
      </c>
      <c r="L555" s="95" t="n">
        <v>0.268641</v>
      </c>
      <c r="M555" s="95" t="n">
        <v>1.562149</v>
      </c>
      <c r="N555" s="95" t="n">
        <v>0.518576</v>
      </c>
      <c r="O555" s="95" t="n">
        <v>0.152676</v>
      </c>
    </row>
    <row r="556" customFormat="false" ht="15" hidden="false" customHeight="false" outlineLevel="0" collapsed="false">
      <c r="A556" s="14" t="n">
        <v>552</v>
      </c>
      <c r="B556" s="94" t="n">
        <v>0.102102</v>
      </c>
      <c r="C556" s="95" t="n">
        <v>-0.351896</v>
      </c>
      <c r="D556" s="95" t="n">
        <v>0.930753</v>
      </c>
      <c r="E556" s="95" t="n">
        <v>-0.949288</v>
      </c>
      <c r="F556" s="95" t="n">
        <v>0.664426</v>
      </c>
      <c r="G556" s="95" t="n">
        <v>0.742369</v>
      </c>
      <c r="H556" s="95" t="n">
        <v>0.295793</v>
      </c>
      <c r="I556" s="95" t="n">
        <v>1.242613</v>
      </c>
      <c r="J556" s="95" t="n">
        <v>1.823177</v>
      </c>
      <c r="K556" s="95" t="n">
        <v>-0.88405</v>
      </c>
      <c r="L556" s="95" t="n">
        <v>0.672003</v>
      </c>
      <c r="M556" s="95" t="n">
        <v>-0.7082</v>
      </c>
      <c r="N556" s="95" t="n">
        <v>0.416755</v>
      </c>
      <c r="O556" s="95" t="n">
        <v>-0.325861</v>
      </c>
    </row>
    <row r="557" customFormat="false" ht="15" hidden="false" customHeight="false" outlineLevel="0" collapsed="false">
      <c r="A557" s="14" t="n">
        <v>553</v>
      </c>
      <c r="B557" s="94" t="n">
        <v>0.442154</v>
      </c>
      <c r="C557" s="95" t="n">
        <v>-0.506201</v>
      </c>
      <c r="D557" s="95" t="n">
        <v>-0.240822</v>
      </c>
      <c r="E557" s="95" t="n">
        <v>0.632557</v>
      </c>
      <c r="F557" s="95" t="n">
        <v>0.198432</v>
      </c>
      <c r="G557" s="95" t="n">
        <v>-0.10338</v>
      </c>
      <c r="H557" s="95" t="n">
        <v>1.256363</v>
      </c>
      <c r="I557" s="95" t="n">
        <v>1.202647</v>
      </c>
      <c r="J557" s="95" t="n">
        <v>0.207034</v>
      </c>
      <c r="K557" s="95" t="n">
        <v>-1.453722</v>
      </c>
      <c r="L557" s="95" t="n">
        <v>-2.38135</v>
      </c>
      <c r="M557" s="95" t="n">
        <v>-0.290111</v>
      </c>
      <c r="N557" s="95" t="n">
        <v>0.682752</v>
      </c>
      <c r="O557" s="95" t="n">
        <v>-1.059402</v>
      </c>
    </row>
    <row r="558" customFormat="false" ht="15" hidden="false" customHeight="false" outlineLevel="0" collapsed="false">
      <c r="A558" s="14" t="n">
        <v>554</v>
      </c>
      <c r="B558" s="94" t="n">
        <v>0.843529</v>
      </c>
      <c r="C558" s="95" t="n">
        <v>1.267423</v>
      </c>
      <c r="D558" s="95" t="n">
        <v>-0.869198</v>
      </c>
      <c r="E558" s="95" t="n">
        <v>1.416472</v>
      </c>
      <c r="F558" s="95" t="n">
        <v>1.327617</v>
      </c>
      <c r="G558" s="95" t="n">
        <v>0.865362</v>
      </c>
      <c r="H558" s="95" t="n">
        <v>-0.740555</v>
      </c>
      <c r="I558" s="95" t="n">
        <v>1.648038</v>
      </c>
      <c r="J558" s="95" t="n">
        <v>-0.115199</v>
      </c>
      <c r="K558" s="95" t="n">
        <v>-0.112141</v>
      </c>
      <c r="L558" s="95" t="n">
        <v>0.063752</v>
      </c>
      <c r="M558" s="95" t="n">
        <v>-1.368439</v>
      </c>
      <c r="N558" s="95" t="n">
        <v>0.775686</v>
      </c>
      <c r="O558" s="95" t="n">
        <v>1.269317</v>
      </c>
    </row>
    <row r="559" customFormat="false" ht="15" hidden="false" customHeight="false" outlineLevel="0" collapsed="false">
      <c r="A559" s="14" t="n">
        <v>555</v>
      </c>
      <c r="B559" s="94" t="n">
        <v>0.602364</v>
      </c>
      <c r="C559" s="95" t="n">
        <v>0.956797</v>
      </c>
      <c r="D559" s="95" t="n">
        <v>-0.251973</v>
      </c>
      <c r="E559" s="95" t="n">
        <v>-0.627685</v>
      </c>
      <c r="F559" s="95" t="n">
        <v>-0.502988</v>
      </c>
      <c r="G559" s="95" t="n">
        <v>1.554484</v>
      </c>
      <c r="H559" s="95" t="n">
        <v>1.119409</v>
      </c>
      <c r="I559" s="95" t="n">
        <v>-0.144454</v>
      </c>
      <c r="J559" s="95" t="n">
        <v>-0.500894</v>
      </c>
      <c r="K559" s="95" t="n">
        <v>-1.221064</v>
      </c>
      <c r="L559" s="95" t="n">
        <v>-0.281242</v>
      </c>
      <c r="M559" s="95" t="n">
        <v>-0.514296</v>
      </c>
      <c r="N559" s="95" t="n">
        <v>1.383791</v>
      </c>
      <c r="O559" s="95" t="n">
        <v>-1.609538</v>
      </c>
    </row>
    <row r="560" customFormat="false" ht="15" hidden="false" customHeight="false" outlineLevel="0" collapsed="false">
      <c r="A560" s="14" t="n">
        <v>556</v>
      </c>
      <c r="B560" s="94" t="n">
        <v>0.855162</v>
      </c>
      <c r="C560" s="95" t="n">
        <v>0.012034</v>
      </c>
      <c r="D560" s="95" t="n">
        <v>1.624186</v>
      </c>
      <c r="E560" s="95" t="n">
        <v>0.064218</v>
      </c>
      <c r="F560" s="95" t="n">
        <v>-0.296275</v>
      </c>
      <c r="G560" s="95" t="n">
        <v>-1.710957</v>
      </c>
      <c r="H560" s="95" t="n">
        <v>0.994062</v>
      </c>
      <c r="I560" s="95" t="n">
        <v>-0.118061</v>
      </c>
      <c r="J560" s="95" t="n">
        <v>-0.712082</v>
      </c>
      <c r="K560" s="95" t="n">
        <v>0.899911</v>
      </c>
      <c r="L560" s="95" t="n">
        <v>-0.049362</v>
      </c>
      <c r="M560" s="95" t="n">
        <v>-1.421327</v>
      </c>
      <c r="N560" s="95" t="n">
        <v>0.454783</v>
      </c>
      <c r="O560" s="95" t="n">
        <v>0.989365</v>
      </c>
    </row>
    <row r="561" customFormat="false" ht="15" hidden="false" customHeight="false" outlineLevel="0" collapsed="false">
      <c r="A561" s="14" t="n">
        <v>557</v>
      </c>
      <c r="B561" s="94" t="n">
        <v>0.59726</v>
      </c>
      <c r="C561" s="95" t="n">
        <v>-0.626352</v>
      </c>
      <c r="D561" s="95" t="n">
        <v>1.86133</v>
      </c>
      <c r="E561" s="95" t="n">
        <v>-1.076408</v>
      </c>
      <c r="F561" s="95" t="n">
        <v>2.091435</v>
      </c>
      <c r="G561" s="95" t="n">
        <v>-0.344026</v>
      </c>
      <c r="H561" s="95" t="n">
        <v>2.161829</v>
      </c>
      <c r="I561" s="95" t="n">
        <v>0.220064</v>
      </c>
      <c r="J561" s="95" t="n">
        <v>-0.139113</v>
      </c>
      <c r="K561" s="95" t="n">
        <v>-0.89886</v>
      </c>
      <c r="L561" s="95" t="n">
        <v>-0.428014</v>
      </c>
      <c r="M561" s="95" t="n">
        <v>-1.421837</v>
      </c>
      <c r="N561" s="95" t="n">
        <v>-0.649381</v>
      </c>
      <c r="O561" s="95" t="n">
        <v>1.284621</v>
      </c>
    </row>
    <row r="562" customFormat="false" ht="15" hidden="false" customHeight="false" outlineLevel="0" collapsed="false">
      <c r="A562" s="14" t="n">
        <v>558</v>
      </c>
      <c r="B562" s="94" t="n">
        <v>0.223036</v>
      </c>
      <c r="C562" s="95" t="n">
        <v>-0.744152</v>
      </c>
      <c r="D562" s="95" t="n">
        <v>1.317881</v>
      </c>
      <c r="E562" s="95" t="n">
        <v>-0.128893</v>
      </c>
      <c r="F562" s="95" t="n">
        <v>0.161882</v>
      </c>
      <c r="G562" s="95" t="n">
        <v>0.145321</v>
      </c>
      <c r="H562" s="95" t="n">
        <v>-0.726551</v>
      </c>
      <c r="I562" s="95" t="n">
        <v>1.058114</v>
      </c>
      <c r="J562" s="95" t="n">
        <v>-0.411835</v>
      </c>
      <c r="K562" s="95" t="n">
        <v>-0.664517</v>
      </c>
      <c r="L562" s="95" t="n">
        <v>1.385572</v>
      </c>
      <c r="M562" s="95" t="n">
        <v>-0.471804</v>
      </c>
      <c r="N562" s="95" t="n">
        <v>-1.13835</v>
      </c>
      <c r="O562" s="95" t="n">
        <v>-0.491306</v>
      </c>
    </row>
    <row r="563" customFormat="false" ht="15" hidden="false" customHeight="false" outlineLevel="0" collapsed="false">
      <c r="A563" s="14" t="n">
        <v>559</v>
      </c>
      <c r="B563" s="94" t="n">
        <v>0.502853</v>
      </c>
      <c r="C563" s="95" t="n">
        <v>0.6994</v>
      </c>
      <c r="D563" s="95" t="n">
        <v>-0.388287</v>
      </c>
      <c r="E563" s="95" t="n">
        <v>0.300938</v>
      </c>
      <c r="F563" s="95" t="n">
        <v>0.699459</v>
      </c>
      <c r="G563" s="95" t="n">
        <v>0.999814</v>
      </c>
      <c r="H563" s="95" t="n">
        <v>1.588668</v>
      </c>
      <c r="I563" s="95" t="n">
        <v>1.233994</v>
      </c>
      <c r="J563" s="95" t="n">
        <v>0.359018</v>
      </c>
      <c r="K563" s="95" t="n">
        <v>-0.684467</v>
      </c>
      <c r="L563" s="95" t="n">
        <v>-0.071951</v>
      </c>
      <c r="M563" s="95" t="n">
        <v>-1.132325</v>
      </c>
      <c r="N563" s="95" t="n">
        <v>-0.519784</v>
      </c>
      <c r="O563" s="95" t="n">
        <v>0.85929</v>
      </c>
    </row>
    <row r="564" customFormat="false" ht="15" hidden="false" customHeight="false" outlineLevel="0" collapsed="false">
      <c r="A564" s="14" t="n">
        <v>560</v>
      </c>
      <c r="B564" s="94" t="n">
        <v>0.515155</v>
      </c>
      <c r="C564" s="95" t="n">
        <v>0.225613</v>
      </c>
      <c r="D564" s="95" t="n">
        <v>-0.502332</v>
      </c>
      <c r="E564" s="95" t="n">
        <v>0.236713</v>
      </c>
      <c r="F564" s="95" t="n">
        <v>-0.911639</v>
      </c>
      <c r="G564" s="95" t="n">
        <v>1.003483</v>
      </c>
      <c r="H564" s="95" t="n">
        <v>-0.04057</v>
      </c>
      <c r="I564" s="95" t="n">
        <v>1.87525</v>
      </c>
      <c r="J564" s="95" t="n">
        <v>-1.081825</v>
      </c>
      <c r="K564" s="95" t="n">
        <v>-0.84545</v>
      </c>
      <c r="L564" s="95" t="n">
        <v>-0.468411</v>
      </c>
      <c r="M564" s="95" t="n">
        <v>0.207532</v>
      </c>
      <c r="N564" s="95" t="n">
        <v>0.040497</v>
      </c>
      <c r="O564" s="95" t="n">
        <v>-0.073046</v>
      </c>
    </row>
    <row r="565" customFormat="false" ht="15" hidden="false" customHeight="false" outlineLevel="0" collapsed="false">
      <c r="A565" s="14" t="n">
        <v>561</v>
      </c>
      <c r="B565" s="94" t="n">
        <v>0.894078</v>
      </c>
      <c r="C565" s="95" t="n">
        <v>1.145168</v>
      </c>
      <c r="D565" s="95" t="n">
        <v>0.621737</v>
      </c>
      <c r="E565" s="95" t="n">
        <v>-1.316732</v>
      </c>
      <c r="F565" s="95" t="n">
        <v>0.006622</v>
      </c>
      <c r="G565" s="95" t="n">
        <v>-1.515343</v>
      </c>
      <c r="H565" s="95" t="n">
        <v>1.744627</v>
      </c>
      <c r="I565" s="95" t="n">
        <v>-0.699</v>
      </c>
      <c r="J565" s="95" t="n">
        <v>0.506966</v>
      </c>
      <c r="K565" s="95" t="n">
        <v>-0.369558</v>
      </c>
      <c r="L565" s="95" t="n">
        <v>-0.426998</v>
      </c>
      <c r="M565" s="95" t="n">
        <v>-1.670327</v>
      </c>
      <c r="N565" s="95" t="n">
        <v>-0.288969</v>
      </c>
      <c r="O565" s="95" t="n">
        <v>-0.182279</v>
      </c>
    </row>
    <row r="566" customFormat="false" ht="15" hidden="false" customHeight="false" outlineLevel="0" collapsed="false">
      <c r="A566" s="14" t="n">
        <v>562</v>
      </c>
      <c r="B566" s="94" t="n">
        <v>0.355752</v>
      </c>
      <c r="C566" s="95" t="n">
        <v>0.370881</v>
      </c>
      <c r="D566" s="95" t="n">
        <v>1.247028</v>
      </c>
      <c r="E566" s="95" t="n">
        <v>1.512954</v>
      </c>
      <c r="F566" s="95" t="n">
        <v>2.595974</v>
      </c>
      <c r="G566" s="95" t="n">
        <v>-1.829453</v>
      </c>
      <c r="H566" s="95" t="n">
        <v>2.170586</v>
      </c>
      <c r="I566" s="95" t="n">
        <v>0.524522</v>
      </c>
      <c r="J566" s="95" t="n">
        <v>0.641833</v>
      </c>
      <c r="K566" s="95" t="n">
        <v>-0.188298</v>
      </c>
      <c r="L566" s="95" t="n">
        <v>0.056493</v>
      </c>
      <c r="M566" s="95" t="n">
        <v>0.693415</v>
      </c>
      <c r="N566" s="95" t="n">
        <v>0.49894</v>
      </c>
      <c r="O566" s="95" t="n">
        <v>-0.848159</v>
      </c>
    </row>
    <row r="567" customFormat="false" ht="15" hidden="false" customHeight="false" outlineLevel="0" collapsed="false">
      <c r="A567" s="14" t="n">
        <v>563</v>
      </c>
      <c r="B567" s="94" t="n">
        <v>0.23499</v>
      </c>
      <c r="C567" s="95" t="n">
        <v>-0.726823</v>
      </c>
      <c r="D567" s="95" t="n">
        <v>-0.846973</v>
      </c>
      <c r="E567" s="95" t="n">
        <v>-0.539552</v>
      </c>
      <c r="F567" s="95" t="n">
        <v>-1.188325</v>
      </c>
      <c r="G567" s="95" t="n">
        <v>-0.860895</v>
      </c>
      <c r="H567" s="95" t="n">
        <v>1.157046</v>
      </c>
      <c r="I567" s="95" t="n">
        <v>0.788146</v>
      </c>
      <c r="J567" s="95" t="n">
        <v>-0.355537</v>
      </c>
      <c r="K567" s="95" t="n">
        <v>-0.762225</v>
      </c>
      <c r="L567" s="95" t="n">
        <v>-1.466509</v>
      </c>
      <c r="M567" s="95" t="n">
        <v>-0.116765</v>
      </c>
      <c r="N567" s="95" t="n">
        <v>-1.895138</v>
      </c>
      <c r="O567" s="95" t="n">
        <v>0.62047</v>
      </c>
    </row>
    <row r="568" customFormat="false" ht="15" hidden="false" customHeight="false" outlineLevel="0" collapsed="false">
      <c r="A568" s="14" t="n">
        <v>564</v>
      </c>
      <c r="B568" s="94" t="n">
        <v>0.748858</v>
      </c>
      <c r="C568" s="95" t="n">
        <v>0.044623</v>
      </c>
      <c r="D568" s="95" t="n">
        <v>-0.852922</v>
      </c>
      <c r="E568" s="95" t="n">
        <v>-1.475054</v>
      </c>
      <c r="F568" s="95" t="n">
        <v>-0.822851</v>
      </c>
      <c r="G568" s="95" t="n">
        <v>1.017287</v>
      </c>
      <c r="H568" s="95" t="n">
        <v>0.731943</v>
      </c>
      <c r="I568" s="95" t="n">
        <v>0.142436</v>
      </c>
      <c r="J568" s="95" t="n">
        <v>0.34628</v>
      </c>
      <c r="K568" s="95" t="n">
        <v>0.298402</v>
      </c>
      <c r="L568" s="95" t="n">
        <v>0.692157</v>
      </c>
      <c r="M568" s="95" t="n">
        <v>-1.342373</v>
      </c>
      <c r="N568" s="95" t="n">
        <v>0.143509</v>
      </c>
      <c r="O568" s="95" t="n">
        <v>-0.241788</v>
      </c>
    </row>
    <row r="569" customFormat="false" ht="15" hidden="false" customHeight="false" outlineLevel="0" collapsed="false">
      <c r="A569" s="14" t="n">
        <v>565</v>
      </c>
      <c r="B569" s="94" t="n">
        <v>0.419581</v>
      </c>
      <c r="C569" s="95" t="n">
        <v>0.4278</v>
      </c>
      <c r="D569" s="95" t="n">
        <v>-0.523228</v>
      </c>
      <c r="E569" s="95" t="n">
        <v>-0.246244</v>
      </c>
      <c r="F569" s="95" t="n">
        <v>0.243256</v>
      </c>
      <c r="G569" s="95" t="n">
        <v>0.728794</v>
      </c>
      <c r="H569" s="95" t="n">
        <v>-0.751582</v>
      </c>
      <c r="I569" s="95" t="n">
        <v>0.513515</v>
      </c>
      <c r="J569" s="95" t="n">
        <v>-0.162148</v>
      </c>
      <c r="K569" s="95" t="n">
        <v>-0.85326</v>
      </c>
      <c r="L569" s="95" t="n">
        <v>0.229124</v>
      </c>
      <c r="M569" s="95" t="n">
        <v>-0.641661</v>
      </c>
      <c r="N569" s="95" t="n">
        <v>-1.03123</v>
      </c>
      <c r="O569" s="95" t="n">
        <v>1.65455</v>
      </c>
    </row>
    <row r="570" customFormat="false" ht="15" hidden="false" customHeight="false" outlineLevel="0" collapsed="false">
      <c r="A570" s="14" t="n">
        <v>566</v>
      </c>
      <c r="B570" s="94" t="n">
        <v>0.484351</v>
      </c>
      <c r="C570" s="95" t="n">
        <v>0.408765</v>
      </c>
      <c r="D570" s="95" t="n">
        <v>-0.934012</v>
      </c>
      <c r="E570" s="95" t="n">
        <v>0.843863</v>
      </c>
      <c r="F570" s="95" t="n">
        <v>0.308027</v>
      </c>
      <c r="G570" s="95" t="n">
        <v>0.434976</v>
      </c>
      <c r="H570" s="95" t="n">
        <v>0.172192</v>
      </c>
      <c r="I570" s="95" t="n">
        <v>-1.186158</v>
      </c>
      <c r="J570" s="95" t="n">
        <v>-1.42357</v>
      </c>
      <c r="K570" s="95" t="n">
        <v>-0.001831</v>
      </c>
      <c r="L570" s="95" t="n">
        <v>-1.410091</v>
      </c>
      <c r="M570" s="95" t="n">
        <v>-0.452842</v>
      </c>
      <c r="N570" s="95" t="n">
        <v>-1.744997</v>
      </c>
      <c r="O570" s="95" t="n">
        <v>-0.487351</v>
      </c>
    </row>
    <row r="571" customFormat="false" ht="15" hidden="false" customHeight="false" outlineLevel="0" collapsed="false">
      <c r="A571" s="14" t="n">
        <v>567</v>
      </c>
      <c r="B571" s="94" t="n">
        <v>0.976586</v>
      </c>
      <c r="C571" s="95" t="n">
        <v>0.063429</v>
      </c>
      <c r="D571" s="95" t="n">
        <v>-0.258116</v>
      </c>
      <c r="E571" s="95" t="n">
        <v>0.486425</v>
      </c>
      <c r="F571" s="95" t="n">
        <v>0.070927</v>
      </c>
      <c r="G571" s="95" t="n">
        <v>0.510198</v>
      </c>
      <c r="H571" s="95" t="n">
        <v>0.315632</v>
      </c>
      <c r="I571" s="95" t="n">
        <v>0.614072</v>
      </c>
      <c r="J571" s="95" t="n">
        <v>-0.407546</v>
      </c>
      <c r="K571" s="95" t="n">
        <v>0.757211</v>
      </c>
      <c r="L571" s="95" t="n">
        <v>0.008851</v>
      </c>
      <c r="M571" s="95" t="n">
        <v>0.22848</v>
      </c>
      <c r="N571" s="95" t="n">
        <v>0.009959</v>
      </c>
      <c r="O571" s="95" t="n">
        <v>-0.330907</v>
      </c>
    </row>
    <row r="572" customFormat="false" ht="15" hidden="false" customHeight="false" outlineLevel="0" collapsed="false">
      <c r="A572" s="14" t="n">
        <v>568</v>
      </c>
      <c r="B572" s="94" t="n">
        <v>0.674645</v>
      </c>
      <c r="C572" s="95" t="n">
        <v>0.487045</v>
      </c>
      <c r="D572" s="95" t="n">
        <v>-1.55708</v>
      </c>
      <c r="E572" s="95" t="n">
        <v>-1.081662</v>
      </c>
      <c r="F572" s="95" t="n">
        <v>-1.664053</v>
      </c>
      <c r="G572" s="95" t="n">
        <v>0.629436</v>
      </c>
      <c r="H572" s="95" t="n">
        <v>-0.427299</v>
      </c>
      <c r="I572" s="95" t="n">
        <v>0.43936</v>
      </c>
      <c r="J572" s="95" t="n">
        <v>1.812434</v>
      </c>
      <c r="K572" s="95" t="n">
        <v>0.711719</v>
      </c>
      <c r="L572" s="95" t="n">
        <v>-2.133639</v>
      </c>
      <c r="M572" s="95" t="n">
        <v>-1.045985</v>
      </c>
      <c r="N572" s="95" t="n">
        <v>1.022512</v>
      </c>
      <c r="O572" s="95" t="n">
        <v>-0.074494</v>
      </c>
    </row>
    <row r="573" customFormat="false" ht="15" hidden="false" customHeight="false" outlineLevel="0" collapsed="false">
      <c r="A573" s="14" t="n">
        <v>569</v>
      </c>
      <c r="B573" s="94" t="n">
        <v>0.671849</v>
      </c>
      <c r="C573" s="95" t="n">
        <v>1.026454</v>
      </c>
      <c r="D573" s="95" t="n">
        <v>1.91721</v>
      </c>
      <c r="E573" s="95" t="n">
        <v>-0.758104</v>
      </c>
      <c r="F573" s="95" t="n">
        <v>2.365352</v>
      </c>
      <c r="G573" s="95" t="n">
        <v>-0.121378</v>
      </c>
      <c r="H573" s="95" t="n">
        <v>-0.046672</v>
      </c>
      <c r="I573" s="95" t="n">
        <v>0.816856</v>
      </c>
      <c r="J573" s="95" t="n">
        <v>3.600337</v>
      </c>
      <c r="K573" s="95" t="n">
        <v>0.02897</v>
      </c>
      <c r="L573" s="95" t="n">
        <v>1.733036</v>
      </c>
      <c r="M573" s="95" t="n">
        <v>1.062219</v>
      </c>
      <c r="N573" s="95" t="n">
        <v>0.157175</v>
      </c>
      <c r="O573" s="95" t="n">
        <v>0.499971</v>
      </c>
    </row>
    <row r="574" customFormat="false" ht="15" hidden="false" customHeight="false" outlineLevel="0" collapsed="false">
      <c r="A574" s="14" t="n">
        <v>570</v>
      </c>
      <c r="B574" s="94" t="n">
        <v>0.933888</v>
      </c>
      <c r="C574" s="95" t="n">
        <v>-0.838326</v>
      </c>
      <c r="D574" s="95" t="n">
        <v>-0.275084</v>
      </c>
      <c r="E574" s="95" t="n">
        <v>-1.324869</v>
      </c>
      <c r="F574" s="95" t="n">
        <v>0.846072</v>
      </c>
      <c r="G574" s="95" t="n">
        <v>-1.054151</v>
      </c>
      <c r="H574" s="95" t="n">
        <v>-0.031094</v>
      </c>
      <c r="I574" s="95" t="n">
        <v>-1.562914</v>
      </c>
      <c r="J574" s="95" t="n">
        <v>-0.876068</v>
      </c>
      <c r="K574" s="95" t="n">
        <v>-1.674515</v>
      </c>
      <c r="L574" s="95" t="n">
        <v>-0.019725</v>
      </c>
      <c r="M574" s="95" t="n">
        <v>-0.796017</v>
      </c>
      <c r="N574" s="95" t="n">
        <v>-0.187466</v>
      </c>
      <c r="O574" s="95" t="n">
        <v>1.21358</v>
      </c>
    </row>
    <row r="575" customFormat="false" ht="15" hidden="false" customHeight="false" outlineLevel="0" collapsed="false">
      <c r="A575" s="14" t="n">
        <v>571</v>
      </c>
      <c r="B575" s="94" t="n">
        <v>0.716295</v>
      </c>
      <c r="C575" s="95" t="n">
        <v>1.374219</v>
      </c>
      <c r="D575" s="95" t="n">
        <v>-1.680714</v>
      </c>
      <c r="E575" s="95" t="n">
        <v>-1.493211</v>
      </c>
      <c r="F575" s="95" t="n">
        <v>0.588948</v>
      </c>
      <c r="G575" s="95" t="n">
        <v>0.283353</v>
      </c>
      <c r="H575" s="95" t="n">
        <v>0.480238</v>
      </c>
      <c r="I575" s="95" t="n">
        <v>0.593237</v>
      </c>
      <c r="J575" s="95" t="n">
        <v>1.110611</v>
      </c>
      <c r="K575" s="95" t="n">
        <v>0.424552</v>
      </c>
      <c r="L575" s="95" t="n">
        <v>0.470771</v>
      </c>
      <c r="M575" s="95" t="n">
        <v>-0.017664</v>
      </c>
      <c r="N575" s="95" t="n">
        <v>-1.049648</v>
      </c>
      <c r="O575" s="95" t="n">
        <v>0.20633</v>
      </c>
    </row>
    <row r="576" customFormat="false" ht="15" hidden="false" customHeight="false" outlineLevel="0" collapsed="false">
      <c r="A576" s="14" t="n">
        <v>572</v>
      </c>
      <c r="B576" s="94" t="n">
        <v>0.954772</v>
      </c>
      <c r="C576" s="95" t="n">
        <v>0.595365</v>
      </c>
      <c r="D576" s="95" t="n">
        <v>-1.177703</v>
      </c>
      <c r="E576" s="95" t="n">
        <v>1.861465</v>
      </c>
      <c r="F576" s="95" t="n">
        <v>1.044881</v>
      </c>
      <c r="G576" s="95" t="n">
        <v>-1.793191</v>
      </c>
      <c r="H576" s="95" t="n">
        <v>0.324013</v>
      </c>
      <c r="I576" s="95" t="n">
        <v>-0.413829</v>
      </c>
      <c r="J576" s="95" t="n">
        <v>1.594675</v>
      </c>
      <c r="K576" s="95" t="n">
        <v>1.058067</v>
      </c>
      <c r="L576" s="95" t="n">
        <v>0.996246</v>
      </c>
      <c r="M576" s="95" t="n">
        <v>0.228024</v>
      </c>
      <c r="N576" s="95" t="n">
        <v>0.706304</v>
      </c>
      <c r="O576" s="95" t="n">
        <v>1.04439</v>
      </c>
    </row>
    <row r="577" customFormat="false" ht="15" hidden="false" customHeight="false" outlineLevel="0" collapsed="false">
      <c r="A577" s="14" t="n">
        <v>573</v>
      </c>
      <c r="B577" s="94" t="n">
        <v>0.633303</v>
      </c>
      <c r="C577" s="95" t="n">
        <v>-1.338848</v>
      </c>
      <c r="D577" s="95" t="n">
        <v>0.132156</v>
      </c>
      <c r="E577" s="95" t="n">
        <v>-0.091694</v>
      </c>
      <c r="F577" s="95" t="n">
        <v>0.059332</v>
      </c>
      <c r="G577" s="95" t="n">
        <v>0.953306</v>
      </c>
      <c r="H577" s="95" t="n">
        <v>-0.44343</v>
      </c>
      <c r="I577" s="95" t="n">
        <v>-1.309689</v>
      </c>
      <c r="J577" s="95" t="n">
        <v>-1.264223</v>
      </c>
      <c r="K577" s="95" t="n">
        <v>0.74957</v>
      </c>
      <c r="L577" s="95" t="n">
        <v>-1.244981</v>
      </c>
      <c r="M577" s="95" t="n">
        <v>-0.501624</v>
      </c>
      <c r="N577" s="95" t="n">
        <v>0.456526</v>
      </c>
      <c r="O577" s="95" t="n">
        <v>-0.883147</v>
      </c>
    </row>
    <row r="578" customFormat="false" ht="15" hidden="false" customHeight="false" outlineLevel="0" collapsed="false">
      <c r="A578" s="14" t="n">
        <v>574</v>
      </c>
      <c r="B578" s="94" t="n">
        <v>0.587415</v>
      </c>
      <c r="C578" s="95" t="n">
        <v>-1.930826</v>
      </c>
      <c r="D578" s="95" t="n">
        <v>-0.120573</v>
      </c>
      <c r="E578" s="95" t="n">
        <v>0.16479</v>
      </c>
      <c r="F578" s="95" t="n">
        <v>-1.346871</v>
      </c>
      <c r="G578" s="95" t="n">
        <v>0.536024</v>
      </c>
      <c r="H578" s="95" t="n">
        <v>-1.191554</v>
      </c>
      <c r="I578" s="95" t="n">
        <v>-1.853811</v>
      </c>
      <c r="J578" s="95" t="n">
        <v>0.651995</v>
      </c>
      <c r="K578" s="95" t="n">
        <v>0.191304</v>
      </c>
      <c r="L578" s="95" t="n">
        <v>0.115446</v>
      </c>
      <c r="M578" s="95" t="n">
        <v>-1.514336</v>
      </c>
      <c r="N578" s="95" t="n">
        <v>-2.06104</v>
      </c>
      <c r="O578" s="95" t="n">
        <v>-0.298632</v>
      </c>
    </row>
    <row r="579" customFormat="false" ht="15" hidden="false" customHeight="false" outlineLevel="0" collapsed="false">
      <c r="A579" s="14" t="n">
        <v>575</v>
      </c>
      <c r="B579" s="94" t="n">
        <v>0.284226</v>
      </c>
      <c r="C579" s="95" t="n">
        <v>-0.607441</v>
      </c>
      <c r="D579" s="95" t="n">
        <v>-0.919603</v>
      </c>
      <c r="E579" s="95" t="n">
        <v>-0.09393</v>
      </c>
      <c r="F579" s="95" t="n">
        <v>0.727636</v>
      </c>
      <c r="G579" s="95" t="n">
        <v>-1.125148</v>
      </c>
      <c r="H579" s="95" t="n">
        <v>-0.004605</v>
      </c>
      <c r="I579" s="95" t="n">
        <v>-0.236434</v>
      </c>
      <c r="J579" s="95" t="n">
        <v>2.131975</v>
      </c>
      <c r="K579" s="95" t="n">
        <v>-0.524855</v>
      </c>
      <c r="L579" s="95" t="n">
        <v>-1.028364</v>
      </c>
      <c r="M579" s="95" t="n">
        <v>0.083423</v>
      </c>
      <c r="N579" s="95" t="n">
        <v>2.708232</v>
      </c>
      <c r="O579" s="95" t="n">
        <v>-1.072563</v>
      </c>
    </row>
    <row r="580" customFormat="false" ht="15" hidden="false" customHeight="false" outlineLevel="0" collapsed="false">
      <c r="A580" s="14" t="n">
        <v>576</v>
      </c>
      <c r="B580" s="94" t="n">
        <v>0.230796</v>
      </c>
      <c r="C580" s="95" t="n">
        <v>-0.830301</v>
      </c>
      <c r="D580" s="95" t="n">
        <v>-0.19895</v>
      </c>
      <c r="E580" s="95" t="n">
        <v>-1.176759</v>
      </c>
      <c r="F580" s="95" t="n">
        <v>0.741705</v>
      </c>
      <c r="G580" s="95" t="n">
        <v>-0.969519</v>
      </c>
      <c r="H580" s="95" t="n">
        <v>0.134316</v>
      </c>
      <c r="I580" s="95" t="n">
        <v>-0.239991</v>
      </c>
      <c r="J580" s="95" t="n">
        <v>0.931269</v>
      </c>
      <c r="K580" s="95" t="n">
        <v>1.266394</v>
      </c>
      <c r="L580" s="95" t="n">
        <v>0.359079</v>
      </c>
      <c r="M580" s="95" t="n">
        <v>-0.800527</v>
      </c>
      <c r="N580" s="95" t="n">
        <v>0.214187</v>
      </c>
      <c r="O580" s="95" t="n">
        <v>-0.483094</v>
      </c>
    </row>
    <row r="581" customFormat="false" ht="15" hidden="false" customHeight="false" outlineLevel="0" collapsed="false">
      <c r="A581" s="14" t="n">
        <v>577</v>
      </c>
      <c r="B581" s="94" t="n">
        <v>0.531502</v>
      </c>
      <c r="C581" s="95" t="n">
        <v>0.225783</v>
      </c>
      <c r="D581" s="95" t="n">
        <v>-0.40168</v>
      </c>
      <c r="E581" s="95" t="n">
        <v>-0.103706</v>
      </c>
      <c r="F581" s="95" t="n">
        <v>-0.554805</v>
      </c>
      <c r="G581" s="95" t="n">
        <v>0.176949</v>
      </c>
      <c r="H581" s="95" t="n">
        <v>2.003378</v>
      </c>
      <c r="I581" s="95" t="n">
        <v>1.601474</v>
      </c>
      <c r="J581" s="95" t="n">
        <v>-0.221348</v>
      </c>
      <c r="K581" s="95" t="n">
        <v>0.294704</v>
      </c>
      <c r="L581" s="95" t="n">
        <v>-1.618091</v>
      </c>
      <c r="M581" s="95" t="n">
        <v>0.758092</v>
      </c>
      <c r="N581" s="95" t="n">
        <v>0.977344</v>
      </c>
      <c r="O581" s="95" t="n">
        <v>-1.528331</v>
      </c>
    </row>
    <row r="582" customFormat="false" ht="15" hidden="false" customHeight="false" outlineLevel="0" collapsed="false">
      <c r="A582" s="14" t="n">
        <v>578</v>
      </c>
      <c r="B582" s="94" t="n">
        <v>0.059056</v>
      </c>
      <c r="C582" s="95" t="n">
        <v>-1.264843</v>
      </c>
      <c r="D582" s="95" t="n">
        <v>-1.396612</v>
      </c>
      <c r="E582" s="95" t="n">
        <v>-0.153937</v>
      </c>
      <c r="F582" s="95" t="n">
        <v>-0.90471</v>
      </c>
      <c r="G582" s="95" t="n">
        <v>0.597483</v>
      </c>
      <c r="H582" s="95" t="n">
        <v>0.375103</v>
      </c>
      <c r="I582" s="95" t="n">
        <v>-1.433944</v>
      </c>
      <c r="J582" s="95" t="n">
        <v>-0.939482</v>
      </c>
      <c r="K582" s="95" t="n">
        <v>-0.352993</v>
      </c>
      <c r="L582" s="95" t="n">
        <v>-0.317259</v>
      </c>
      <c r="M582" s="95" t="n">
        <v>0.900206</v>
      </c>
      <c r="N582" s="95" t="n">
        <v>0.580852</v>
      </c>
      <c r="O582" s="95" t="n">
        <v>1.765277</v>
      </c>
    </row>
    <row r="583" customFormat="false" ht="15" hidden="false" customHeight="false" outlineLevel="0" collapsed="false">
      <c r="A583" s="14" t="n">
        <v>579</v>
      </c>
      <c r="B583" s="94" t="n">
        <v>0.168288</v>
      </c>
      <c r="C583" s="95" t="n">
        <v>-2.188717</v>
      </c>
      <c r="D583" s="95" t="n">
        <v>2.692223</v>
      </c>
      <c r="E583" s="95" t="n">
        <v>0.653497</v>
      </c>
      <c r="F583" s="95" t="n">
        <v>-0.207175</v>
      </c>
      <c r="G583" s="95" t="n">
        <v>-0.969455</v>
      </c>
      <c r="H583" s="95" t="n">
        <v>0.757161</v>
      </c>
      <c r="I583" s="95" t="n">
        <v>1.46733</v>
      </c>
      <c r="J583" s="95" t="n">
        <v>0.743694</v>
      </c>
      <c r="K583" s="95" t="n">
        <v>1.055848</v>
      </c>
      <c r="L583" s="95" t="n">
        <v>0.038234</v>
      </c>
      <c r="M583" s="95" t="n">
        <v>-0.376465</v>
      </c>
      <c r="N583" s="95" t="n">
        <v>-0.789633</v>
      </c>
      <c r="O583" s="95" t="n">
        <v>-1.837776</v>
      </c>
    </row>
    <row r="584" customFormat="false" ht="15" hidden="false" customHeight="false" outlineLevel="0" collapsed="false">
      <c r="A584" s="14" t="n">
        <v>580</v>
      </c>
      <c r="B584" s="94" t="n">
        <v>0.708369</v>
      </c>
      <c r="C584" s="95" t="n">
        <v>-0.165314</v>
      </c>
      <c r="D584" s="95" t="n">
        <v>1.128751</v>
      </c>
      <c r="E584" s="95" t="n">
        <v>2.023142</v>
      </c>
      <c r="F584" s="95" t="n">
        <v>0.046959</v>
      </c>
      <c r="G584" s="95" t="n">
        <v>-1.552499</v>
      </c>
      <c r="H584" s="95" t="n">
        <v>-0.288604</v>
      </c>
      <c r="I584" s="95" t="n">
        <v>0.458779</v>
      </c>
      <c r="J584" s="95" t="n">
        <v>1.674592</v>
      </c>
      <c r="K584" s="95" t="n">
        <v>0.228368</v>
      </c>
      <c r="L584" s="95" t="n">
        <v>1.315655</v>
      </c>
      <c r="M584" s="95" t="n">
        <v>0.720588</v>
      </c>
      <c r="N584" s="95" t="n">
        <v>0.498115</v>
      </c>
      <c r="O584" s="95" t="n">
        <v>0.397877</v>
      </c>
    </row>
    <row r="585" customFormat="false" ht="15" hidden="false" customHeight="false" outlineLevel="0" collapsed="false">
      <c r="A585" s="14" t="n">
        <v>581</v>
      </c>
      <c r="B585" s="94" t="n">
        <v>0.679011</v>
      </c>
      <c r="C585" s="95" t="n">
        <v>0.346443</v>
      </c>
      <c r="D585" s="95" t="n">
        <v>-0.211175</v>
      </c>
      <c r="E585" s="95" t="n">
        <v>0.025037</v>
      </c>
      <c r="F585" s="95" t="n">
        <v>-0.459512</v>
      </c>
      <c r="G585" s="95" t="n">
        <v>0.798934</v>
      </c>
      <c r="H585" s="95" t="n">
        <v>-1.410549</v>
      </c>
      <c r="I585" s="95" t="n">
        <v>-0.808614</v>
      </c>
      <c r="J585" s="95" t="n">
        <v>0.925236</v>
      </c>
      <c r="K585" s="95" t="n">
        <v>-0.894594</v>
      </c>
      <c r="L585" s="95" t="n">
        <v>0.44955</v>
      </c>
      <c r="M585" s="95" t="n">
        <v>-0.363092</v>
      </c>
      <c r="N585" s="95" t="n">
        <v>-1.330414</v>
      </c>
      <c r="O585" s="95" t="n">
        <v>0.046031</v>
      </c>
    </row>
    <row r="586" customFormat="false" ht="15" hidden="false" customHeight="false" outlineLevel="0" collapsed="false">
      <c r="A586" s="14" t="n">
        <v>582</v>
      </c>
      <c r="B586" s="94" t="n">
        <v>0.028343</v>
      </c>
      <c r="C586" s="95" t="n">
        <v>1.34804</v>
      </c>
      <c r="D586" s="95" t="n">
        <v>-0.2331</v>
      </c>
      <c r="E586" s="95" t="n">
        <v>0.805611</v>
      </c>
      <c r="F586" s="95" t="n">
        <v>0.897506</v>
      </c>
      <c r="G586" s="95" t="n">
        <v>-1.357384</v>
      </c>
      <c r="H586" s="95" t="n">
        <v>0.856276</v>
      </c>
      <c r="I586" s="95" t="n">
        <v>-0.521417</v>
      </c>
      <c r="J586" s="95" t="n">
        <v>1.027395</v>
      </c>
      <c r="K586" s="95" t="n">
        <v>-0.288298</v>
      </c>
      <c r="L586" s="95" t="n">
        <v>0.712948</v>
      </c>
      <c r="M586" s="95" t="n">
        <v>3.163086</v>
      </c>
      <c r="N586" s="95" t="n">
        <v>-0.488838</v>
      </c>
      <c r="O586" s="95" t="n">
        <v>-1.110688</v>
      </c>
    </row>
    <row r="587" customFormat="false" ht="15" hidden="false" customHeight="false" outlineLevel="0" collapsed="false">
      <c r="A587" s="14" t="n">
        <v>583</v>
      </c>
      <c r="B587" s="94" t="n">
        <v>0.163165</v>
      </c>
      <c r="C587" s="95" t="n">
        <v>0.163737</v>
      </c>
      <c r="D587" s="95" t="n">
        <v>0.787287</v>
      </c>
      <c r="E587" s="95" t="n">
        <v>1.6366</v>
      </c>
      <c r="F587" s="95" t="n">
        <v>1.513375</v>
      </c>
      <c r="G587" s="95" t="n">
        <v>-0.209386</v>
      </c>
      <c r="H587" s="95" t="n">
        <v>-0.360969</v>
      </c>
      <c r="I587" s="95" t="n">
        <v>-1.248633</v>
      </c>
      <c r="J587" s="95" t="n">
        <v>-0.785598</v>
      </c>
      <c r="K587" s="95" t="n">
        <v>-0.000711</v>
      </c>
      <c r="L587" s="95" t="n">
        <v>1.132611</v>
      </c>
      <c r="M587" s="95" t="n">
        <v>1.534042</v>
      </c>
      <c r="N587" s="95" t="n">
        <v>-0.887874</v>
      </c>
      <c r="O587" s="95" t="n">
        <v>-0.609482</v>
      </c>
    </row>
    <row r="588" customFormat="false" ht="15" hidden="false" customHeight="false" outlineLevel="0" collapsed="false">
      <c r="A588" s="14" t="n">
        <v>584</v>
      </c>
      <c r="B588" s="94" t="n">
        <v>0.617824</v>
      </c>
      <c r="C588" s="95" t="n">
        <v>0.169111</v>
      </c>
      <c r="D588" s="95" t="n">
        <v>0.427705</v>
      </c>
      <c r="E588" s="95" t="n">
        <v>0.571727</v>
      </c>
      <c r="F588" s="95" t="n">
        <v>-1.414281</v>
      </c>
      <c r="G588" s="95" t="n">
        <v>-1.158549</v>
      </c>
      <c r="H588" s="95" t="n">
        <v>0.922474</v>
      </c>
      <c r="I588" s="95" t="n">
        <v>1.204201</v>
      </c>
      <c r="J588" s="95" t="n">
        <v>-0.624278</v>
      </c>
      <c r="K588" s="95" t="n">
        <v>0.103955</v>
      </c>
      <c r="L588" s="95" t="n">
        <v>0.837252</v>
      </c>
      <c r="M588" s="95" t="n">
        <v>0.351718</v>
      </c>
      <c r="N588" s="95" t="n">
        <v>-0.954731</v>
      </c>
      <c r="O588" s="95" t="n">
        <v>0.2665</v>
      </c>
    </row>
    <row r="589" customFormat="false" ht="15" hidden="false" customHeight="false" outlineLevel="0" collapsed="false">
      <c r="A589" s="14" t="n">
        <v>585</v>
      </c>
      <c r="B589" s="94" t="n">
        <v>0.407654</v>
      </c>
      <c r="C589" s="95" t="n">
        <v>-1.094738</v>
      </c>
      <c r="D589" s="95" t="n">
        <v>0.500436</v>
      </c>
      <c r="E589" s="95" t="n">
        <v>-0.29871</v>
      </c>
      <c r="F589" s="95" t="n">
        <v>-0.728176</v>
      </c>
      <c r="G589" s="95" t="n">
        <v>0.058544</v>
      </c>
      <c r="H589" s="95" t="n">
        <v>-0.693153</v>
      </c>
      <c r="I589" s="95" t="n">
        <v>-1.135877</v>
      </c>
      <c r="J589" s="95" t="n">
        <v>0.596959</v>
      </c>
      <c r="K589" s="95" t="n">
        <v>-0.683314</v>
      </c>
      <c r="L589" s="95" t="n">
        <v>1.306393</v>
      </c>
      <c r="M589" s="95" t="n">
        <v>1.118923</v>
      </c>
      <c r="N589" s="95" t="n">
        <v>0.842184</v>
      </c>
      <c r="O589" s="95" t="n">
        <v>-1.362225</v>
      </c>
    </row>
    <row r="590" customFormat="false" ht="15" hidden="false" customHeight="false" outlineLevel="0" collapsed="false">
      <c r="A590" s="14" t="n">
        <v>586</v>
      </c>
      <c r="B590" s="94" t="n">
        <v>0.588966</v>
      </c>
      <c r="C590" s="95" t="n">
        <v>0.603093</v>
      </c>
      <c r="D590" s="95" t="n">
        <v>-0.882791</v>
      </c>
      <c r="E590" s="95" t="n">
        <v>1.015135</v>
      </c>
      <c r="F590" s="95" t="n">
        <v>-1.021017</v>
      </c>
      <c r="G590" s="95" t="n">
        <v>-0.264025</v>
      </c>
      <c r="H590" s="95" t="n">
        <v>0.68612</v>
      </c>
      <c r="I590" s="95" t="n">
        <v>-0.51071</v>
      </c>
      <c r="J590" s="95" t="n">
        <v>-0.397047</v>
      </c>
      <c r="K590" s="95" t="n">
        <v>0.132076</v>
      </c>
      <c r="L590" s="95" t="n">
        <v>-0.163519</v>
      </c>
      <c r="M590" s="95" t="n">
        <v>0.2486</v>
      </c>
      <c r="N590" s="95" t="n">
        <v>0.220903</v>
      </c>
      <c r="O590" s="95" t="n">
        <v>-1.267195</v>
      </c>
    </row>
    <row r="591" customFormat="false" ht="15" hidden="false" customHeight="false" outlineLevel="0" collapsed="false">
      <c r="A591" s="14" t="n">
        <v>587</v>
      </c>
      <c r="B591" s="94" t="n">
        <v>0.128702</v>
      </c>
      <c r="C591" s="95" t="n">
        <v>2.388767</v>
      </c>
      <c r="D591" s="95" t="n">
        <v>1.155882</v>
      </c>
      <c r="E591" s="95" t="n">
        <v>0.518073</v>
      </c>
      <c r="F591" s="95" t="n">
        <v>-0.689263</v>
      </c>
      <c r="G591" s="95" t="n">
        <v>0.98676</v>
      </c>
      <c r="H591" s="95" t="n">
        <v>-0.449799</v>
      </c>
      <c r="I591" s="95" t="n">
        <v>0.086943</v>
      </c>
      <c r="J591" s="95" t="n">
        <v>-0.195272</v>
      </c>
      <c r="K591" s="95" t="n">
        <v>0.22036</v>
      </c>
      <c r="L591" s="95" t="n">
        <v>1.727074</v>
      </c>
      <c r="M591" s="95" t="n">
        <v>-0.383957</v>
      </c>
      <c r="N591" s="95" t="n">
        <v>1.352859</v>
      </c>
      <c r="O591" s="95" t="n">
        <v>0.501236</v>
      </c>
    </row>
    <row r="592" customFormat="false" ht="15" hidden="false" customHeight="false" outlineLevel="0" collapsed="false">
      <c r="A592" s="14" t="n">
        <v>588</v>
      </c>
      <c r="B592" s="94" t="n">
        <v>0.862486</v>
      </c>
      <c r="C592" s="95" t="n">
        <v>-0.827255</v>
      </c>
      <c r="D592" s="95" t="n">
        <v>2.320148</v>
      </c>
      <c r="E592" s="95" t="n">
        <v>0.772005</v>
      </c>
      <c r="F592" s="95" t="n">
        <v>-1.432073</v>
      </c>
      <c r="G592" s="95" t="n">
        <v>-0.312548</v>
      </c>
      <c r="H592" s="95" t="n">
        <v>-0.844376</v>
      </c>
      <c r="I592" s="95" t="n">
        <v>-0.810622</v>
      </c>
      <c r="J592" s="95" t="n">
        <v>-0.789562</v>
      </c>
      <c r="K592" s="95" t="n">
        <v>0.069207</v>
      </c>
      <c r="L592" s="95" t="n">
        <v>0.185515</v>
      </c>
      <c r="M592" s="95" t="n">
        <v>0.743396</v>
      </c>
      <c r="N592" s="95" t="n">
        <v>0.073613</v>
      </c>
      <c r="O592" s="95" t="n">
        <v>0.069761</v>
      </c>
    </row>
    <row r="593" customFormat="false" ht="15" hidden="false" customHeight="false" outlineLevel="0" collapsed="false">
      <c r="A593" s="14" t="n">
        <v>589</v>
      </c>
      <c r="B593" s="94" t="n">
        <v>0.258935</v>
      </c>
      <c r="C593" s="95" t="n">
        <v>1.483496</v>
      </c>
      <c r="D593" s="95" t="n">
        <v>-0.637192</v>
      </c>
      <c r="E593" s="95" t="n">
        <v>0.514133</v>
      </c>
      <c r="F593" s="95" t="n">
        <v>1.048652</v>
      </c>
      <c r="G593" s="95" t="n">
        <v>1.064689</v>
      </c>
      <c r="H593" s="95" t="n">
        <v>-0.727116</v>
      </c>
      <c r="I593" s="95" t="n">
        <v>-0.390263</v>
      </c>
      <c r="J593" s="95" t="n">
        <v>-0.052403</v>
      </c>
      <c r="K593" s="95" t="n">
        <v>0.710765</v>
      </c>
      <c r="L593" s="95" t="n">
        <v>1.101216</v>
      </c>
      <c r="M593" s="95" t="n">
        <v>-0.106871</v>
      </c>
      <c r="N593" s="95" t="n">
        <v>1.478966</v>
      </c>
      <c r="O593" s="95" t="n">
        <v>0.632615</v>
      </c>
    </row>
    <row r="594" customFormat="false" ht="15" hidden="false" customHeight="false" outlineLevel="0" collapsed="false">
      <c r="A594" s="14" t="n">
        <v>590</v>
      </c>
      <c r="B594" s="94" t="n">
        <v>0.374404</v>
      </c>
      <c r="C594" s="95" t="n">
        <v>-0.677494</v>
      </c>
      <c r="D594" s="95" t="n">
        <v>0.934744</v>
      </c>
      <c r="E594" s="95" t="n">
        <v>-1.699478</v>
      </c>
      <c r="F594" s="95" t="n">
        <v>-0.10641</v>
      </c>
      <c r="G594" s="95" t="n">
        <v>-1.915955</v>
      </c>
      <c r="H594" s="95" t="n">
        <v>0.148051</v>
      </c>
      <c r="I594" s="95" t="n">
        <v>1.074338</v>
      </c>
      <c r="J594" s="95" t="n">
        <v>0.731489</v>
      </c>
      <c r="K594" s="95" t="n">
        <v>-2.255385</v>
      </c>
      <c r="L594" s="95" t="n">
        <v>0.326677</v>
      </c>
      <c r="M594" s="95" t="n">
        <v>0.664487</v>
      </c>
      <c r="N594" s="95" t="n">
        <v>0.83163</v>
      </c>
      <c r="O594" s="95" t="n">
        <v>0.67969</v>
      </c>
    </row>
    <row r="595" customFormat="false" ht="15" hidden="false" customHeight="false" outlineLevel="0" collapsed="false">
      <c r="A595" s="14" t="n">
        <v>591</v>
      </c>
      <c r="B595" s="94" t="n">
        <v>0.44937</v>
      </c>
      <c r="C595" s="95" t="n">
        <v>0.82561</v>
      </c>
      <c r="D595" s="95" t="n">
        <v>-1.357524</v>
      </c>
      <c r="E595" s="95" t="n">
        <v>-0.032918</v>
      </c>
      <c r="F595" s="95" t="n">
        <v>-0.599148</v>
      </c>
      <c r="G595" s="95" t="n">
        <v>-0.041068</v>
      </c>
      <c r="H595" s="95" t="n">
        <v>0.272232</v>
      </c>
      <c r="I595" s="95" t="n">
        <v>-0.813071</v>
      </c>
      <c r="J595" s="95" t="n">
        <v>-0.466148</v>
      </c>
      <c r="K595" s="95" t="n">
        <v>0.589565</v>
      </c>
      <c r="L595" s="95" t="n">
        <v>-0.523452</v>
      </c>
      <c r="M595" s="95" t="n">
        <v>-0.402193</v>
      </c>
      <c r="N595" s="95" t="n">
        <v>0.094554</v>
      </c>
      <c r="O595" s="95" t="n">
        <v>1.306797</v>
      </c>
    </row>
    <row r="596" customFormat="false" ht="15" hidden="false" customHeight="false" outlineLevel="0" collapsed="false">
      <c r="A596" s="14" t="n">
        <v>592</v>
      </c>
      <c r="B596" s="94" t="n">
        <v>0.592829</v>
      </c>
      <c r="C596" s="95" t="n">
        <v>-0.30845</v>
      </c>
      <c r="D596" s="95" t="n">
        <v>-1.524217</v>
      </c>
      <c r="E596" s="95" t="n">
        <v>-0.906914</v>
      </c>
      <c r="F596" s="95" t="n">
        <v>0.15726</v>
      </c>
      <c r="G596" s="95" t="n">
        <v>-1.658078</v>
      </c>
      <c r="H596" s="95" t="n">
        <v>-0.814746</v>
      </c>
      <c r="I596" s="95" t="n">
        <v>-0.832842</v>
      </c>
      <c r="J596" s="95" t="n">
        <v>1.940003</v>
      </c>
      <c r="K596" s="95" t="n">
        <v>0.793819</v>
      </c>
      <c r="L596" s="95" t="n">
        <v>-0.778607</v>
      </c>
      <c r="M596" s="95" t="n">
        <v>-0.900637</v>
      </c>
      <c r="N596" s="95" t="n">
        <v>-1.216789</v>
      </c>
      <c r="O596" s="95" t="n">
        <v>0.093689</v>
      </c>
    </row>
    <row r="597" customFormat="false" ht="15" hidden="false" customHeight="false" outlineLevel="0" collapsed="false">
      <c r="A597" s="14" t="n">
        <v>593</v>
      </c>
      <c r="B597" s="94" t="n">
        <v>0.980519</v>
      </c>
      <c r="C597" s="95" t="n">
        <v>-0.050671</v>
      </c>
      <c r="D597" s="95" t="n">
        <v>-1.411174</v>
      </c>
      <c r="E597" s="95" t="n">
        <v>0.34633</v>
      </c>
      <c r="F597" s="95" t="n">
        <v>1.081006</v>
      </c>
      <c r="G597" s="95" t="n">
        <v>0.519556</v>
      </c>
      <c r="H597" s="95" t="n">
        <v>0.028985</v>
      </c>
      <c r="I597" s="95" t="n">
        <v>1.380756</v>
      </c>
      <c r="J597" s="95" t="n">
        <v>0.331186</v>
      </c>
      <c r="K597" s="95" t="n">
        <v>0.27374</v>
      </c>
      <c r="L597" s="95" t="n">
        <v>0.751025</v>
      </c>
      <c r="M597" s="95" t="n">
        <v>-1.385531</v>
      </c>
      <c r="N597" s="95" t="n">
        <v>1.516875</v>
      </c>
      <c r="O597" s="95" t="n">
        <v>0.178129</v>
      </c>
    </row>
    <row r="598" customFormat="false" ht="15" hidden="false" customHeight="false" outlineLevel="0" collapsed="false">
      <c r="A598" s="14" t="n">
        <v>594</v>
      </c>
      <c r="B598" s="94" t="n">
        <v>0.209429</v>
      </c>
      <c r="C598" s="95" t="n">
        <v>-0.059659</v>
      </c>
      <c r="D598" s="95" t="n">
        <v>0.709638</v>
      </c>
      <c r="E598" s="95" t="n">
        <v>-1.043514</v>
      </c>
      <c r="F598" s="95" t="n">
        <v>-0.827408</v>
      </c>
      <c r="G598" s="95" t="n">
        <v>0.422922</v>
      </c>
      <c r="H598" s="95" t="n">
        <v>0.5204</v>
      </c>
      <c r="I598" s="95" t="n">
        <v>-1.307725</v>
      </c>
      <c r="J598" s="95" t="n">
        <v>-0.156786</v>
      </c>
      <c r="K598" s="95" t="n">
        <v>-0.886467</v>
      </c>
      <c r="L598" s="95" t="n">
        <v>-0.396818</v>
      </c>
      <c r="M598" s="95" t="n">
        <v>-1.012701</v>
      </c>
      <c r="N598" s="95" t="n">
        <v>0.763863</v>
      </c>
      <c r="O598" s="95" t="n">
        <v>0.207831</v>
      </c>
    </row>
    <row r="599" customFormat="false" ht="15" hidden="false" customHeight="false" outlineLevel="0" collapsed="false">
      <c r="A599" s="14" t="n">
        <v>595</v>
      </c>
      <c r="B599" s="94" t="n">
        <v>0.162385</v>
      </c>
      <c r="C599" s="95" t="n">
        <v>-1.010677</v>
      </c>
      <c r="D599" s="95" t="n">
        <v>0.413153</v>
      </c>
      <c r="E599" s="95" t="n">
        <v>-0.006656</v>
      </c>
      <c r="F599" s="95" t="n">
        <v>-0.050811</v>
      </c>
      <c r="G599" s="95" t="n">
        <v>-1.419555</v>
      </c>
      <c r="H599" s="95" t="n">
        <v>-1.122003</v>
      </c>
      <c r="I599" s="95" t="n">
        <v>-0.267367</v>
      </c>
      <c r="J599" s="95" t="n">
        <v>-0.920195</v>
      </c>
      <c r="K599" s="95" t="n">
        <v>-0.464283</v>
      </c>
      <c r="L599" s="95" t="n">
        <v>0.521296</v>
      </c>
      <c r="M599" s="95" t="n">
        <v>0.692934</v>
      </c>
      <c r="N599" s="95" t="n">
        <v>-0.153042</v>
      </c>
      <c r="O599" s="95" t="n">
        <v>-0.380875</v>
      </c>
    </row>
    <row r="600" customFormat="false" ht="15" hidden="false" customHeight="false" outlineLevel="0" collapsed="false">
      <c r="A600" s="14" t="n">
        <v>596</v>
      </c>
      <c r="B600" s="94" t="n">
        <v>0.145337</v>
      </c>
      <c r="C600" s="95" t="n">
        <v>-1.817074</v>
      </c>
      <c r="D600" s="95" t="n">
        <v>-0.103734</v>
      </c>
      <c r="E600" s="95" t="n">
        <v>-0.491122</v>
      </c>
      <c r="F600" s="95" t="n">
        <v>-0.42012</v>
      </c>
      <c r="G600" s="95" t="n">
        <v>0.57329</v>
      </c>
      <c r="H600" s="95" t="n">
        <v>-1.323664</v>
      </c>
      <c r="I600" s="95" t="n">
        <v>0.653885</v>
      </c>
      <c r="J600" s="95" t="n">
        <v>-1.0361</v>
      </c>
      <c r="K600" s="95" t="n">
        <v>-1.456784</v>
      </c>
      <c r="L600" s="95" t="n">
        <v>-0.930831</v>
      </c>
      <c r="M600" s="95" t="n">
        <v>-1.118421</v>
      </c>
      <c r="N600" s="95" t="n">
        <v>-0.135407</v>
      </c>
      <c r="O600" s="95" t="n">
        <v>1.75668</v>
      </c>
    </row>
    <row r="601" customFormat="false" ht="15" hidden="false" customHeight="false" outlineLevel="0" collapsed="false">
      <c r="A601" s="14" t="n">
        <v>597</v>
      </c>
      <c r="B601" s="94" t="n">
        <v>0.774733</v>
      </c>
      <c r="C601" s="95" t="n">
        <v>1.619469</v>
      </c>
      <c r="D601" s="95" t="n">
        <v>-0.334048</v>
      </c>
      <c r="E601" s="95" t="n">
        <v>-0.224398</v>
      </c>
      <c r="F601" s="95" t="n">
        <v>1.245741</v>
      </c>
      <c r="G601" s="95" t="n">
        <v>0.946623</v>
      </c>
      <c r="H601" s="95" t="n">
        <v>-0.851257</v>
      </c>
      <c r="I601" s="95" t="n">
        <v>0.505026</v>
      </c>
      <c r="J601" s="95" t="n">
        <v>0.288712</v>
      </c>
      <c r="K601" s="95" t="n">
        <v>1.086662</v>
      </c>
      <c r="L601" s="95" t="n">
        <v>2.542978</v>
      </c>
      <c r="M601" s="95" t="n">
        <v>-0.145921</v>
      </c>
      <c r="N601" s="95" t="n">
        <v>0.713912</v>
      </c>
      <c r="O601" s="95" t="n">
        <v>0.06152</v>
      </c>
    </row>
    <row r="602" customFormat="false" ht="15" hidden="false" customHeight="false" outlineLevel="0" collapsed="false">
      <c r="A602" s="14" t="n">
        <v>598</v>
      </c>
      <c r="B602" s="94" t="n">
        <v>0.382456</v>
      </c>
      <c r="C602" s="95" t="n">
        <v>0.18597</v>
      </c>
      <c r="D602" s="95" t="n">
        <v>-0.820257</v>
      </c>
      <c r="E602" s="95" t="n">
        <v>-0.318103</v>
      </c>
      <c r="F602" s="95" t="n">
        <v>0.494999</v>
      </c>
      <c r="G602" s="95" t="n">
        <v>-0.84</v>
      </c>
      <c r="H602" s="95" t="n">
        <v>0.370752</v>
      </c>
      <c r="I602" s="95" t="n">
        <v>0.278907</v>
      </c>
      <c r="J602" s="95" t="n">
        <v>-0.201215</v>
      </c>
      <c r="K602" s="95" t="n">
        <v>2.025069</v>
      </c>
      <c r="L602" s="95" t="n">
        <v>0.963436</v>
      </c>
      <c r="M602" s="95" t="n">
        <v>0.780662</v>
      </c>
      <c r="N602" s="95" t="n">
        <v>1.07513</v>
      </c>
      <c r="O602" s="95" t="n">
        <v>0.126622</v>
      </c>
    </row>
    <row r="603" customFormat="false" ht="15" hidden="false" customHeight="false" outlineLevel="0" collapsed="false">
      <c r="A603" s="14" t="n">
        <v>599</v>
      </c>
      <c r="B603" s="94" t="n">
        <v>0.926967</v>
      </c>
      <c r="C603" s="95" t="n">
        <v>-0.370467</v>
      </c>
      <c r="D603" s="95" t="n">
        <v>0.582795</v>
      </c>
      <c r="E603" s="95" t="n">
        <v>0.322605</v>
      </c>
      <c r="F603" s="95" t="n">
        <v>0.761524</v>
      </c>
      <c r="G603" s="95" t="n">
        <v>0.192738</v>
      </c>
      <c r="H603" s="95" t="n">
        <v>-0.209028</v>
      </c>
      <c r="I603" s="95" t="n">
        <v>-0.449459</v>
      </c>
      <c r="J603" s="95" t="n">
        <v>-1.153527</v>
      </c>
      <c r="K603" s="95" t="n">
        <v>-1.152968</v>
      </c>
      <c r="L603" s="95" t="n">
        <v>1.227021</v>
      </c>
      <c r="M603" s="95" t="n">
        <v>0.046697</v>
      </c>
      <c r="N603" s="95" t="n">
        <v>0.269096</v>
      </c>
      <c r="O603" s="95" t="n">
        <v>-0.698686</v>
      </c>
    </row>
    <row r="604" customFormat="false" ht="15" hidden="false" customHeight="false" outlineLevel="0" collapsed="false">
      <c r="A604" s="14" t="n">
        <v>600</v>
      </c>
      <c r="B604" s="94" t="n">
        <v>0.066559</v>
      </c>
      <c r="C604" s="95" t="n">
        <v>-0.59056</v>
      </c>
      <c r="D604" s="95" t="n">
        <v>0.478133</v>
      </c>
      <c r="E604" s="95" t="n">
        <v>0.171315</v>
      </c>
      <c r="F604" s="95" t="n">
        <v>1.443291</v>
      </c>
      <c r="G604" s="95" t="n">
        <v>-2.241694</v>
      </c>
      <c r="H604" s="95" t="n">
        <v>0.122328</v>
      </c>
      <c r="I604" s="95" t="n">
        <v>0.312433</v>
      </c>
      <c r="J604" s="95" t="n">
        <v>-0.52813</v>
      </c>
      <c r="K604" s="95" t="n">
        <v>0.605364</v>
      </c>
      <c r="L604" s="95" t="n">
        <v>-0.388159</v>
      </c>
      <c r="M604" s="95" t="n">
        <v>0.007901</v>
      </c>
      <c r="N604" s="95" t="n">
        <v>1.740884</v>
      </c>
      <c r="O604" s="95" t="n">
        <v>-1.110716</v>
      </c>
    </row>
    <row r="605" customFormat="false" ht="15" hidden="false" customHeight="false" outlineLevel="0" collapsed="false">
      <c r="A605" s="14" t="n">
        <v>601</v>
      </c>
      <c r="B605" s="94" t="n">
        <v>0.531556</v>
      </c>
      <c r="C605" s="95" t="n">
        <v>0.446827</v>
      </c>
      <c r="D605" s="95" t="n">
        <v>-0.553107</v>
      </c>
      <c r="E605" s="95" t="n">
        <v>-1.252493</v>
      </c>
      <c r="F605" s="95" t="n">
        <v>0.399299</v>
      </c>
      <c r="G605" s="95" t="n">
        <v>-2.351833</v>
      </c>
      <c r="H605" s="95" t="n">
        <v>0.337382</v>
      </c>
      <c r="I605" s="95" t="n">
        <v>-1.553256</v>
      </c>
      <c r="J605" s="95" t="n">
        <v>-0.163046</v>
      </c>
      <c r="K605" s="95" t="n">
        <v>-0.814758</v>
      </c>
      <c r="L605" s="95" t="n">
        <v>0.805643</v>
      </c>
      <c r="M605" s="95" t="n">
        <v>0.056775</v>
      </c>
      <c r="N605" s="95" t="n">
        <v>0.305674</v>
      </c>
      <c r="O605" s="95" t="n">
        <v>-1.489925</v>
      </c>
    </row>
    <row r="606" customFormat="false" ht="15" hidden="false" customHeight="false" outlineLevel="0" collapsed="false">
      <c r="A606" s="14" t="n">
        <v>602</v>
      </c>
      <c r="B606" s="94" t="n">
        <v>0.757236</v>
      </c>
      <c r="C606" s="95" t="n">
        <v>1.107672</v>
      </c>
      <c r="D606" s="95" t="n">
        <v>-0.783371</v>
      </c>
      <c r="E606" s="95" t="n">
        <v>1.234697</v>
      </c>
      <c r="F606" s="95" t="n">
        <v>-1.059265</v>
      </c>
      <c r="G606" s="95" t="n">
        <v>1.049158</v>
      </c>
      <c r="H606" s="95" t="n">
        <v>0.803694</v>
      </c>
      <c r="I606" s="95" t="n">
        <v>1.062163</v>
      </c>
      <c r="J606" s="95" t="n">
        <v>-1.057476</v>
      </c>
      <c r="K606" s="95" t="n">
        <v>-0.447531</v>
      </c>
      <c r="L606" s="95" t="n">
        <v>-0.019952</v>
      </c>
      <c r="M606" s="95" t="n">
        <v>0.61561</v>
      </c>
      <c r="N606" s="95" t="n">
        <v>1.868006</v>
      </c>
      <c r="O606" s="95" t="n">
        <v>-0.231477</v>
      </c>
    </row>
    <row r="607" customFormat="false" ht="15" hidden="false" customHeight="false" outlineLevel="0" collapsed="false">
      <c r="A607" s="14" t="n">
        <v>603</v>
      </c>
      <c r="B607" s="94" t="n">
        <v>0.507085</v>
      </c>
      <c r="C607" s="95" t="n">
        <v>-0.071594</v>
      </c>
      <c r="D607" s="95" t="n">
        <v>-0.404012</v>
      </c>
      <c r="E607" s="95" t="n">
        <v>1.129327</v>
      </c>
      <c r="F607" s="95" t="n">
        <v>-0.68486</v>
      </c>
      <c r="G607" s="95" t="n">
        <v>-0.774933</v>
      </c>
      <c r="H607" s="95" t="n">
        <v>0.661359</v>
      </c>
      <c r="I607" s="95" t="n">
        <v>-0.334736</v>
      </c>
      <c r="J607" s="95" t="n">
        <v>1.806794</v>
      </c>
      <c r="K607" s="95" t="n">
        <v>0.035955</v>
      </c>
      <c r="L607" s="95" t="n">
        <v>-2.116105</v>
      </c>
      <c r="M607" s="95" t="n">
        <v>-0.474323</v>
      </c>
      <c r="N607" s="95" t="n">
        <v>-1.757772</v>
      </c>
      <c r="O607" s="95" t="n">
        <v>-0.22213</v>
      </c>
    </row>
    <row r="608" customFormat="false" ht="15" hidden="false" customHeight="false" outlineLevel="0" collapsed="false">
      <c r="A608" s="14" t="n">
        <v>604</v>
      </c>
      <c r="B608" s="94" t="n">
        <v>0.406599</v>
      </c>
      <c r="C608" s="95" t="n">
        <v>-0.40845</v>
      </c>
      <c r="D608" s="95" t="n">
        <v>-0.315959</v>
      </c>
      <c r="E608" s="95" t="n">
        <v>-1.625935</v>
      </c>
      <c r="F608" s="95" t="n">
        <v>0.400497</v>
      </c>
      <c r="G608" s="95" t="n">
        <v>-1.179591</v>
      </c>
      <c r="H608" s="95" t="n">
        <v>1.942202</v>
      </c>
      <c r="I608" s="95" t="n">
        <v>1.348674</v>
      </c>
      <c r="J608" s="95" t="n">
        <v>-1.492605</v>
      </c>
      <c r="K608" s="95" t="n">
        <v>0.194915</v>
      </c>
      <c r="L608" s="95" t="n">
        <v>-0.276747</v>
      </c>
      <c r="M608" s="95" t="n">
        <v>0.716391</v>
      </c>
      <c r="N608" s="95" t="n">
        <v>-0.036315</v>
      </c>
      <c r="O608" s="95" t="n">
        <v>0.228171</v>
      </c>
    </row>
    <row r="609" customFormat="false" ht="15" hidden="false" customHeight="false" outlineLevel="0" collapsed="false">
      <c r="A609" s="14" t="n">
        <v>605</v>
      </c>
      <c r="B609" s="94" t="n">
        <v>0.811516</v>
      </c>
      <c r="C609" s="95" t="n">
        <v>-1.11574</v>
      </c>
      <c r="D609" s="95" t="n">
        <v>-1.456091</v>
      </c>
      <c r="E609" s="95" t="n">
        <v>-1.856607</v>
      </c>
      <c r="F609" s="95" t="n">
        <v>0.821086</v>
      </c>
      <c r="G609" s="95" t="n">
        <v>0.333717</v>
      </c>
      <c r="H609" s="95" t="n">
        <v>0.444125</v>
      </c>
      <c r="I609" s="95" t="n">
        <v>-0.206611</v>
      </c>
      <c r="J609" s="95" t="n">
        <v>0.093949</v>
      </c>
      <c r="K609" s="95" t="n">
        <v>-0.896222</v>
      </c>
      <c r="L609" s="95" t="n">
        <v>0.427818</v>
      </c>
      <c r="M609" s="95" t="n">
        <v>-1.085608</v>
      </c>
      <c r="N609" s="95" t="n">
        <v>-0.418633</v>
      </c>
      <c r="O609" s="95" t="n">
        <v>-0.267247</v>
      </c>
    </row>
    <row r="610" customFormat="false" ht="15" hidden="false" customHeight="false" outlineLevel="0" collapsed="false">
      <c r="A610" s="14" t="n">
        <v>606</v>
      </c>
      <c r="B610" s="94" t="n">
        <v>0.509104</v>
      </c>
      <c r="C610" s="95" t="n">
        <v>-0.561565</v>
      </c>
      <c r="D610" s="95" t="n">
        <v>-0.931596</v>
      </c>
      <c r="E610" s="95" t="n">
        <v>0.213471</v>
      </c>
      <c r="F610" s="95" t="n">
        <v>0.014268</v>
      </c>
      <c r="G610" s="95" t="n">
        <v>-0.098062</v>
      </c>
      <c r="H610" s="95" t="n">
        <v>-0.001221</v>
      </c>
      <c r="I610" s="95" t="n">
        <v>0.112375</v>
      </c>
      <c r="J610" s="95" t="n">
        <v>-0.429297</v>
      </c>
      <c r="K610" s="95" t="n">
        <v>-1.945691</v>
      </c>
      <c r="L610" s="95" t="n">
        <v>0.219817</v>
      </c>
      <c r="M610" s="95" t="n">
        <v>-1.916832</v>
      </c>
      <c r="N610" s="95" t="n">
        <v>0.586764</v>
      </c>
      <c r="O610" s="95" t="n">
        <v>0.157759</v>
      </c>
    </row>
    <row r="611" customFormat="false" ht="15" hidden="false" customHeight="false" outlineLevel="0" collapsed="false">
      <c r="A611" s="14" t="n">
        <v>607</v>
      </c>
      <c r="B611" s="94" t="n">
        <v>0.906537</v>
      </c>
      <c r="C611" s="95" t="n">
        <v>-1.044923</v>
      </c>
      <c r="D611" s="95" t="n">
        <v>-0.857457</v>
      </c>
      <c r="E611" s="95" t="n">
        <v>-0.411428</v>
      </c>
      <c r="F611" s="95" t="n">
        <v>0.783513</v>
      </c>
      <c r="G611" s="95" t="n">
        <v>0.912264</v>
      </c>
      <c r="H611" s="95" t="n">
        <v>1.669878</v>
      </c>
      <c r="I611" s="95" t="n">
        <v>0.674681</v>
      </c>
      <c r="J611" s="95" t="n">
        <v>-0.960221</v>
      </c>
      <c r="K611" s="95" t="n">
        <v>-0.960688</v>
      </c>
      <c r="L611" s="95" t="n">
        <v>1.873681</v>
      </c>
      <c r="M611" s="95" t="n">
        <v>1.354257</v>
      </c>
      <c r="N611" s="95" t="n">
        <v>0.210387</v>
      </c>
      <c r="O611" s="95" t="n">
        <v>1.500107</v>
      </c>
    </row>
    <row r="612" customFormat="false" ht="15" hidden="false" customHeight="false" outlineLevel="0" collapsed="false">
      <c r="A612" s="14" t="n">
        <v>608</v>
      </c>
      <c r="B612" s="94" t="n">
        <v>0.238603</v>
      </c>
      <c r="C612" s="95" t="n">
        <v>-1.200431</v>
      </c>
      <c r="D612" s="95" t="n">
        <v>1.754687</v>
      </c>
      <c r="E612" s="95" t="n">
        <v>0.483617</v>
      </c>
      <c r="F612" s="95" t="n">
        <v>0.425828</v>
      </c>
      <c r="G612" s="95" t="n">
        <v>-0.34777</v>
      </c>
      <c r="H612" s="95" t="n">
        <v>-1.572805</v>
      </c>
      <c r="I612" s="95" t="n">
        <v>0.334019</v>
      </c>
      <c r="J612" s="95" t="n">
        <v>2.058688</v>
      </c>
      <c r="K612" s="95" t="n">
        <v>-0.279098</v>
      </c>
      <c r="L612" s="95" t="n">
        <v>-0.655052</v>
      </c>
      <c r="M612" s="95" t="n">
        <v>-0.317864</v>
      </c>
      <c r="N612" s="95" t="n">
        <v>0.061127</v>
      </c>
      <c r="O612" s="95" t="n">
        <v>-1.027846</v>
      </c>
    </row>
    <row r="613" customFormat="false" ht="15" hidden="false" customHeight="false" outlineLevel="0" collapsed="false">
      <c r="A613" s="14" t="n">
        <v>609</v>
      </c>
      <c r="B613" s="94" t="n">
        <v>0.598456</v>
      </c>
      <c r="C613" s="95" t="n">
        <v>0.606454</v>
      </c>
      <c r="D613" s="95" t="n">
        <v>-0.760875</v>
      </c>
      <c r="E613" s="95" t="n">
        <v>1.236257</v>
      </c>
      <c r="F613" s="95" t="n">
        <v>-1.473994</v>
      </c>
      <c r="G613" s="95" t="n">
        <v>0.901309</v>
      </c>
      <c r="H613" s="95" t="n">
        <v>-0.714504</v>
      </c>
      <c r="I613" s="95" t="n">
        <v>0.15846</v>
      </c>
      <c r="J613" s="95" t="n">
        <v>0.284649</v>
      </c>
      <c r="K613" s="95" t="n">
        <v>-0.066122</v>
      </c>
      <c r="L613" s="95" t="n">
        <v>-0.390289</v>
      </c>
      <c r="M613" s="95" t="n">
        <v>1.162283</v>
      </c>
      <c r="N613" s="95" t="n">
        <v>-0.873056</v>
      </c>
      <c r="O613" s="95" t="n">
        <v>1.183794</v>
      </c>
    </row>
    <row r="614" customFormat="false" ht="15" hidden="false" customHeight="false" outlineLevel="0" collapsed="false">
      <c r="A614" s="14" t="n">
        <v>610</v>
      </c>
      <c r="B614" s="94" t="n">
        <v>0.634479</v>
      </c>
      <c r="C614" s="95" t="n">
        <v>-2.311846</v>
      </c>
      <c r="D614" s="95" t="n">
        <v>0.222418</v>
      </c>
      <c r="E614" s="95" t="n">
        <v>-1.431553</v>
      </c>
      <c r="F614" s="95" t="n">
        <v>-0.064885</v>
      </c>
      <c r="G614" s="95" t="n">
        <v>-1.413316</v>
      </c>
      <c r="H614" s="95" t="n">
        <v>-1.077966</v>
      </c>
      <c r="I614" s="95" t="n">
        <v>-0.9923</v>
      </c>
      <c r="J614" s="95" t="n">
        <v>-0.610194</v>
      </c>
      <c r="K614" s="95" t="n">
        <v>-2.070178</v>
      </c>
      <c r="L614" s="95" t="n">
        <v>0.195189</v>
      </c>
      <c r="M614" s="95" t="n">
        <v>-0.392205</v>
      </c>
      <c r="N614" s="95" t="n">
        <v>-0.422388</v>
      </c>
      <c r="O614" s="95" t="n">
        <v>0.236774</v>
      </c>
    </row>
    <row r="615" customFormat="false" ht="15" hidden="false" customHeight="false" outlineLevel="0" collapsed="false">
      <c r="A615" s="14" t="n">
        <v>611</v>
      </c>
      <c r="B615" s="94" t="n">
        <v>0.907131</v>
      </c>
      <c r="C615" s="95" t="n">
        <v>-1.097029</v>
      </c>
      <c r="D615" s="95" t="n">
        <v>0.089361</v>
      </c>
      <c r="E615" s="95" t="n">
        <v>0.211096</v>
      </c>
      <c r="F615" s="95" t="n">
        <v>1.013609</v>
      </c>
      <c r="G615" s="95" t="n">
        <v>0.845216</v>
      </c>
      <c r="H615" s="95" t="n">
        <v>-0.298254</v>
      </c>
      <c r="I615" s="95" t="n">
        <v>0.363473</v>
      </c>
      <c r="J615" s="95" t="n">
        <v>0.260583</v>
      </c>
      <c r="K615" s="95" t="n">
        <v>0.143194</v>
      </c>
      <c r="L615" s="95" t="n">
        <v>-1.974961</v>
      </c>
      <c r="M615" s="95" t="n">
        <v>-0.991937</v>
      </c>
      <c r="N615" s="95" t="n">
        <v>0.190667</v>
      </c>
      <c r="O615" s="95" t="n">
        <v>-0.677655</v>
      </c>
    </row>
    <row r="616" customFormat="false" ht="15" hidden="false" customHeight="false" outlineLevel="0" collapsed="false">
      <c r="A616" s="14" t="n">
        <v>612</v>
      </c>
      <c r="B616" s="94" t="n">
        <v>0.093256</v>
      </c>
      <c r="C616" s="95" t="n">
        <v>-0.622503</v>
      </c>
      <c r="D616" s="95" t="n">
        <v>-0.732897</v>
      </c>
      <c r="E616" s="95" t="n">
        <v>-0.789622</v>
      </c>
      <c r="F616" s="95" t="n">
        <v>0.089833</v>
      </c>
      <c r="G616" s="95" t="n">
        <v>1.420948</v>
      </c>
      <c r="H616" s="95" t="n">
        <v>0.565582</v>
      </c>
      <c r="I616" s="95" t="n">
        <v>1.072159</v>
      </c>
      <c r="J616" s="95" t="n">
        <v>-1.184351</v>
      </c>
      <c r="K616" s="95" t="n">
        <v>1.89011</v>
      </c>
      <c r="L616" s="95" t="n">
        <v>0.617228</v>
      </c>
      <c r="M616" s="95" t="n">
        <v>-1.118295</v>
      </c>
      <c r="N616" s="95" t="n">
        <v>-0.354947</v>
      </c>
      <c r="O616" s="95" t="n">
        <v>0.927109</v>
      </c>
    </row>
    <row r="617" customFormat="false" ht="15" hidden="false" customHeight="false" outlineLevel="0" collapsed="false">
      <c r="A617" s="14" t="n">
        <v>613</v>
      </c>
      <c r="B617" s="94" t="n">
        <v>0.80572</v>
      </c>
      <c r="C617" s="95" t="n">
        <v>-0.549655</v>
      </c>
      <c r="D617" s="95" t="n">
        <v>-0.973489</v>
      </c>
      <c r="E617" s="95" t="n">
        <v>-1.233329</v>
      </c>
      <c r="F617" s="95" t="n">
        <v>-0.149171</v>
      </c>
      <c r="G617" s="95" t="n">
        <v>1.081201</v>
      </c>
      <c r="H617" s="95" t="n">
        <v>-0.192238</v>
      </c>
      <c r="I617" s="95" t="n">
        <v>-0.380654</v>
      </c>
      <c r="J617" s="95" t="n">
        <v>1.129215</v>
      </c>
      <c r="K617" s="95" t="n">
        <v>-0.106947</v>
      </c>
      <c r="L617" s="95" t="n">
        <v>0.247057</v>
      </c>
      <c r="M617" s="95" t="n">
        <v>-0.484104</v>
      </c>
      <c r="N617" s="95" t="n">
        <v>-1.858482</v>
      </c>
      <c r="O617" s="95" t="n">
        <v>0.406816</v>
      </c>
    </row>
    <row r="618" customFormat="false" ht="15" hidden="false" customHeight="false" outlineLevel="0" collapsed="false">
      <c r="A618" s="14" t="n">
        <v>614</v>
      </c>
      <c r="B618" s="94" t="n">
        <v>0.68349</v>
      </c>
      <c r="C618" s="95" t="n">
        <v>-0.728425</v>
      </c>
      <c r="D618" s="95" t="n">
        <v>1.279587</v>
      </c>
      <c r="E618" s="95" t="n">
        <v>-1.194727</v>
      </c>
      <c r="F618" s="95" t="n">
        <v>-1.310139</v>
      </c>
      <c r="G618" s="95" t="n">
        <v>1.002803</v>
      </c>
      <c r="H618" s="95" t="n">
        <v>0.60266</v>
      </c>
      <c r="I618" s="95" t="n">
        <v>-0.568313</v>
      </c>
      <c r="J618" s="95" t="n">
        <v>-0.698962</v>
      </c>
      <c r="K618" s="95" t="n">
        <v>-0.761809</v>
      </c>
      <c r="L618" s="95" t="n">
        <v>0.662261</v>
      </c>
      <c r="M618" s="95" t="n">
        <v>0.395283</v>
      </c>
      <c r="N618" s="95" t="n">
        <v>1.150837</v>
      </c>
      <c r="O618" s="95" t="n">
        <v>-0.10886</v>
      </c>
    </row>
    <row r="619" customFormat="false" ht="15" hidden="false" customHeight="false" outlineLevel="0" collapsed="false">
      <c r="A619" s="14" t="n">
        <v>615</v>
      </c>
      <c r="B619" s="94" t="n">
        <v>0.860609</v>
      </c>
      <c r="C619" s="95" t="n">
        <v>-0.295894</v>
      </c>
      <c r="D619" s="95" t="n">
        <v>-0.849311</v>
      </c>
      <c r="E619" s="95" t="n">
        <v>-0.637411</v>
      </c>
      <c r="F619" s="95" t="n">
        <v>0.267179</v>
      </c>
      <c r="G619" s="95" t="n">
        <v>-1.048436</v>
      </c>
      <c r="H619" s="95" t="n">
        <v>-1.087984</v>
      </c>
      <c r="I619" s="95" t="n">
        <v>0.24292</v>
      </c>
      <c r="J619" s="95" t="n">
        <v>-0.233547</v>
      </c>
      <c r="K619" s="95" t="n">
        <v>-0.380778</v>
      </c>
      <c r="L619" s="95" t="n">
        <v>-0.562693</v>
      </c>
      <c r="M619" s="95" t="n">
        <v>-0.925898</v>
      </c>
      <c r="N619" s="95" t="n">
        <v>-0.402633</v>
      </c>
      <c r="O619" s="95" t="n">
        <v>-0.410406</v>
      </c>
    </row>
    <row r="620" customFormat="false" ht="15" hidden="false" customHeight="false" outlineLevel="0" collapsed="false">
      <c r="A620" s="14" t="n">
        <v>616</v>
      </c>
      <c r="B620" s="94" t="n">
        <v>0.608859</v>
      </c>
      <c r="C620" s="95" t="n">
        <v>1.023568</v>
      </c>
      <c r="D620" s="95" t="n">
        <v>0.63561</v>
      </c>
      <c r="E620" s="95" t="n">
        <v>-0.778198</v>
      </c>
      <c r="F620" s="95" t="n">
        <v>-0.845307</v>
      </c>
      <c r="G620" s="95" t="n">
        <v>0.237041</v>
      </c>
      <c r="H620" s="95" t="n">
        <v>-0.0968</v>
      </c>
      <c r="I620" s="95" t="n">
        <v>1.252653</v>
      </c>
      <c r="J620" s="95" t="n">
        <v>-1.06781</v>
      </c>
      <c r="K620" s="95" t="n">
        <v>0.344489</v>
      </c>
      <c r="L620" s="95" t="n">
        <v>-1.263768</v>
      </c>
      <c r="M620" s="95" t="n">
        <v>0.638397</v>
      </c>
      <c r="N620" s="95" t="n">
        <v>0.21594</v>
      </c>
      <c r="O620" s="95" t="n">
        <v>0.798309</v>
      </c>
    </row>
    <row r="621" customFormat="false" ht="15" hidden="false" customHeight="false" outlineLevel="0" collapsed="false">
      <c r="A621" s="14" t="n">
        <v>617</v>
      </c>
      <c r="B621" s="94" t="n">
        <v>0.453773</v>
      </c>
      <c r="C621" s="95" t="n">
        <v>-0.033942</v>
      </c>
      <c r="D621" s="95" t="n">
        <v>0.603655</v>
      </c>
      <c r="E621" s="95" t="n">
        <v>0.1809</v>
      </c>
      <c r="F621" s="95" t="n">
        <v>0.02318</v>
      </c>
      <c r="G621" s="95" t="n">
        <v>1.310755</v>
      </c>
      <c r="H621" s="95" t="n">
        <v>1.194937</v>
      </c>
      <c r="I621" s="95" t="n">
        <v>1.340299</v>
      </c>
      <c r="J621" s="95" t="n">
        <v>0.632809</v>
      </c>
      <c r="K621" s="95" t="n">
        <v>-0.210979</v>
      </c>
      <c r="L621" s="95" t="n">
        <v>-0.789227</v>
      </c>
      <c r="M621" s="95" t="n">
        <v>-0.240687</v>
      </c>
      <c r="N621" s="95" t="n">
        <v>-1.023103</v>
      </c>
      <c r="O621" s="95" t="n">
        <v>-0.658023</v>
      </c>
    </row>
    <row r="622" customFormat="false" ht="15" hidden="false" customHeight="false" outlineLevel="0" collapsed="false">
      <c r="A622" s="14" t="n">
        <v>618</v>
      </c>
      <c r="B622" s="94" t="n">
        <v>0.796326</v>
      </c>
      <c r="C622" s="95" t="n">
        <v>0.108913</v>
      </c>
      <c r="D622" s="95" t="n">
        <v>-0.074034</v>
      </c>
      <c r="E622" s="95" t="n">
        <v>0.08214</v>
      </c>
      <c r="F622" s="95" t="n">
        <v>0.250109</v>
      </c>
      <c r="G622" s="95" t="n">
        <v>1.41225</v>
      </c>
      <c r="H622" s="95" t="n">
        <v>-0.18964</v>
      </c>
      <c r="I622" s="95" t="n">
        <v>-1.570552</v>
      </c>
      <c r="J622" s="95" t="n">
        <v>0.315555</v>
      </c>
      <c r="K622" s="95" t="n">
        <v>0.533362</v>
      </c>
      <c r="L622" s="95" t="n">
        <v>0.637397</v>
      </c>
      <c r="M622" s="95" t="n">
        <v>2.42481</v>
      </c>
      <c r="N622" s="95" t="n">
        <v>-1.362263</v>
      </c>
      <c r="O622" s="95" t="n">
        <v>-0.785624</v>
      </c>
    </row>
    <row r="623" customFormat="false" ht="15" hidden="false" customHeight="false" outlineLevel="0" collapsed="false">
      <c r="A623" s="14" t="n">
        <v>619</v>
      </c>
      <c r="B623" s="94" t="n">
        <v>0.284184</v>
      </c>
      <c r="C623" s="95" t="n">
        <v>0.262064</v>
      </c>
      <c r="D623" s="95" t="n">
        <v>0.562084</v>
      </c>
      <c r="E623" s="95" t="n">
        <v>0.684027</v>
      </c>
      <c r="F623" s="95" t="n">
        <v>1.517136</v>
      </c>
      <c r="G623" s="95" t="n">
        <v>-0.671097</v>
      </c>
      <c r="H623" s="95" t="n">
        <v>0.921862</v>
      </c>
      <c r="I623" s="95" t="n">
        <v>0.136459</v>
      </c>
      <c r="J623" s="95" t="n">
        <v>1.545557</v>
      </c>
      <c r="K623" s="95" t="n">
        <v>-0.533317</v>
      </c>
      <c r="L623" s="95" t="n">
        <v>-0.038755</v>
      </c>
      <c r="M623" s="95" t="n">
        <v>-0.308707</v>
      </c>
      <c r="N623" s="95" t="n">
        <v>-0.564383</v>
      </c>
      <c r="O623" s="95" t="n">
        <v>1.347298</v>
      </c>
    </row>
    <row r="624" customFormat="false" ht="15" hidden="false" customHeight="false" outlineLevel="0" collapsed="false">
      <c r="A624" s="14" t="n">
        <v>620</v>
      </c>
      <c r="B624" s="94" t="n">
        <v>0.055418</v>
      </c>
      <c r="C624" s="95" t="n">
        <v>0.527136</v>
      </c>
      <c r="D624" s="95" t="n">
        <v>1.233611</v>
      </c>
      <c r="E624" s="95" t="n">
        <v>1.440676</v>
      </c>
      <c r="F624" s="95" t="n">
        <v>-0.088866</v>
      </c>
      <c r="G624" s="95" t="n">
        <v>0.844087</v>
      </c>
      <c r="H624" s="95" t="n">
        <v>1.143558</v>
      </c>
      <c r="I624" s="95" t="n">
        <v>0.88338</v>
      </c>
      <c r="J624" s="95" t="n">
        <v>1.524363</v>
      </c>
      <c r="K624" s="95" t="n">
        <v>0.643999</v>
      </c>
      <c r="L624" s="95" t="n">
        <v>-1.723566</v>
      </c>
      <c r="M624" s="95" t="n">
        <v>1.34877</v>
      </c>
      <c r="N624" s="95" t="n">
        <v>-2.144416</v>
      </c>
      <c r="O624" s="95" t="n">
        <v>0.883018</v>
      </c>
    </row>
    <row r="625" customFormat="false" ht="15" hidden="false" customHeight="false" outlineLevel="0" collapsed="false">
      <c r="A625" s="14" t="n">
        <v>621</v>
      </c>
      <c r="B625" s="94" t="n">
        <v>0.749965</v>
      </c>
      <c r="C625" s="95" t="n">
        <v>1.39456</v>
      </c>
      <c r="D625" s="95" t="n">
        <v>-1.147176</v>
      </c>
      <c r="E625" s="95" t="n">
        <v>-1.245618</v>
      </c>
      <c r="F625" s="95" t="n">
        <v>0.513791</v>
      </c>
      <c r="G625" s="95" t="n">
        <v>0.895153</v>
      </c>
      <c r="H625" s="95" t="n">
        <v>0.30313</v>
      </c>
      <c r="I625" s="95" t="n">
        <v>-1.172138</v>
      </c>
      <c r="J625" s="95" t="n">
        <v>1.756016</v>
      </c>
      <c r="K625" s="95" t="n">
        <v>0.712107</v>
      </c>
      <c r="L625" s="95" t="n">
        <v>-1.304609</v>
      </c>
      <c r="M625" s="95" t="n">
        <v>0.990369</v>
      </c>
      <c r="N625" s="95" t="n">
        <v>-2.48022</v>
      </c>
      <c r="O625" s="95" t="n">
        <v>0.662114</v>
      </c>
    </row>
    <row r="626" customFormat="false" ht="15" hidden="false" customHeight="false" outlineLevel="0" collapsed="false">
      <c r="A626" s="14" t="n">
        <v>622</v>
      </c>
      <c r="B626" s="94" t="n">
        <v>0.812374</v>
      </c>
      <c r="C626" s="95" t="n">
        <v>-1.769278</v>
      </c>
      <c r="D626" s="95" t="n">
        <v>0.651155</v>
      </c>
      <c r="E626" s="95" t="n">
        <v>0.462263</v>
      </c>
      <c r="F626" s="95" t="n">
        <v>1.352994</v>
      </c>
      <c r="G626" s="95" t="n">
        <v>0.358942</v>
      </c>
      <c r="H626" s="95" t="n">
        <v>-0.316255</v>
      </c>
      <c r="I626" s="95" t="n">
        <v>-1.150077</v>
      </c>
      <c r="J626" s="95" t="n">
        <v>-0.877681</v>
      </c>
      <c r="K626" s="95" t="n">
        <v>1.093655</v>
      </c>
      <c r="L626" s="95" t="n">
        <v>0.274163</v>
      </c>
      <c r="M626" s="95" t="n">
        <v>0.687007</v>
      </c>
      <c r="N626" s="95" t="n">
        <v>0.392796</v>
      </c>
      <c r="O626" s="95" t="n">
        <v>-0.995823</v>
      </c>
    </row>
    <row r="627" customFormat="false" ht="15" hidden="false" customHeight="false" outlineLevel="0" collapsed="false">
      <c r="A627" s="14" t="n">
        <v>623</v>
      </c>
      <c r="B627" s="94" t="n">
        <v>0.828679</v>
      </c>
      <c r="C627" s="95" t="n">
        <v>0.275703</v>
      </c>
      <c r="D627" s="95" t="n">
        <v>-0.364363</v>
      </c>
      <c r="E627" s="95" t="n">
        <v>-1.838672</v>
      </c>
      <c r="F627" s="95" t="n">
        <v>0.922619</v>
      </c>
      <c r="G627" s="95" t="n">
        <v>-0.443952</v>
      </c>
      <c r="H627" s="95" t="n">
        <v>-0.243289</v>
      </c>
      <c r="I627" s="95" t="n">
        <v>0.718819</v>
      </c>
      <c r="J627" s="95" t="n">
        <v>-0.137669</v>
      </c>
      <c r="K627" s="95" t="n">
        <v>-0.050277</v>
      </c>
      <c r="L627" s="95" t="n">
        <v>1.783379</v>
      </c>
      <c r="M627" s="95" t="n">
        <v>0.401987</v>
      </c>
      <c r="N627" s="95" t="n">
        <v>1.066635</v>
      </c>
      <c r="O627" s="95" t="n">
        <v>-2.633615</v>
      </c>
    </row>
    <row r="628" customFormat="false" ht="15" hidden="false" customHeight="false" outlineLevel="0" collapsed="false">
      <c r="A628" s="14" t="n">
        <v>624</v>
      </c>
      <c r="B628" s="94" t="n">
        <v>0.447689</v>
      </c>
      <c r="C628" s="95" t="n">
        <v>0.138959</v>
      </c>
      <c r="D628" s="95" t="n">
        <v>0.587296</v>
      </c>
      <c r="E628" s="95" t="n">
        <v>-0.246659</v>
      </c>
      <c r="F628" s="95" t="n">
        <v>1.453115</v>
      </c>
      <c r="G628" s="95" t="n">
        <v>-0.956373</v>
      </c>
      <c r="H628" s="95" t="n">
        <v>0.642328</v>
      </c>
      <c r="I628" s="95" t="n">
        <v>-0.16682</v>
      </c>
      <c r="J628" s="95" t="n">
        <v>-1.313165</v>
      </c>
      <c r="K628" s="95" t="n">
        <v>0.057849</v>
      </c>
      <c r="L628" s="95" t="n">
        <v>-0.280267</v>
      </c>
      <c r="M628" s="95" t="n">
        <v>0.864707</v>
      </c>
      <c r="N628" s="95" t="n">
        <v>-0.052389</v>
      </c>
      <c r="O628" s="95" t="n">
        <v>1.152167</v>
      </c>
    </row>
    <row r="629" customFormat="false" ht="15" hidden="false" customHeight="false" outlineLevel="0" collapsed="false">
      <c r="A629" s="14" t="n">
        <v>625</v>
      </c>
      <c r="B629" s="94" t="n">
        <v>0.732674</v>
      </c>
      <c r="C629" s="95" t="n">
        <v>-0.852366</v>
      </c>
      <c r="D629" s="95" t="n">
        <v>-0.221002</v>
      </c>
      <c r="E629" s="95" t="n">
        <v>-2.010269</v>
      </c>
      <c r="F629" s="95" t="n">
        <v>0.817088</v>
      </c>
      <c r="G629" s="95" t="n">
        <v>-1.853399</v>
      </c>
      <c r="H629" s="95" t="n">
        <v>1.440641</v>
      </c>
      <c r="I629" s="95" t="n">
        <v>0.059125</v>
      </c>
      <c r="J629" s="95" t="n">
        <v>-0.730913</v>
      </c>
      <c r="K629" s="95" t="n">
        <v>0.660016</v>
      </c>
      <c r="L629" s="95" t="n">
        <v>0.300933</v>
      </c>
      <c r="M629" s="95" t="n">
        <v>-1.819058</v>
      </c>
      <c r="N629" s="95" t="n">
        <v>0.819618</v>
      </c>
      <c r="O629" s="95" t="n">
        <v>2.058709</v>
      </c>
    </row>
    <row r="630" customFormat="false" ht="15" hidden="false" customHeight="false" outlineLevel="0" collapsed="false">
      <c r="A630" s="14" t="n">
        <v>626</v>
      </c>
      <c r="B630" s="94" t="n">
        <v>0.713643</v>
      </c>
      <c r="C630" s="95" t="n">
        <v>-1.750512</v>
      </c>
      <c r="D630" s="95" t="n">
        <v>0.262239</v>
      </c>
      <c r="E630" s="95" t="n">
        <v>1.423167</v>
      </c>
      <c r="F630" s="95" t="n">
        <v>-0.267705</v>
      </c>
      <c r="G630" s="95" t="n">
        <v>-1.891994</v>
      </c>
      <c r="H630" s="95" t="n">
        <v>0.138396</v>
      </c>
      <c r="I630" s="95" t="n">
        <v>0.90566</v>
      </c>
      <c r="J630" s="95" t="n">
        <v>-0.826644</v>
      </c>
      <c r="K630" s="95" t="n">
        <v>-2.393553</v>
      </c>
      <c r="L630" s="95" t="n">
        <v>-1.885391</v>
      </c>
      <c r="M630" s="95" t="n">
        <v>-1.359019</v>
      </c>
      <c r="N630" s="95" t="n">
        <v>0.96239</v>
      </c>
      <c r="O630" s="95" t="n">
        <v>-0.698219</v>
      </c>
    </row>
    <row r="631" customFormat="false" ht="15" hidden="false" customHeight="false" outlineLevel="0" collapsed="false">
      <c r="A631" s="14" t="n">
        <v>627</v>
      </c>
      <c r="B631" s="94" t="n">
        <v>0.288549</v>
      </c>
      <c r="C631" s="95" t="n">
        <v>-0.267869</v>
      </c>
      <c r="D631" s="95" t="n">
        <v>0.459029</v>
      </c>
      <c r="E631" s="95" t="n">
        <v>-2.053657</v>
      </c>
      <c r="F631" s="95" t="n">
        <v>-0.255288</v>
      </c>
      <c r="G631" s="95" t="n">
        <v>-0.408167</v>
      </c>
      <c r="H631" s="95" t="n">
        <v>0.047816</v>
      </c>
      <c r="I631" s="95" t="n">
        <v>-0.104041</v>
      </c>
      <c r="J631" s="95" t="n">
        <v>-0.591113</v>
      </c>
      <c r="K631" s="95" t="n">
        <v>-0.540568</v>
      </c>
      <c r="L631" s="95" t="n">
        <v>0.001426</v>
      </c>
      <c r="M631" s="95" t="n">
        <v>-0.735591</v>
      </c>
      <c r="N631" s="95" t="n">
        <v>1.518614</v>
      </c>
      <c r="O631" s="95" t="n">
        <v>1.250907</v>
      </c>
    </row>
    <row r="632" customFormat="false" ht="15" hidden="false" customHeight="false" outlineLevel="0" collapsed="false">
      <c r="A632" s="14" t="n">
        <v>628</v>
      </c>
      <c r="B632" s="94" t="n">
        <v>0.765539</v>
      </c>
      <c r="C632" s="95" t="n">
        <v>0.569628</v>
      </c>
      <c r="D632" s="95" t="n">
        <v>-0.221212</v>
      </c>
      <c r="E632" s="95" t="n">
        <v>-0.199603</v>
      </c>
      <c r="F632" s="95" t="n">
        <v>0.9185</v>
      </c>
      <c r="G632" s="95" t="n">
        <v>0.137034</v>
      </c>
      <c r="H632" s="95" t="n">
        <v>-0.819694</v>
      </c>
      <c r="I632" s="95" t="n">
        <v>0.361984</v>
      </c>
      <c r="J632" s="95" t="n">
        <v>0.42509</v>
      </c>
      <c r="K632" s="95" t="n">
        <v>0.39712</v>
      </c>
      <c r="L632" s="95" t="n">
        <v>-0.969115</v>
      </c>
      <c r="M632" s="95" t="n">
        <v>-1.079124</v>
      </c>
      <c r="N632" s="95" t="n">
        <v>-0.621131</v>
      </c>
      <c r="O632" s="95" t="n">
        <v>-0.984595</v>
      </c>
    </row>
    <row r="633" customFormat="false" ht="15" hidden="false" customHeight="false" outlineLevel="0" collapsed="false">
      <c r="A633" s="14" t="n">
        <v>629</v>
      </c>
      <c r="B633" s="94" t="n">
        <v>0.964191</v>
      </c>
      <c r="C633" s="95" t="n">
        <v>-1.292045</v>
      </c>
      <c r="D633" s="95" t="n">
        <v>0.83144</v>
      </c>
      <c r="E633" s="95" t="n">
        <v>-0.341412</v>
      </c>
      <c r="F633" s="95" t="n">
        <v>-0.274358</v>
      </c>
      <c r="G633" s="95" t="n">
        <v>-0.085022</v>
      </c>
      <c r="H633" s="95" t="n">
        <v>-2.076365</v>
      </c>
      <c r="I633" s="95" t="n">
        <v>0.571144</v>
      </c>
      <c r="J633" s="95" t="n">
        <v>-0.242845</v>
      </c>
      <c r="K633" s="95" t="n">
        <v>-1.066108</v>
      </c>
      <c r="L633" s="95" t="n">
        <v>-0.391504</v>
      </c>
      <c r="M633" s="95" t="n">
        <v>0.847231</v>
      </c>
      <c r="N633" s="95" t="n">
        <v>-0.192439</v>
      </c>
      <c r="O633" s="95" t="n">
        <v>1.394917</v>
      </c>
    </row>
    <row r="634" customFormat="false" ht="15" hidden="false" customHeight="false" outlineLevel="0" collapsed="false">
      <c r="A634" s="14" t="n">
        <v>630</v>
      </c>
      <c r="B634" s="94" t="n">
        <v>0.352104</v>
      </c>
      <c r="C634" s="95" t="n">
        <v>1.334916</v>
      </c>
      <c r="D634" s="95" t="n">
        <v>1.568066</v>
      </c>
      <c r="E634" s="95" t="n">
        <v>0.507984</v>
      </c>
      <c r="F634" s="95" t="n">
        <v>0.705472</v>
      </c>
      <c r="G634" s="95" t="n">
        <v>-1.76679</v>
      </c>
      <c r="H634" s="95" t="n">
        <v>-0.437369</v>
      </c>
      <c r="I634" s="95" t="n">
        <v>0.98739</v>
      </c>
      <c r="J634" s="95" t="n">
        <v>0.484971</v>
      </c>
      <c r="K634" s="95" t="n">
        <v>-2.192568</v>
      </c>
      <c r="L634" s="95" t="n">
        <v>-0.263372</v>
      </c>
      <c r="M634" s="95" t="n">
        <v>-0.549364</v>
      </c>
      <c r="N634" s="95" t="n">
        <v>0.30979</v>
      </c>
      <c r="O634" s="95" t="n">
        <v>-0.523828</v>
      </c>
    </row>
    <row r="635" customFormat="false" ht="15" hidden="false" customHeight="false" outlineLevel="0" collapsed="false">
      <c r="A635" s="14" t="n">
        <v>631</v>
      </c>
      <c r="B635" s="94" t="n">
        <v>0.273446</v>
      </c>
      <c r="C635" s="95" t="n">
        <v>-0.366791</v>
      </c>
      <c r="D635" s="95" t="n">
        <v>0.016531</v>
      </c>
      <c r="E635" s="95" t="n">
        <v>-0.158572</v>
      </c>
      <c r="F635" s="95" t="n">
        <v>0.347976</v>
      </c>
      <c r="G635" s="95" t="n">
        <v>-1.17845</v>
      </c>
      <c r="H635" s="95" t="n">
        <v>0.115611</v>
      </c>
      <c r="I635" s="95" t="n">
        <v>0.31892</v>
      </c>
      <c r="J635" s="95" t="n">
        <v>-1.123106</v>
      </c>
      <c r="K635" s="95" t="n">
        <v>-0.105682</v>
      </c>
      <c r="L635" s="95" t="n">
        <v>1.128254</v>
      </c>
      <c r="M635" s="95" t="n">
        <v>0.330466</v>
      </c>
      <c r="N635" s="95" t="n">
        <v>0.334177</v>
      </c>
      <c r="O635" s="95" t="n">
        <v>-1.130119</v>
      </c>
    </row>
    <row r="636" customFormat="false" ht="15" hidden="false" customHeight="false" outlineLevel="0" collapsed="false">
      <c r="A636" s="14" t="n">
        <v>632</v>
      </c>
      <c r="B636" s="94" t="n">
        <v>0.583858</v>
      </c>
      <c r="C636" s="95" t="n">
        <v>1.428737</v>
      </c>
      <c r="D636" s="95" t="n">
        <v>-1.034156</v>
      </c>
      <c r="E636" s="95" t="n">
        <v>-0.00257</v>
      </c>
      <c r="F636" s="95" t="n">
        <v>-0.624113</v>
      </c>
      <c r="G636" s="95" t="n">
        <v>-0.238376</v>
      </c>
      <c r="H636" s="95" t="n">
        <v>1.283779</v>
      </c>
      <c r="I636" s="95" t="n">
        <v>0.757136</v>
      </c>
      <c r="J636" s="95" t="n">
        <v>0.524786</v>
      </c>
      <c r="K636" s="95" t="n">
        <v>0.694269</v>
      </c>
      <c r="L636" s="95" t="n">
        <v>1.54009</v>
      </c>
      <c r="M636" s="95" t="n">
        <v>-2.422275</v>
      </c>
      <c r="N636" s="95" t="n">
        <v>-1.542963</v>
      </c>
      <c r="O636" s="95" t="n">
        <v>-0.097332</v>
      </c>
    </row>
    <row r="637" customFormat="false" ht="15" hidden="false" customHeight="false" outlineLevel="0" collapsed="false">
      <c r="A637" s="14" t="n">
        <v>633</v>
      </c>
      <c r="B637" s="94" t="n">
        <v>0.87781</v>
      </c>
      <c r="C637" s="95" t="n">
        <v>-1.698959</v>
      </c>
      <c r="D637" s="95" t="n">
        <v>0.845237</v>
      </c>
      <c r="E637" s="95" t="n">
        <v>-0.354252</v>
      </c>
      <c r="F637" s="95" t="n">
        <v>0.209834</v>
      </c>
      <c r="G637" s="95" t="n">
        <v>0.260093</v>
      </c>
      <c r="H637" s="95" t="n">
        <v>0.492768</v>
      </c>
      <c r="I637" s="95" t="n">
        <v>0.674189</v>
      </c>
      <c r="J637" s="95" t="n">
        <v>-0.97893</v>
      </c>
      <c r="K637" s="95" t="n">
        <v>-0.916581</v>
      </c>
      <c r="L637" s="95" t="n">
        <v>-0.159124</v>
      </c>
      <c r="M637" s="95" t="n">
        <v>-0.025815</v>
      </c>
      <c r="N637" s="95" t="n">
        <v>-0.558795</v>
      </c>
      <c r="O637" s="95" t="n">
        <v>-1.31396</v>
      </c>
    </row>
    <row r="638" customFormat="false" ht="15" hidden="false" customHeight="false" outlineLevel="0" collapsed="false">
      <c r="A638" s="14" t="n">
        <v>634</v>
      </c>
      <c r="B638" s="94" t="n">
        <v>0.608292</v>
      </c>
      <c r="C638" s="95" t="n">
        <v>-1.612099</v>
      </c>
      <c r="D638" s="95" t="n">
        <v>0.075072</v>
      </c>
      <c r="E638" s="95" t="n">
        <v>2.413116</v>
      </c>
      <c r="F638" s="95" t="n">
        <v>1.273871</v>
      </c>
      <c r="G638" s="95" t="n">
        <v>-0.038393</v>
      </c>
      <c r="H638" s="95" t="n">
        <v>3.382531</v>
      </c>
      <c r="I638" s="95" t="n">
        <v>-1.094292</v>
      </c>
      <c r="J638" s="95" t="n">
        <v>-0.756214</v>
      </c>
      <c r="K638" s="95" t="n">
        <v>-0.556307</v>
      </c>
      <c r="L638" s="95" t="n">
        <v>0.29429</v>
      </c>
      <c r="M638" s="95" t="n">
        <v>1.721278</v>
      </c>
      <c r="N638" s="95" t="n">
        <v>-0.964126</v>
      </c>
      <c r="O638" s="95" t="n">
        <v>0.294884</v>
      </c>
    </row>
    <row r="639" customFormat="false" ht="15" hidden="false" customHeight="false" outlineLevel="0" collapsed="false">
      <c r="A639" s="14" t="n">
        <v>635</v>
      </c>
      <c r="B639" s="94" t="n">
        <v>0.970048</v>
      </c>
      <c r="C639" s="95" t="n">
        <v>2.079811</v>
      </c>
      <c r="D639" s="95" t="n">
        <v>-2.064595</v>
      </c>
      <c r="E639" s="95" t="n">
        <v>0.491818</v>
      </c>
      <c r="F639" s="95" t="n">
        <v>-0.192007</v>
      </c>
      <c r="G639" s="95" t="n">
        <v>0.624132</v>
      </c>
      <c r="H639" s="95" t="n">
        <v>-1.744187</v>
      </c>
      <c r="I639" s="95" t="n">
        <v>1.39339</v>
      </c>
      <c r="J639" s="95" t="n">
        <v>-0.623324</v>
      </c>
      <c r="K639" s="95" t="n">
        <v>0.584047</v>
      </c>
      <c r="L639" s="95" t="n">
        <v>0.204124</v>
      </c>
      <c r="M639" s="95" t="n">
        <v>-0.556538</v>
      </c>
      <c r="N639" s="95" t="n">
        <v>1.028616</v>
      </c>
      <c r="O639" s="95" t="n">
        <v>-1.611619</v>
      </c>
    </row>
    <row r="640" customFormat="false" ht="15" hidden="false" customHeight="false" outlineLevel="0" collapsed="false">
      <c r="A640" s="14" t="n">
        <v>636</v>
      </c>
      <c r="B640" s="94" t="n">
        <v>0.922614</v>
      </c>
      <c r="C640" s="95" t="n">
        <v>-2.114807</v>
      </c>
      <c r="D640" s="95" t="n">
        <v>-0.790553</v>
      </c>
      <c r="E640" s="95" t="n">
        <v>-1.203636</v>
      </c>
      <c r="F640" s="95" t="n">
        <v>-0.863702</v>
      </c>
      <c r="G640" s="95" t="n">
        <v>0.60276</v>
      </c>
      <c r="H640" s="95" t="n">
        <v>-0.275955</v>
      </c>
      <c r="I640" s="95" t="n">
        <v>0.193465</v>
      </c>
      <c r="J640" s="95" t="n">
        <v>0.234129</v>
      </c>
      <c r="K640" s="95" t="n">
        <v>0.897832</v>
      </c>
      <c r="L640" s="95" t="n">
        <v>0.308861</v>
      </c>
      <c r="M640" s="95" t="n">
        <v>-0.401059</v>
      </c>
      <c r="N640" s="95" t="n">
        <v>-0.877724</v>
      </c>
      <c r="O640" s="95" t="n">
        <v>-1.28385</v>
      </c>
    </row>
    <row r="641" customFormat="false" ht="15" hidden="false" customHeight="false" outlineLevel="0" collapsed="false">
      <c r="A641" s="14" t="n">
        <v>637</v>
      </c>
      <c r="B641" s="94" t="n">
        <v>0.71072</v>
      </c>
      <c r="C641" s="95" t="n">
        <v>0.312963</v>
      </c>
      <c r="D641" s="95" t="n">
        <v>0.357103</v>
      </c>
      <c r="E641" s="95" t="n">
        <v>-1.435721</v>
      </c>
      <c r="F641" s="95" t="n">
        <v>-1.188404</v>
      </c>
      <c r="G641" s="95" t="n">
        <v>1.051975</v>
      </c>
      <c r="H641" s="95" t="n">
        <v>-0.534581</v>
      </c>
      <c r="I641" s="95" t="n">
        <v>0.222467</v>
      </c>
      <c r="J641" s="95" t="n">
        <v>-0.863415</v>
      </c>
      <c r="K641" s="95" t="n">
        <v>-0.301594</v>
      </c>
      <c r="L641" s="95" t="n">
        <v>-1.774141</v>
      </c>
      <c r="M641" s="95" t="n">
        <v>1.539215</v>
      </c>
      <c r="N641" s="95" t="n">
        <v>-2.678108</v>
      </c>
      <c r="O641" s="95" t="n">
        <v>0.942629</v>
      </c>
    </row>
    <row r="642" customFormat="false" ht="15" hidden="false" customHeight="false" outlineLevel="0" collapsed="false">
      <c r="A642" s="14" t="n">
        <v>638</v>
      </c>
      <c r="B642" s="94" t="n">
        <v>0.706894</v>
      </c>
      <c r="C642" s="95" t="n">
        <v>-1.689794</v>
      </c>
      <c r="D642" s="95" t="n">
        <v>-0.111799</v>
      </c>
      <c r="E642" s="95" t="n">
        <v>0.482495</v>
      </c>
      <c r="F642" s="95" t="n">
        <v>-1.316763</v>
      </c>
      <c r="G642" s="95" t="n">
        <v>-0.343524</v>
      </c>
      <c r="H642" s="95" t="n">
        <v>-0.770112</v>
      </c>
      <c r="I642" s="95" t="n">
        <v>0.112743</v>
      </c>
      <c r="J642" s="95" t="n">
        <v>-0.636185</v>
      </c>
      <c r="K642" s="95" t="n">
        <v>-2.120183</v>
      </c>
      <c r="L642" s="95" t="n">
        <v>0.528893</v>
      </c>
      <c r="M642" s="95" t="n">
        <v>1.442488</v>
      </c>
      <c r="N642" s="95" t="n">
        <v>1.749147</v>
      </c>
      <c r="O642" s="95" t="n">
        <v>1.52653</v>
      </c>
    </row>
    <row r="643" customFormat="false" ht="15" hidden="false" customHeight="false" outlineLevel="0" collapsed="false">
      <c r="A643" s="14" t="n">
        <v>639</v>
      </c>
      <c r="B643" s="94" t="n">
        <v>0.178054</v>
      </c>
      <c r="C643" s="95" t="n">
        <v>0.116035</v>
      </c>
      <c r="D643" s="95" t="n">
        <v>-0.201273</v>
      </c>
      <c r="E643" s="95" t="n">
        <v>-0.275178</v>
      </c>
      <c r="F643" s="95" t="n">
        <v>1.058448</v>
      </c>
      <c r="G643" s="95" t="n">
        <v>-0.677648</v>
      </c>
      <c r="H643" s="95" t="n">
        <v>-1.537647</v>
      </c>
      <c r="I643" s="95" t="n">
        <v>-1.009912</v>
      </c>
      <c r="J643" s="95" t="n">
        <v>0.181796</v>
      </c>
      <c r="K643" s="95" t="n">
        <v>0.29684</v>
      </c>
      <c r="L643" s="95" t="n">
        <v>0.958572</v>
      </c>
      <c r="M643" s="95" t="n">
        <v>-0.582669</v>
      </c>
      <c r="N643" s="95" t="n">
        <v>-0.187487</v>
      </c>
      <c r="O643" s="95" t="n">
        <v>0.710996</v>
      </c>
    </row>
    <row r="644" customFormat="false" ht="15" hidden="false" customHeight="false" outlineLevel="0" collapsed="false">
      <c r="A644" s="14" t="n">
        <v>640</v>
      </c>
      <c r="B644" s="94" t="n">
        <v>0.341049</v>
      </c>
      <c r="C644" s="95" t="n">
        <v>0.185133</v>
      </c>
      <c r="D644" s="95" t="n">
        <v>-0.060332</v>
      </c>
      <c r="E644" s="95" t="n">
        <v>-0.443872</v>
      </c>
      <c r="F644" s="95" t="n">
        <v>0.718742</v>
      </c>
      <c r="G644" s="95" t="n">
        <v>-2.323839</v>
      </c>
      <c r="H644" s="95" t="n">
        <v>0.263957</v>
      </c>
      <c r="I644" s="95" t="n">
        <v>1.268922</v>
      </c>
      <c r="J644" s="95" t="n">
        <v>-0.319804</v>
      </c>
      <c r="K644" s="95" t="n">
        <v>0.480167</v>
      </c>
      <c r="L644" s="95" t="n">
        <v>-0.480224</v>
      </c>
      <c r="M644" s="95" t="n">
        <v>0.734742</v>
      </c>
      <c r="N644" s="95" t="n">
        <v>-0.15524</v>
      </c>
      <c r="O644" s="95" t="n">
        <v>0.414717</v>
      </c>
    </row>
    <row r="645" customFormat="false" ht="15" hidden="false" customHeight="false" outlineLevel="0" collapsed="false">
      <c r="A645" s="14" t="n">
        <v>641</v>
      </c>
      <c r="B645" s="94" t="n">
        <v>0.810146</v>
      </c>
      <c r="C645" s="95" t="n">
        <v>-0.099173</v>
      </c>
      <c r="D645" s="95" t="n">
        <v>0.724597</v>
      </c>
      <c r="E645" s="95" t="n">
        <v>0.828322</v>
      </c>
      <c r="F645" s="95" t="n">
        <v>-0.273833</v>
      </c>
      <c r="G645" s="95" t="n">
        <v>-1.019987</v>
      </c>
      <c r="H645" s="95" t="n">
        <v>-0.949002</v>
      </c>
      <c r="I645" s="95" t="n">
        <v>-1.747884</v>
      </c>
      <c r="J645" s="95" t="n">
        <v>-0.673313</v>
      </c>
      <c r="K645" s="95" t="n">
        <v>-0.011024</v>
      </c>
      <c r="L645" s="95" t="n">
        <v>-0.633821</v>
      </c>
      <c r="M645" s="95" t="n">
        <v>1.32769</v>
      </c>
      <c r="N645" s="95" t="n">
        <v>-0.562275</v>
      </c>
      <c r="O645" s="95" t="n">
        <v>-0.051384</v>
      </c>
    </row>
    <row r="646" customFormat="false" ht="15" hidden="false" customHeight="false" outlineLevel="0" collapsed="false">
      <c r="A646" s="14" t="n">
        <v>642</v>
      </c>
      <c r="B646" s="94" t="n">
        <v>0.400456</v>
      </c>
      <c r="C646" s="95" t="n">
        <v>0.702856</v>
      </c>
      <c r="D646" s="95" t="n">
        <v>-0.19456</v>
      </c>
      <c r="E646" s="95" t="n">
        <v>0.751425</v>
      </c>
      <c r="F646" s="95" t="n">
        <v>1.572254</v>
      </c>
      <c r="G646" s="95" t="n">
        <v>0.492984</v>
      </c>
      <c r="H646" s="95" t="n">
        <v>-1.07859</v>
      </c>
      <c r="I646" s="95" t="n">
        <v>0.644089</v>
      </c>
      <c r="J646" s="95" t="n">
        <v>-0.460676</v>
      </c>
      <c r="K646" s="95" t="n">
        <v>-1.261325</v>
      </c>
      <c r="L646" s="95" t="n">
        <v>1.209736</v>
      </c>
      <c r="M646" s="95" t="n">
        <v>0.139575</v>
      </c>
      <c r="N646" s="95" t="n">
        <v>-0.867564</v>
      </c>
      <c r="O646" s="95" t="n">
        <v>0.614807</v>
      </c>
    </row>
    <row r="647" customFormat="false" ht="15" hidden="false" customHeight="false" outlineLevel="0" collapsed="false">
      <c r="A647" s="14" t="n">
        <v>643</v>
      </c>
      <c r="B647" s="94" t="n">
        <v>0.228057</v>
      </c>
      <c r="C647" s="95" t="n">
        <v>-0.001637</v>
      </c>
      <c r="D647" s="95" t="n">
        <v>-0.916642</v>
      </c>
      <c r="E647" s="95" t="n">
        <v>0.486726</v>
      </c>
      <c r="F647" s="95" t="n">
        <v>-0.31622</v>
      </c>
      <c r="G647" s="95" t="n">
        <v>-0.133073</v>
      </c>
      <c r="H647" s="95" t="n">
        <v>1.935568</v>
      </c>
      <c r="I647" s="95" t="n">
        <v>0.232338</v>
      </c>
      <c r="J647" s="95" t="n">
        <v>0.049569</v>
      </c>
      <c r="K647" s="95" t="n">
        <v>0.129035</v>
      </c>
      <c r="L647" s="95" t="n">
        <v>-0.06854</v>
      </c>
      <c r="M647" s="95" t="n">
        <v>0.283502</v>
      </c>
      <c r="N647" s="95" t="n">
        <v>-0.150993</v>
      </c>
      <c r="O647" s="95" t="n">
        <v>0.821506</v>
      </c>
    </row>
    <row r="648" customFormat="false" ht="15" hidden="false" customHeight="false" outlineLevel="0" collapsed="false">
      <c r="A648" s="14" t="n">
        <v>644</v>
      </c>
      <c r="B648" s="94" t="n">
        <v>0.063123</v>
      </c>
      <c r="C648" s="95" t="n">
        <v>1.301897</v>
      </c>
      <c r="D648" s="95" t="n">
        <v>-0.242859</v>
      </c>
      <c r="E648" s="95" t="n">
        <v>-1.678132</v>
      </c>
      <c r="F648" s="95" t="n">
        <v>-1.079569</v>
      </c>
      <c r="G648" s="95" t="n">
        <v>0.027139</v>
      </c>
      <c r="H648" s="95" t="n">
        <v>0.404112</v>
      </c>
      <c r="I648" s="95" t="n">
        <v>-1.19725</v>
      </c>
      <c r="J648" s="95" t="n">
        <v>0.845033</v>
      </c>
      <c r="K648" s="95" t="n">
        <v>-0.925597</v>
      </c>
      <c r="L648" s="95" t="n">
        <v>-2.410966</v>
      </c>
      <c r="M648" s="95" t="n">
        <v>-0.286277</v>
      </c>
      <c r="N648" s="95" t="n">
        <v>0.303305</v>
      </c>
      <c r="O648" s="95" t="n">
        <v>-1.199554</v>
      </c>
    </row>
    <row r="649" customFormat="false" ht="15" hidden="false" customHeight="false" outlineLevel="0" collapsed="false">
      <c r="A649" s="14" t="n">
        <v>645</v>
      </c>
      <c r="B649" s="94" t="n">
        <v>0.223046</v>
      </c>
      <c r="C649" s="95" t="n">
        <v>-1.490595</v>
      </c>
      <c r="D649" s="95" t="n">
        <v>-0.408759</v>
      </c>
      <c r="E649" s="95" t="n">
        <v>-0.863699</v>
      </c>
      <c r="F649" s="95" t="n">
        <v>0.801902</v>
      </c>
      <c r="G649" s="95" t="n">
        <v>0.500719</v>
      </c>
      <c r="H649" s="95" t="n">
        <v>0.39792</v>
      </c>
      <c r="I649" s="95" t="n">
        <v>-1.401783</v>
      </c>
      <c r="J649" s="95" t="n">
        <v>-1.270527</v>
      </c>
      <c r="K649" s="95" t="n">
        <v>-1.079987</v>
      </c>
      <c r="L649" s="95" t="n">
        <v>1.652481</v>
      </c>
      <c r="M649" s="95" t="n">
        <v>0.418648</v>
      </c>
      <c r="N649" s="95" t="n">
        <v>-0.372182</v>
      </c>
      <c r="O649" s="95" t="n">
        <v>-0.121604</v>
      </c>
    </row>
    <row r="650" customFormat="false" ht="15" hidden="false" customHeight="false" outlineLevel="0" collapsed="false">
      <c r="A650" s="14" t="n">
        <v>646</v>
      </c>
      <c r="B650" s="94" t="n">
        <v>0.577113</v>
      </c>
      <c r="C650" s="95" t="n">
        <v>-1.107124</v>
      </c>
      <c r="D650" s="95" t="n">
        <v>-0.229743</v>
      </c>
      <c r="E650" s="95" t="n">
        <v>0.711226</v>
      </c>
      <c r="F650" s="95" t="n">
        <v>0.006597</v>
      </c>
      <c r="G650" s="95" t="n">
        <v>-0.583992</v>
      </c>
      <c r="H650" s="95" t="n">
        <v>1.383184</v>
      </c>
      <c r="I650" s="95" t="n">
        <v>-0.889991</v>
      </c>
      <c r="J650" s="95" t="n">
        <v>-0.802237</v>
      </c>
      <c r="K650" s="95" t="n">
        <v>-1.085589</v>
      </c>
      <c r="L650" s="95" t="n">
        <v>1.853643</v>
      </c>
      <c r="M650" s="95" t="n">
        <v>-0.009542</v>
      </c>
      <c r="N650" s="95" t="n">
        <v>-1.173408</v>
      </c>
      <c r="O650" s="95" t="n">
        <v>-0.033403</v>
      </c>
    </row>
    <row r="651" customFormat="false" ht="15" hidden="false" customHeight="false" outlineLevel="0" collapsed="false">
      <c r="A651" s="14" t="n">
        <v>647</v>
      </c>
      <c r="B651" s="94" t="n">
        <v>0.924137</v>
      </c>
      <c r="C651" s="95" t="n">
        <v>-0.000152</v>
      </c>
      <c r="D651" s="95" t="n">
        <v>0.388844</v>
      </c>
      <c r="E651" s="95" t="n">
        <v>1.72326</v>
      </c>
      <c r="F651" s="95" t="n">
        <v>1.322014</v>
      </c>
      <c r="G651" s="95" t="n">
        <v>-1.617395</v>
      </c>
      <c r="H651" s="95" t="n">
        <v>1.613064</v>
      </c>
      <c r="I651" s="95" t="n">
        <v>0.372213</v>
      </c>
      <c r="J651" s="95" t="n">
        <v>1.492405</v>
      </c>
      <c r="K651" s="95" t="n">
        <v>1.108248</v>
      </c>
      <c r="L651" s="95" t="n">
        <v>-0.535736</v>
      </c>
      <c r="M651" s="95" t="n">
        <v>0.129791</v>
      </c>
      <c r="N651" s="95" t="n">
        <v>1.268708</v>
      </c>
      <c r="O651" s="95" t="n">
        <v>-0.258794</v>
      </c>
    </row>
    <row r="652" customFormat="false" ht="15" hidden="false" customHeight="false" outlineLevel="0" collapsed="false">
      <c r="A652" s="14" t="n">
        <v>648</v>
      </c>
      <c r="B652" s="94" t="n">
        <v>0.391521</v>
      </c>
      <c r="C652" s="95" t="n">
        <v>-0.706406</v>
      </c>
      <c r="D652" s="95" t="n">
        <v>1.108658</v>
      </c>
      <c r="E652" s="95" t="n">
        <v>-0.500179</v>
      </c>
      <c r="F652" s="95" t="n">
        <v>0.077562</v>
      </c>
      <c r="G652" s="95" t="n">
        <v>0.793678</v>
      </c>
      <c r="H652" s="95" t="n">
        <v>0.84772</v>
      </c>
      <c r="I652" s="95" t="n">
        <v>-0.341365</v>
      </c>
      <c r="J652" s="95" t="n">
        <v>-0.381752</v>
      </c>
      <c r="K652" s="95" t="n">
        <v>-0.016033</v>
      </c>
      <c r="L652" s="95" t="n">
        <v>0.151683</v>
      </c>
      <c r="M652" s="95" t="n">
        <v>-0.653478</v>
      </c>
      <c r="N652" s="95" t="n">
        <v>-0.992339</v>
      </c>
      <c r="O652" s="95" t="n">
        <v>-0.194846</v>
      </c>
    </row>
    <row r="653" customFormat="false" ht="15" hidden="false" customHeight="false" outlineLevel="0" collapsed="false">
      <c r="A653" s="14" t="n">
        <v>649</v>
      </c>
      <c r="B653" s="94" t="n">
        <v>0.789535</v>
      </c>
      <c r="C653" s="95" t="n">
        <v>-1.343418</v>
      </c>
      <c r="D653" s="95" t="n">
        <v>-0.162815</v>
      </c>
      <c r="E653" s="95" t="n">
        <v>-1.446248</v>
      </c>
      <c r="F653" s="95" t="n">
        <v>0.428926</v>
      </c>
      <c r="G653" s="95" t="n">
        <v>-1.286189</v>
      </c>
      <c r="H653" s="95" t="n">
        <v>1.348599</v>
      </c>
      <c r="I653" s="95" t="n">
        <v>0.15221</v>
      </c>
      <c r="J653" s="95" t="n">
        <v>1.1428</v>
      </c>
      <c r="K653" s="95" t="n">
        <v>0.103165</v>
      </c>
      <c r="L653" s="95" t="n">
        <v>-0.528708</v>
      </c>
      <c r="M653" s="95" t="n">
        <v>0.754445</v>
      </c>
      <c r="N653" s="95" t="n">
        <v>-0.016815</v>
      </c>
      <c r="O653" s="95" t="n">
        <v>1.540184</v>
      </c>
    </row>
    <row r="654" customFormat="false" ht="15" hidden="false" customHeight="false" outlineLevel="0" collapsed="false">
      <c r="A654" s="14" t="n">
        <v>650</v>
      </c>
      <c r="B654" s="94" t="n">
        <v>0.128795</v>
      </c>
      <c r="C654" s="95" t="n">
        <v>-1.632214</v>
      </c>
      <c r="D654" s="95" t="n">
        <v>0.357087</v>
      </c>
      <c r="E654" s="95" t="n">
        <v>0.219896</v>
      </c>
      <c r="F654" s="95" t="n">
        <v>1.976708</v>
      </c>
      <c r="G654" s="95" t="n">
        <v>-0.546346</v>
      </c>
      <c r="H654" s="95" t="n">
        <v>-0.528916</v>
      </c>
      <c r="I654" s="95" t="n">
        <v>0.332825</v>
      </c>
      <c r="J654" s="95" t="n">
        <v>1.319353</v>
      </c>
      <c r="K654" s="95" t="n">
        <v>0.789285</v>
      </c>
      <c r="L654" s="95" t="n">
        <v>0.749249</v>
      </c>
      <c r="M654" s="95" t="n">
        <v>-1.507685</v>
      </c>
      <c r="N654" s="95" t="n">
        <v>-0.011088</v>
      </c>
      <c r="O654" s="95" t="n">
        <v>-0.820538</v>
      </c>
    </row>
    <row r="655" customFormat="false" ht="15" hidden="false" customHeight="false" outlineLevel="0" collapsed="false">
      <c r="A655" s="14" t="n">
        <v>651</v>
      </c>
      <c r="B655" s="94" t="n">
        <v>0.822736</v>
      </c>
      <c r="C655" s="95" t="n">
        <v>-1.394568</v>
      </c>
      <c r="D655" s="95" t="n">
        <v>0.882222</v>
      </c>
      <c r="E655" s="95" t="n">
        <v>-0.660368</v>
      </c>
      <c r="F655" s="95" t="n">
        <v>-0.375225</v>
      </c>
      <c r="G655" s="95" t="n">
        <v>-0.624608</v>
      </c>
      <c r="H655" s="95" t="n">
        <v>1.352152</v>
      </c>
      <c r="I655" s="95" t="n">
        <v>1.248628</v>
      </c>
      <c r="J655" s="95" t="n">
        <v>0.879381</v>
      </c>
      <c r="K655" s="95" t="n">
        <v>2.097273</v>
      </c>
      <c r="L655" s="95" t="n">
        <v>1.503615</v>
      </c>
      <c r="M655" s="95" t="n">
        <v>1.810516</v>
      </c>
      <c r="N655" s="95" t="n">
        <v>-1.930273</v>
      </c>
      <c r="O655" s="95" t="n">
        <v>0.408944</v>
      </c>
    </row>
    <row r="656" customFormat="false" ht="15" hidden="false" customHeight="false" outlineLevel="0" collapsed="false">
      <c r="A656" s="14" t="n">
        <v>652</v>
      </c>
      <c r="B656" s="94" t="n">
        <v>0.927533</v>
      </c>
      <c r="C656" s="95" t="n">
        <v>-2.393205</v>
      </c>
      <c r="D656" s="95" t="n">
        <v>0.357466</v>
      </c>
      <c r="E656" s="95" t="n">
        <v>-0.755716</v>
      </c>
      <c r="F656" s="95" t="n">
        <v>-0.222503</v>
      </c>
      <c r="G656" s="95" t="n">
        <v>0.498367</v>
      </c>
      <c r="H656" s="95" t="n">
        <v>-2.401742</v>
      </c>
      <c r="I656" s="95" t="n">
        <v>0.096026</v>
      </c>
      <c r="J656" s="95" t="n">
        <v>0.360398</v>
      </c>
      <c r="K656" s="95" t="n">
        <v>0.638607</v>
      </c>
      <c r="L656" s="95" t="n">
        <v>0.087399</v>
      </c>
      <c r="M656" s="95" t="n">
        <v>-1.078538</v>
      </c>
      <c r="N656" s="95" t="n">
        <v>1.697569</v>
      </c>
      <c r="O656" s="95" t="n">
        <v>-0.043528</v>
      </c>
    </row>
    <row r="657" customFormat="false" ht="15" hidden="false" customHeight="false" outlineLevel="0" collapsed="false">
      <c r="A657" s="14" t="n">
        <v>653</v>
      </c>
      <c r="B657" s="94" t="n">
        <v>0.502561</v>
      </c>
      <c r="C657" s="95" t="n">
        <v>0.330388</v>
      </c>
      <c r="D657" s="95" t="n">
        <v>2.116151</v>
      </c>
      <c r="E657" s="95" t="n">
        <v>-1.580099</v>
      </c>
      <c r="F657" s="95" t="n">
        <v>-0.626193</v>
      </c>
      <c r="G657" s="95" t="n">
        <v>0.85858</v>
      </c>
      <c r="H657" s="95" t="n">
        <v>0.136439</v>
      </c>
      <c r="I657" s="95" t="n">
        <v>-0.213769</v>
      </c>
      <c r="J657" s="95" t="n">
        <v>0.872519</v>
      </c>
      <c r="K657" s="95" t="n">
        <v>-1.06252</v>
      </c>
      <c r="L657" s="95" t="n">
        <v>-0.276305</v>
      </c>
      <c r="M657" s="95" t="n">
        <v>-0.051415</v>
      </c>
      <c r="N657" s="95" t="n">
        <v>-1.156824</v>
      </c>
      <c r="O657" s="95" t="n">
        <v>0.249762</v>
      </c>
    </row>
    <row r="658" customFormat="false" ht="15" hidden="false" customHeight="false" outlineLevel="0" collapsed="false">
      <c r="A658" s="14" t="n">
        <v>654</v>
      </c>
      <c r="B658" s="94" t="n">
        <v>0.454775</v>
      </c>
      <c r="C658" s="95" t="n">
        <v>0.039146</v>
      </c>
      <c r="D658" s="95" t="n">
        <v>-2.215206</v>
      </c>
      <c r="E658" s="95" t="n">
        <v>0.605065</v>
      </c>
      <c r="F658" s="95" t="n">
        <v>-1.278664</v>
      </c>
      <c r="G658" s="95" t="n">
        <v>0.248612</v>
      </c>
      <c r="H658" s="95" t="n">
        <v>-0.059167</v>
      </c>
      <c r="I658" s="95" t="n">
        <v>-1.034693</v>
      </c>
      <c r="J658" s="95" t="n">
        <v>-0.624439</v>
      </c>
      <c r="K658" s="95" t="n">
        <v>-1.434893</v>
      </c>
      <c r="L658" s="95" t="n">
        <v>0.455931</v>
      </c>
      <c r="M658" s="95" t="n">
        <v>0.822743</v>
      </c>
      <c r="N658" s="95" t="n">
        <v>0.707815</v>
      </c>
      <c r="O658" s="95" t="n">
        <v>-0.484474</v>
      </c>
    </row>
    <row r="659" customFormat="false" ht="15" hidden="false" customHeight="false" outlineLevel="0" collapsed="false">
      <c r="A659" s="14" t="n">
        <v>655</v>
      </c>
      <c r="B659" s="94" t="n">
        <v>0.90811</v>
      </c>
      <c r="C659" s="95" t="n">
        <v>-1.638966</v>
      </c>
      <c r="D659" s="95" t="n">
        <v>-0.511533</v>
      </c>
      <c r="E659" s="95" t="n">
        <v>-1.026062</v>
      </c>
      <c r="F659" s="95" t="n">
        <v>0.956111</v>
      </c>
      <c r="G659" s="95" t="n">
        <v>-0.42657</v>
      </c>
      <c r="H659" s="95" t="n">
        <v>-1.595926</v>
      </c>
      <c r="I659" s="95" t="n">
        <v>0.343906</v>
      </c>
      <c r="J659" s="95" t="n">
        <v>-1.27739</v>
      </c>
      <c r="K659" s="95" t="n">
        <v>-0.345701</v>
      </c>
      <c r="L659" s="95" t="n">
        <v>1.292519</v>
      </c>
      <c r="M659" s="95" t="n">
        <v>1.404967</v>
      </c>
      <c r="N659" s="95" t="n">
        <v>-0.172898</v>
      </c>
      <c r="O659" s="95" t="n">
        <v>-1.234065</v>
      </c>
    </row>
    <row r="660" customFormat="false" ht="15" hidden="false" customHeight="false" outlineLevel="0" collapsed="false">
      <c r="A660" s="14" t="n">
        <v>656</v>
      </c>
      <c r="B660" s="94" t="n">
        <v>0.227819</v>
      </c>
      <c r="C660" s="95" t="n">
        <v>-0.412236</v>
      </c>
      <c r="D660" s="95" t="n">
        <v>0.113047</v>
      </c>
      <c r="E660" s="95" t="n">
        <v>0.722502</v>
      </c>
      <c r="F660" s="95" t="n">
        <v>-0.906589</v>
      </c>
      <c r="G660" s="95" t="n">
        <v>1.169501</v>
      </c>
      <c r="H660" s="95" t="n">
        <v>-0.628046</v>
      </c>
      <c r="I660" s="95" t="n">
        <v>-0.443544</v>
      </c>
      <c r="J660" s="95" t="n">
        <v>-0.699782</v>
      </c>
      <c r="K660" s="95" t="n">
        <v>-0.585138</v>
      </c>
      <c r="L660" s="95" t="n">
        <v>1.902248</v>
      </c>
      <c r="M660" s="95" t="n">
        <v>1.053292</v>
      </c>
      <c r="N660" s="95" t="n">
        <v>-0.406064</v>
      </c>
      <c r="O660" s="95" t="n">
        <v>0.721736</v>
      </c>
    </row>
    <row r="661" customFormat="false" ht="15" hidden="false" customHeight="false" outlineLevel="0" collapsed="false">
      <c r="A661" s="14" t="n">
        <v>657</v>
      </c>
      <c r="B661" s="94" t="n">
        <v>0.920627</v>
      </c>
      <c r="C661" s="95" t="n">
        <v>-0.836842</v>
      </c>
      <c r="D661" s="95" t="n">
        <v>-1.80524</v>
      </c>
      <c r="E661" s="95" t="n">
        <v>0.390005</v>
      </c>
      <c r="F661" s="95" t="n">
        <v>2.690141</v>
      </c>
      <c r="G661" s="95" t="n">
        <v>-0.232032</v>
      </c>
      <c r="H661" s="95" t="n">
        <v>-0.258223</v>
      </c>
      <c r="I661" s="95" t="n">
        <v>-1.508082</v>
      </c>
      <c r="J661" s="95" t="n">
        <v>-1.361386</v>
      </c>
      <c r="K661" s="95" t="n">
        <v>-0.042467</v>
      </c>
      <c r="L661" s="95" t="n">
        <v>-0.164623</v>
      </c>
      <c r="M661" s="95" t="n">
        <v>-0.415991</v>
      </c>
      <c r="N661" s="95" t="n">
        <v>-0.369914</v>
      </c>
      <c r="O661" s="95" t="n">
        <v>-0.153445</v>
      </c>
    </row>
    <row r="662" customFormat="false" ht="15" hidden="false" customHeight="false" outlineLevel="0" collapsed="false">
      <c r="A662" s="14" t="n">
        <v>658</v>
      </c>
      <c r="B662" s="94" t="n">
        <v>0.9175</v>
      </c>
      <c r="C662" s="95" t="n">
        <v>0.167107</v>
      </c>
      <c r="D662" s="95" t="n">
        <v>0.777562</v>
      </c>
      <c r="E662" s="95" t="n">
        <v>0.890366</v>
      </c>
      <c r="F662" s="95" t="n">
        <v>0.458712</v>
      </c>
      <c r="G662" s="95" t="n">
        <v>-1.125173</v>
      </c>
      <c r="H662" s="95" t="n">
        <v>-1.882707</v>
      </c>
      <c r="I662" s="95" t="n">
        <v>1.231381</v>
      </c>
      <c r="J662" s="95" t="n">
        <v>0.565647</v>
      </c>
      <c r="K662" s="95" t="n">
        <v>0.410287</v>
      </c>
      <c r="L662" s="95" t="n">
        <v>-1.094465</v>
      </c>
      <c r="M662" s="95" t="n">
        <v>0.823215</v>
      </c>
      <c r="N662" s="95" t="n">
        <v>0.120877</v>
      </c>
      <c r="O662" s="95" t="n">
        <v>0.401189</v>
      </c>
    </row>
    <row r="663" customFormat="false" ht="15" hidden="false" customHeight="false" outlineLevel="0" collapsed="false">
      <c r="A663" s="14" t="n">
        <v>659</v>
      </c>
      <c r="B663" s="94" t="n">
        <v>0.957546</v>
      </c>
      <c r="C663" s="95" t="n">
        <v>-0.796476</v>
      </c>
      <c r="D663" s="95" t="n">
        <v>-0.633564</v>
      </c>
      <c r="E663" s="95" t="n">
        <v>-0.234062</v>
      </c>
      <c r="F663" s="95" t="n">
        <v>0.757298</v>
      </c>
      <c r="G663" s="95" t="n">
        <v>1.519803</v>
      </c>
      <c r="H663" s="95" t="n">
        <v>-0.555973</v>
      </c>
      <c r="I663" s="95" t="n">
        <v>0.552661</v>
      </c>
      <c r="J663" s="95" t="n">
        <v>0.426156</v>
      </c>
      <c r="K663" s="95" t="n">
        <v>1.709967</v>
      </c>
      <c r="L663" s="95" t="n">
        <v>-0.488398</v>
      </c>
      <c r="M663" s="95" t="n">
        <v>1.236002</v>
      </c>
      <c r="N663" s="95" t="n">
        <v>-0.084165</v>
      </c>
      <c r="O663" s="95" t="n">
        <v>0.95055</v>
      </c>
    </row>
    <row r="664" customFormat="false" ht="15" hidden="false" customHeight="false" outlineLevel="0" collapsed="false">
      <c r="A664" s="14" t="n">
        <v>660</v>
      </c>
      <c r="B664" s="94" t="n">
        <v>0.891127</v>
      </c>
      <c r="C664" s="95" t="n">
        <v>0.048483</v>
      </c>
      <c r="D664" s="95" t="n">
        <v>1.262292</v>
      </c>
      <c r="E664" s="95" t="n">
        <v>-0.460496</v>
      </c>
      <c r="F664" s="95" t="n">
        <v>1.415318</v>
      </c>
      <c r="G664" s="95" t="n">
        <v>-0.783366</v>
      </c>
      <c r="H664" s="95" t="n">
        <v>1.153231</v>
      </c>
      <c r="I664" s="95" t="n">
        <v>-1.200334</v>
      </c>
      <c r="J664" s="95" t="n">
        <v>0.931332</v>
      </c>
      <c r="K664" s="95" t="n">
        <v>-1.356684</v>
      </c>
      <c r="L664" s="95" t="n">
        <v>-0.307713</v>
      </c>
      <c r="M664" s="95" t="n">
        <v>1.158838</v>
      </c>
      <c r="N664" s="95" t="n">
        <v>0.251333</v>
      </c>
      <c r="O664" s="95" t="n">
        <v>-1.762327</v>
      </c>
    </row>
    <row r="665" customFormat="false" ht="15" hidden="false" customHeight="false" outlineLevel="0" collapsed="false">
      <c r="A665" s="14" t="n">
        <v>661</v>
      </c>
      <c r="B665" s="94" t="n">
        <v>0.525735</v>
      </c>
      <c r="C665" s="95" t="n">
        <v>0.436775</v>
      </c>
      <c r="D665" s="95" t="n">
        <v>1.52965</v>
      </c>
      <c r="E665" s="95" t="n">
        <v>0.911016</v>
      </c>
      <c r="F665" s="95" t="n">
        <v>-0.633626</v>
      </c>
      <c r="G665" s="95" t="n">
        <v>0.133462</v>
      </c>
      <c r="H665" s="95" t="n">
        <v>1.530169</v>
      </c>
      <c r="I665" s="95" t="n">
        <v>1.350993</v>
      </c>
      <c r="J665" s="95" t="n">
        <v>-1.773938</v>
      </c>
      <c r="K665" s="95" t="n">
        <v>1.07968</v>
      </c>
      <c r="L665" s="95" t="n">
        <v>-1.975805</v>
      </c>
      <c r="M665" s="95" t="n">
        <v>-1.654944</v>
      </c>
      <c r="N665" s="95" t="n">
        <v>-0.022932</v>
      </c>
      <c r="O665" s="95" t="n">
        <v>-1.017436</v>
      </c>
    </row>
    <row r="666" customFormat="false" ht="15" hidden="false" customHeight="false" outlineLevel="0" collapsed="false">
      <c r="A666" s="14" t="n">
        <v>662</v>
      </c>
      <c r="B666" s="94" t="n">
        <v>0.681767</v>
      </c>
      <c r="C666" s="95" t="n">
        <v>1.144646</v>
      </c>
      <c r="D666" s="95" t="n">
        <v>0.044248</v>
      </c>
      <c r="E666" s="95" t="n">
        <v>-1.323269</v>
      </c>
      <c r="F666" s="95" t="n">
        <v>0.81714</v>
      </c>
      <c r="G666" s="95" t="n">
        <v>-1.85829</v>
      </c>
      <c r="H666" s="95" t="n">
        <v>0.568017</v>
      </c>
      <c r="I666" s="95" t="n">
        <v>0.601924</v>
      </c>
      <c r="J666" s="95" t="n">
        <v>0.355448</v>
      </c>
      <c r="K666" s="95" t="n">
        <v>3.106194</v>
      </c>
      <c r="L666" s="95" t="n">
        <v>-0.542551</v>
      </c>
      <c r="M666" s="95" t="n">
        <v>-1.387338</v>
      </c>
      <c r="N666" s="95" t="n">
        <v>0.691875</v>
      </c>
      <c r="O666" s="95" t="n">
        <v>-0.610269</v>
      </c>
    </row>
    <row r="667" customFormat="false" ht="15" hidden="false" customHeight="false" outlineLevel="0" collapsed="false">
      <c r="A667" s="14" t="n">
        <v>663</v>
      </c>
      <c r="B667" s="94" t="n">
        <v>0.532996</v>
      </c>
      <c r="C667" s="95" t="n">
        <v>-0.398537</v>
      </c>
      <c r="D667" s="95" t="n">
        <v>-1.627531</v>
      </c>
      <c r="E667" s="95" t="n">
        <v>-0.561854</v>
      </c>
      <c r="F667" s="95" t="n">
        <v>-0.235669</v>
      </c>
      <c r="G667" s="95" t="n">
        <v>-1.825937</v>
      </c>
      <c r="H667" s="95" t="n">
        <v>0.974056</v>
      </c>
      <c r="I667" s="95" t="n">
        <v>-1.214893</v>
      </c>
      <c r="J667" s="95" t="n">
        <v>-0.25885</v>
      </c>
      <c r="K667" s="95" t="n">
        <v>0.239981</v>
      </c>
      <c r="L667" s="95" t="n">
        <v>0.443167</v>
      </c>
      <c r="M667" s="95" t="n">
        <v>2.116385</v>
      </c>
      <c r="N667" s="95" t="n">
        <v>-0.508564</v>
      </c>
      <c r="O667" s="95" t="n">
        <v>0.343132</v>
      </c>
    </row>
    <row r="668" customFormat="false" ht="15" hidden="false" customHeight="false" outlineLevel="0" collapsed="false">
      <c r="A668" s="14" t="n">
        <v>664</v>
      </c>
      <c r="B668" s="94" t="n">
        <v>0.301747</v>
      </c>
      <c r="C668" s="95" t="n">
        <v>0.439702</v>
      </c>
      <c r="D668" s="95" t="n">
        <v>0.427598</v>
      </c>
      <c r="E668" s="95" t="n">
        <v>-2.60922</v>
      </c>
      <c r="F668" s="95" t="n">
        <v>-0.027744</v>
      </c>
      <c r="G668" s="95" t="n">
        <v>-0.20052</v>
      </c>
      <c r="H668" s="95" t="n">
        <v>-0.854611</v>
      </c>
      <c r="I668" s="95" t="n">
        <v>0.225663</v>
      </c>
      <c r="J668" s="95" t="n">
        <v>0.611688</v>
      </c>
      <c r="K668" s="95" t="n">
        <v>0.168325</v>
      </c>
      <c r="L668" s="95" t="n">
        <v>0.479638</v>
      </c>
      <c r="M668" s="95" t="n">
        <v>-0.235979</v>
      </c>
      <c r="N668" s="95" t="n">
        <v>-1.236742</v>
      </c>
      <c r="O668" s="95" t="n">
        <v>1.986694</v>
      </c>
    </row>
    <row r="669" customFormat="false" ht="15" hidden="false" customHeight="false" outlineLevel="0" collapsed="false">
      <c r="A669" s="14" t="n">
        <v>665</v>
      </c>
      <c r="B669" s="94" t="n">
        <v>0.99064</v>
      </c>
      <c r="C669" s="95" t="n">
        <v>-0.907666</v>
      </c>
      <c r="D669" s="95" t="n">
        <v>0.037994</v>
      </c>
      <c r="E669" s="95" t="n">
        <v>0.276388</v>
      </c>
      <c r="F669" s="95" t="n">
        <v>-1.215493</v>
      </c>
      <c r="G669" s="95" t="n">
        <v>-0.040598</v>
      </c>
      <c r="H669" s="95" t="n">
        <v>0.37943</v>
      </c>
      <c r="I669" s="95" t="n">
        <v>0.22944</v>
      </c>
      <c r="J669" s="95" t="n">
        <v>-0.093951</v>
      </c>
      <c r="K669" s="95" t="n">
        <v>0.575378</v>
      </c>
      <c r="L669" s="95" t="n">
        <v>-1.514531</v>
      </c>
      <c r="M669" s="95" t="n">
        <v>0.624123</v>
      </c>
      <c r="N669" s="95" t="n">
        <v>0.922353</v>
      </c>
      <c r="O669" s="95" t="n">
        <v>-0.222033</v>
      </c>
    </row>
    <row r="670" customFormat="false" ht="15" hidden="false" customHeight="false" outlineLevel="0" collapsed="false">
      <c r="A670" s="14" t="n">
        <v>666</v>
      </c>
      <c r="B670" s="94" t="n">
        <v>0.024971</v>
      </c>
      <c r="C670" s="95" t="n">
        <v>-1.14833</v>
      </c>
      <c r="D670" s="95" t="n">
        <v>-1.205931</v>
      </c>
      <c r="E670" s="95" t="n">
        <v>-0.11321</v>
      </c>
      <c r="F670" s="95" t="n">
        <v>-0.810615</v>
      </c>
      <c r="G670" s="95" t="n">
        <v>1.158835</v>
      </c>
      <c r="H670" s="95" t="n">
        <v>-1.452368</v>
      </c>
      <c r="I670" s="95" t="n">
        <v>-0.32963</v>
      </c>
      <c r="J670" s="95" t="n">
        <v>-1.401167</v>
      </c>
      <c r="K670" s="95" t="n">
        <v>0.670443</v>
      </c>
      <c r="L670" s="95" t="n">
        <v>1.024112</v>
      </c>
      <c r="M670" s="95" t="n">
        <v>0.523099</v>
      </c>
      <c r="N670" s="95" t="n">
        <v>0.694217</v>
      </c>
      <c r="O670" s="95" t="n">
        <v>0.544131</v>
      </c>
    </row>
    <row r="671" customFormat="false" ht="15" hidden="false" customHeight="false" outlineLevel="0" collapsed="false">
      <c r="A671" s="14" t="n">
        <v>667</v>
      </c>
      <c r="B671" s="94" t="n">
        <v>0.251528</v>
      </c>
      <c r="C671" s="95" t="n">
        <v>-0.054586</v>
      </c>
      <c r="D671" s="95" t="n">
        <v>0.37475</v>
      </c>
      <c r="E671" s="95" t="n">
        <v>0.182634</v>
      </c>
      <c r="F671" s="95" t="n">
        <v>0.081872</v>
      </c>
      <c r="G671" s="95" t="n">
        <v>-0.300829</v>
      </c>
      <c r="H671" s="95" t="n">
        <v>1.188697</v>
      </c>
      <c r="I671" s="95" t="n">
        <v>-0.770992</v>
      </c>
      <c r="J671" s="95" t="n">
        <v>0.461619</v>
      </c>
      <c r="K671" s="95" t="n">
        <v>2.376097</v>
      </c>
      <c r="L671" s="95" t="n">
        <v>-2.176307</v>
      </c>
      <c r="M671" s="95" t="n">
        <v>1.067102</v>
      </c>
      <c r="N671" s="95" t="n">
        <v>-1.019869</v>
      </c>
      <c r="O671" s="95" t="n">
        <v>1.077066</v>
      </c>
    </row>
    <row r="672" customFormat="false" ht="15" hidden="false" customHeight="false" outlineLevel="0" collapsed="false">
      <c r="A672" s="14" t="n">
        <v>668</v>
      </c>
      <c r="B672" s="94" t="n">
        <v>0.928645</v>
      </c>
      <c r="C672" s="95" t="n">
        <v>-2.362181</v>
      </c>
      <c r="D672" s="95" t="n">
        <v>0.581749</v>
      </c>
      <c r="E672" s="95" t="n">
        <v>-1.199514</v>
      </c>
      <c r="F672" s="95" t="n">
        <v>-0.374657</v>
      </c>
      <c r="G672" s="95" t="n">
        <v>0.835656</v>
      </c>
      <c r="H672" s="95" t="n">
        <v>0.722509</v>
      </c>
      <c r="I672" s="95" t="n">
        <v>0.928456</v>
      </c>
      <c r="J672" s="95" t="n">
        <v>0.247667</v>
      </c>
      <c r="K672" s="95" t="n">
        <v>-0.791719</v>
      </c>
      <c r="L672" s="95" t="n">
        <v>0.172256</v>
      </c>
      <c r="M672" s="95" t="n">
        <v>-0.264117</v>
      </c>
      <c r="N672" s="95" t="n">
        <v>1.15616</v>
      </c>
      <c r="O672" s="95" t="n">
        <v>1.418938</v>
      </c>
    </row>
    <row r="673" customFormat="false" ht="15" hidden="false" customHeight="false" outlineLevel="0" collapsed="false">
      <c r="A673" s="14" t="n">
        <v>669</v>
      </c>
      <c r="B673" s="94" t="n">
        <v>0.952309</v>
      </c>
      <c r="C673" s="95" t="n">
        <v>-0.777222</v>
      </c>
      <c r="D673" s="95" t="n">
        <v>0.840351</v>
      </c>
      <c r="E673" s="95" t="n">
        <v>-0.012887</v>
      </c>
      <c r="F673" s="95" t="n">
        <v>0.435794</v>
      </c>
      <c r="G673" s="95" t="n">
        <v>1.260619</v>
      </c>
      <c r="H673" s="95" t="n">
        <v>1.244816</v>
      </c>
      <c r="I673" s="95" t="n">
        <v>-0.81587</v>
      </c>
      <c r="J673" s="95" t="n">
        <v>0.798179</v>
      </c>
      <c r="K673" s="95" t="n">
        <v>0.908572</v>
      </c>
      <c r="L673" s="95" t="n">
        <v>0.3381</v>
      </c>
      <c r="M673" s="95" t="n">
        <v>0.4223</v>
      </c>
      <c r="N673" s="95" t="n">
        <v>1.037801</v>
      </c>
      <c r="O673" s="95" t="n">
        <v>-0.727774</v>
      </c>
    </row>
    <row r="674" customFormat="false" ht="15" hidden="false" customHeight="false" outlineLevel="0" collapsed="false">
      <c r="A674" s="14" t="n">
        <v>670</v>
      </c>
      <c r="B674" s="94" t="n">
        <v>0.278815</v>
      </c>
      <c r="C674" s="95" t="n">
        <v>1.415299</v>
      </c>
      <c r="D674" s="95" t="n">
        <v>-0.088379</v>
      </c>
      <c r="E674" s="95" t="n">
        <v>0.293985</v>
      </c>
      <c r="F674" s="95" t="n">
        <v>-0.790378</v>
      </c>
      <c r="G674" s="95" t="n">
        <v>0.238375</v>
      </c>
      <c r="H674" s="95" t="n">
        <v>0.095898</v>
      </c>
      <c r="I674" s="95" t="n">
        <v>-0.111804</v>
      </c>
      <c r="J674" s="95" t="n">
        <v>-1.719277</v>
      </c>
      <c r="K674" s="95" t="n">
        <v>0.775217</v>
      </c>
      <c r="L674" s="95" t="n">
        <v>-1.037664</v>
      </c>
      <c r="M674" s="95" t="n">
        <v>-0.259969</v>
      </c>
      <c r="N674" s="95" t="n">
        <v>0.379568</v>
      </c>
      <c r="O674" s="95" t="n">
        <v>-0.460558</v>
      </c>
    </row>
    <row r="675" customFormat="false" ht="15" hidden="false" customHeight="false" outlineLevel="0" collapsed="false">
      <c r="A675" s="14" t="n">
        <v>671</v>
      </c>
      <c r="B675" s="94" t="n">
        <v>0.999783</v>
      </c>
      <c r="C675" s="95" t="n">
        <v>-0.791556</v>
      </c>
      <c r="D675" s="95" t="n">
        <v>0.71819</v>
      </c>
      <c r="E675" s="95" t="n">
        <v>-1.4133</v>
      </c>
      <c r="F675" s="95" t="n">
        <v>0.052167</v>
      </c>
      <c r="G675" s="95" t="n">
        <v>-0.208823</v>
      </c>
      <c r="H675" s="95" t="n">
        <v>0.214593</v>
      </c>
      <c r="I675" s="95" t="n">
        <v>-0.629198</v>
      </c>
      <c r="J675" s="95" t="n">
        <v>-0.594823</v>
      </c>
      <c r="K675" s="95" t="n">
        <v>0.867229</v>
      </c>
      <c r="L675" s="95" t="n">
        <v>1.347636</v>
      </c>
      <c r="M675" s="95" t="n">
        <v>-0.750781</v>
      </c>
      <c r="N675" s="95" t="n">
        <v>0.611928</v>
      </c>
      <c r="O675" s="95" t="n">
        <v>0.543415</v>
      </c>
    </row>
    <row r="676" customFormat="false" ht="15" hidden="false" customHeight="false" outlineLevel="0" collapsed="false">
      <c r="A676" s="14" t="n">
        <v>672</v>
      </c>
      <c r="B676" s="94" t="n">
        <v>0.812644</v>
      </c>
      <c r="C676" s="95" t="n">
        <v>1.242615</v>
      </c>
      <c r="D676" s="95" t="n">
        <v>1.811216</v>
      </c>
      <c r="E676" s="95" t="n">
        <v>0.158456</v>
      </c>
      <c r="F676" s="95" t="n">
        <v>0.149131</v>
      </c>
      <c r="G676" s="95" t="n">
        <v>-0.457187</v>
      </c>
      <c r="H676" s="95" t="n">
        <v>0.826095</v>
      </c>
      <c r="I676" s="95" t="n">
        <v>0.507049</v>
      </c>
      <c r="J676" s="95" t="n">
        <v>-0.100219</v>
      </c>
      <c r="K676" s="95" t="n">
        <v>-0.65355</v>
      </c>
      <c r="L676" s="95" t="n">
        <v>-0.423761</v>
      </c>
      <c r="M676" s="95" t="n">
        <v>-1.888784</v>
      </c>
      <c r="N676" s="95" t="n">
        <v>-2.514285</v>
      </c>
      <c r="O676" s="95" t="n">
        <v>-0.390409</v>
      </c>
    </row>
    <row r="677" customFormat="false" ht="15" hidden="false" customHeight="false" outlineLevel="0" collapsed="false">
      <c r="A677" s="14" t="n">
        <v>673</v>
      </c>
      <c r="B677" s="94" t="n">
        <v>0.776859</v>
      </c>
      <c r="C677" s="95" t="n">
        <v>-0.679337</v>
      </c>
      <c r="D677" s="95" t="n">
        <v>0.445754</v>
      </c>
      <c r="E677" s="95" t="n">
        <v>0.237405</v>
      </c>
      <c r="F677" s="95" t="n">
        <v>-0.610369</v>
      </c>
      <c r="G677" s="95" t="n">
        <v>-0.195219</v>
      </c>
      <c r="H677" s="95" t="n">
        <v>-0.524514</v>
      </c>
      <c r="I677" s="95" t="n">
        <v>1.136895</v>
      </c>
      <c r="J677" s="95" t="n">
        <v>0.436461</v>
      </c>
      <c r="K677" s="95" t="n">
        <v>0.0638</v>
      </c>
      <c r="L677" s="95" t="n">
        <v>1.046917</v>
      </c>
      <c r="M677" s="95" t="n">
        <v>1.472114</v>
      </c>
      <c r="N677" s="95" t="n">
        <v>0.981149</v>
      </c>
      <c r="O677" s="95" t="n">
        <v>0.290898</v>
      </c>
    </row>
    <row r="678" customFormat="false" ht="15" hidden="false" customHeight="false" outlineLevel="0" collapsed="false">
      <c r="A678" s="14" t="n">
        <v>674</v>
      </c>
      <c r="B678" s="94" t="n">
        <v>0.571845</v>
      </c>
      <c r="C678" s="95" t="n">
        <v>0.276624</v>
      </c>
      <c r="D678" s="95" t="n">
        <v>-0.381068</v>
      </c>
      <c r="E678" s="95" t="n">
        <v>0.067569</v>
      </c>
      <c r="F678" s="95" t="n">
        <v>0.058429</v>
      </c>
      <c r="G678" s="95" t="n">
        <v>-0.379484</v>
      </c>
      <c r="H678" s="95" t="n">
        <v>0.120167</v>
      </c>
      <c r="I678" s="95" t="n">
        <v>0.205629</v>
      </c>
      <c r="J678" s="95" t="n">
        <v>0.937972</v>
      </c>
      <c r="K678" s="95" t="n">
        <v>0.005944</v>
      </c>
      <c r="L678" s="95" t="n">
        <v>0.967385</v>
      </c>
      <c r="M678" s="95" t="n">
        <v>1.087459</v>
      </c>
      <c r="N678" s="95" t="n">
        <v>-1.501638</v>
      </c>
      <c r="O678" s="95" t="n">
        <v>0.305351</v>
      </c>
    </row>
    <row r="679" customFormat="false" ht="15" hidden="false" customHeight="false" outlineLevel="0" collapsed="false">
      <c r="A679" s="14" t="n">
        <v>675</v>
      </c>
      <c r="B679" s="94" t="n">
        <v>0.394272</v>
      </c>
      <c r="C679" s="95" t="n">
        <v>-0.504227</v>
      </c>
      <c r="D679" s="95" t="n">
        <v>-0.439674</v>
      </c>
      <c r="E679" s="95" t="n">
        <v>-2.222141</v>
      </c>
      <c r="F679" s="95" t="n">
        <v>1.383817</v>
      </c>
      <c r="G679" s="95" t="n">
        <v>0.283023</v>
      </c>
      <c r="H679" s="95" t="n">
        <v>0.113421</v>
      </c>
      <c r="I679" s="95" t="n">
        <v>0.499542</v>
      </c>
      <c r="J679" s="95" t="n">
        <v>0.671615</v>
      </c>
      <c r="K679" s="95" t="n">
        <v>-0.00242</v>
      </c>
      <c r="L679" s="95" t="n">
        <v>-1.11913</v>
      </c>
      <c r="M679" s="95" t="n">
        <v>-0.347272</v>
      </c>
      <c r="N679" s="95" t="n">
        <v>-2.38631</v>
      </c>
      <c r="O679" s="95" t="n">
        <v>-2.045583</v>
      </c>
    </row>
    <row r="680" customFormat="false" ht="15" hidden="false" customHeight="false" outlineLevel="0" collapsed="false">
      <c r="A680" s="14" t="n">
        <v>676</v>
      </c>
      <c r="B680" s="94" t="n">
        <v>0.009241</v>
      </c>
      <c r="C680" s="95" t="n">
        <v>-0.423679</v>
      </c>
      <c r="D680" s="95" t="n">
        <v>0.789246</v>
      </c>
      <c r="E680" s="95" t="n">
        <v>-1.122501</v>
      </c>
      <c r="F680" s="95" t="n">
        <v>-0.617797</v>
      </c>
      <c r="G680" s="95" t="n">
        <v>0.155473</v>
      </c>
      <c r="H680" s="95" t="n">
        <v>1.03164</v>
      </c>
      <c r="I680" s="95" t="n">
        <v>0.769218</v>
      </c>
      <c r="J680" s="95" t="n">
        <v>0.560474</v>
      </c>
      <c r="K680" s="95" t="n">
        <v>-0.02727</v>
      </c>
      <c r="L680" s="95" t="n">
        <v>-0.54603</v>
      </c>
      <c r="M680" s="95" t="n">
        <v>0.662057</v>
      </c>
      <c r="N680" s="95" t="n">
        <v>2.615749</v>
      </c>
      <c r="O680" s="95" t="n">
        <v>-0.648051</v>
      </c>
    </row>
    <row r="681" customFormat="false" ht="15" hidden="false" customHeight="false" outlineLevel="0" collapsed="false">
      <c r="A681" s="14" t="n">
        <v>677</v>
      </c>
      <c r="B681" s="94" t="n">
        <v>0.365581</v>
      </c>
      <c r="C681" s="95" t="n">
        <v>0.745034</v>
      </c>
      <c r="D681" s="95" t="n">
        <v>0.360745</v>
      </c>
      <c r="E681" s="95" t="n">
        <v>-2.369014</v>
      </c>
      <c r="F681" s="95" t="n">
        <v>-0.463289</v>
      </c>
      <c r="G681" s="95" t="n">
        <v>-1.132074</v>
      </c>
      <c r="H681" s="95" t="n">
        <v>0.56523</v>
      </c>
      <c r="I681" s="95" t="n">
        <v>-1.295381</v>
      </c>
      <c r="J681" s="95" t="n">
        <v>0.613408</v>
      </c>
      <c r="K681" s="95" t="n">
        <v>-0.409783</v>
      </c>
      <c r="L681" s="95" t="n">
        <v>-0.170279</v>
      </c>
      <c r="M681" s="95" t="n">
        <v>1.586996</v>
      </c>
      <c r="N681" s="95" t="n">
        <v>2.181821</v>
      </c>
      <c r="O681" s="95" t="n">
        <v>-0.885009</v>
      </c>
    </row>
    <row r="682" customFormat="false" ht="15" hidden="false" customHeight="false" outlineLevel="0" collapsed="false">
      <c r="A682" s="14" t="n">
        <v>678</v>
      </c>
      <c r="B682" s="94" t="n">
        <v>0.374784</v>
      </c>
      <c r="C682" s="95" t="n">
        <v>-1.330573</v>
      </c>
      <c r="D682" s="95" t="n">
        <v>0.026002</v>
      </c>
      <c r="E682" s="95" t="n">
        <v>1.378381</v>
      </c>
      <c r="F682" s="95" t="n">
        <v>-0.718701</v>
      </c>
      <c r="G682" s="95" t="n">
        <v>0.614217</v>
      </c>
      <c r="H682" s="95" t="n">
        <v>-0.367984</v>
      </c>
      <c r="I682" s="95" t="n">
        <v>-1.417123</v>
      </c>
      <c r="J682" s="95" t="n">
        <v>0.375847</v>
      </c>
      <c r="K682" s="95" t="n">
        <v>-1.57982</v>
      </c>
      <c r="L682" s="95" t="n">
        <v>-1.017006</v>
      </c>
      <c r="M682" s="95" t="n">
        <v>0.2664</v>
      </c>
      <c r="N682" s="95" t="n">
        <v>-0.832539</v>
      </c>
      <c r="O682" s="95" t="n">
        <v>0.25996</v>
      </c>
    </row>
    <row r="683" customFormat="false" ht="15" hidden="false" customHeight="false" outlineLevel="0" collapsed="false">
      <c r="A683" s="14" t="n">
        <v>679</v>
      </c>
      <c r="B683" s="94" t="n">
        <v>0.081488</v>
      </c>
      <c r="C683" s="95" t="n">
        <v>-0.023715</v>
      </c>
      <c r="D683" s="95" t="n">
        <v>0.359906</v>
      </c>
      <c r="E683" s="95" t="n">
        <v>0.108225</v>
      </c>
      <c r="F683" s="95" t="n">
        <v>2.261254</v>
      </c>
      <c r="G683" s="95" t="n">
        <v>1.244181</v>
      </c>
      <c r="H683" s="95" t="n">
        <v>0.308252</v>
      </c>
      <c r="I683" s="95" t="n">
        <v>0.625125</v>
      </c>
      <c r="J683" s="95" t="n">
        <v>0.202259</v>
      </c>
      <c r="K683" s="95" t="n">
        <v>-0.261312</v>
      </c>
      <c r="L683" s="95" t="n">
        <v>0.268436</v>
      </c>
      <c r="M683" s="95" t="n">
        <v>0.425487</v>
      </c>
      <c r="N683" s="95" t="n">
        <v>-0.505068</v>
      </c>
      <c r="O683" s="95" t="n">
        <v>-0.629815</v>
      </c>
    </row>
    <row r="684" customFormat="false" ht="15" hidden="false" customHeight="false" outlineLevel="0" collapsed="false">
      <c r="A684" s="14" t="n">
        <v>680</v>
      </c>
      <c r="B684" s="94" t="n">
        <v>0.084504</v>
      </c>
      <c r="C684" s="95" t="n">
        <v>0.534473</v>
      </c>
      <c r="D684" s="95" t="n">
        <v>-0.550676</v>
      </c>
      <c r="E684" s="95" t="n">
        <v>-0.780964</v>
      </c>
      <c r="F684" s="95" t="n">
        <v>-0.932129</v>
      </c>
      <c r="G684" s="95" t="n">
        <v>0.326726</v>
      </c>
      <c r="H684" s="95" t="n">
        <v>-0.401714</v>
      </c>
      <c r="I684" s="95" t="n">
        <v>-0.54899</v>
      </c>
      <c r="J684" s="95" t="n">
        <v>1.058911</v>
      </c>
      <c r="K684" s="95" t="n">
        <v>-2.417523</v>
      </c>
      <c r="L684" s="95" t="n">
        <v>-1.763262</v>
      </c>
      <c r="M684" s="95" t="n">
        <v>0.4711</v>
      </c>
      <c r="N684" s="95" t="n">
        <v>-0.198288</v>
      </c>
      <c r="O684" s="95" t="n">
        <v>0.150795</v>
      </c>
    </row>
    <row r="685" customFormat="false" ht="15" hidden="false" customHeight="false" outlineLevel="0" collapsed="false">
      <c r="A685" s="14" t="n">
        <v>681</v>
      </c>
      <c r="B685" s="94" t="n">
        <v>0.263369</v>
      </c>
      <c r="C685" s="95" t="n">
        <v>0.782442</v>
      </c>
      <c r="D685" s="95" t="n">
        <v>-0.972307</v>
      </c>
      <c r="E685" s="95" t="n">
        <v>0.097167</v>
      </c>
      <c r="F685" s="95" t="n">
        <v>0.173649</v>
      </c>
      <c r="G685" s="95" t="n">
        <v>-1.001837</v>
      </c>
      <c r="H685" s="95" t="n">
        <v>-0.941323</v>
      </c>
      <c r="I685" s="95" t="n">
        <v>-0.006368</v>
      </c>
      <c r="J685" s="95" t="n">
        <v>0.804273</v>
      </c>
      <c r="K685" s="95" t="n">
        <v>0.955404</v>
      </c>
      <c r="L685" s="95" t="n">
        <v>0.255007</v>
      </c>
      <c r="M685" s="95" t="n">
        <v>0.279236</v>
      </c>
      <c r="N685" s="95" t="n">
        <v>-0.189264</v>
      </c>
      <c r="O685" s="95" t="n">
        <v>-1.189026</v>
      </c>
    </row>
    <row r="686" customFormat="false" ht="15" hidden="false" customHeight="false" outlineLevel="0" collapsed="false">
      <c r="A686" s="14" t="n">
        <v>682</v>
      </c>
      <c r="B686" s="94" t="n">
        <v>0.494353</v>
      </c>
      <c r="C686" s="95" t="n">
        <v>-0.780512</v>
      </c>
      <c r="D686" s="95" t="n">
        <v>-1.476681</v>
      </c>
      <c r="E686" s="95" t="n">
        <v>1.039447</v>
      </c>
      <c r="F686" s="95" t="n">
        <v>0.099785</v>
      </c>
      <c r="G686" s="95" t="n">
        <v>-1.26492</v>
      </c>
      <c r="H686" s="95" t="n">
        <v>0.766409</v>
      </c>
      <c r="I686" s="95" t="n">
        <v>-0.000704</v>
      </c>
      <c r="J686" s="95" t="n">
        <v>0.243655</v>
      </c>
      <c r="K686" s="95" t="n">
        <v>1.322064</v>
      </c>
      <c r="L686" s="95" t="n">
        <v>1.082605</v>
      </c>
      <c r="M686" s="95" t="n">
        <v>-0.852197</v>
      </c>
      <c r="N686" s="95" t="n">
        <v>0.606601</v>
      </c>
      <c r="O686" s="95" t="n">
        <v>1.110895</v>
      </c>
    </row>
    <row r="687" customFormat="false" ht="15" hidden="false" customHeight="false" outlineLevel="0" collapsed="false">
      <c r="A687" s="14" t="n">
        <v>683</v>
      </c>
      <c r="B687" s="94" t="n">
        <v>0.77412</v>
      </c>
      <c r="C687" s="95" t="n">
        <v>1.527958</v>
      </c>
      <c r="D687" s="95" t="n">
        <v>-0.643324</v>
      </c>
      <c r="E687" s="95" t="n">
        <v>0.37789</v>
      </c>
      <c r="F687" s="95" t="n">
        <v>-1.430572</v>
      </c>
      <c r="G687" s="95" t="n">
        <v>0.615789</v>
      </c>
      <c r="H687" s="95" t="n">
        <v>-0.736538</v>
      </c>
      <c r="I687" s="95" t="n">
        <v>-1.003446</v>
      </c>
      <c r="J687" s="95" t="n">
        <v>0.642052</v>
      </c>
      <c r="K687" s="95" t="n">
        <v>-1.204246</v>
      </c>
      <c r="L687" s="95" t="n">
        <v>2.021912</v>
      </c>
      <c r="M687" s="95" t="n">
        <v>0.493482</v>
      </c>
      <c r="N687" s="95" t="n">
        <v>0.959594</v>
      </c>
      <c r="O687" s="95" t="n">
        <v>-0.981091</v>
      </c>
    </row>
    <row r="688" customFormat="false" ht="15" hidden="false" customHeight="false" outlineLevel="0" collapsed="false">
      <c r="A688" s="14" t="n">
        <v>684</v>
      </c>
      <c r="B688" s="94" t="n">
        <v>0.588879</v>
      </c>
      <c r="C688" s="95" t="n">
        <v>-0.077526</v>
      </c>
      <c r="D688" s="95" t="n">
        <v>3.194655</v>
      </c>
      <c r="E688" s="95" t="n">
        <v>-0.722726</v>
      </c>
      <c r="F688" s="95" t="n">
        <v>0.646899</v>
      </c>
      <c r="G688" s="95" t="n">
        <v>1.349676</v>
      </c>
      <c r="H688" s="95" t="n">
        <v>1.267523</v>
      </c>
      <c r="I688" s="95" t="n">
        <v>1.246842</v>
      </c>
      <c r="J688" s="95" t="n">
        <v>0.194453</v>
      </c>
      <c r="K688" s="95" t="n">
        <v>-0.231784</v>
      </c>
      <c r="L688" s="95" t="n">
        <v>-1.042206</v>
      </c>
      <c r="M688" s="95" t="n">
        <v>1.470679</v>
      </c>
      <c r="N688" s="95" t="n">
        <v>1.349943</v>
      </c>
      <c r="O688" s="95" t="n">
        <v>-0.475546</v>
      </c>
    </row>
    <row r="689" customFormat="false" ht="15" hidden="false" customHeight="false" outlineLevel="0" collapsed="false">
      <c r="A689" s="14" t="n">
        <v>685</v>
      </c>
      <c r="B689" s="94" t="n">
        <v>0.540963</v>
      </c>
      <c r="C689" s="95" t="n">
        <v>-0.744752</v>
      </c>
      <c r="D689" s="95" t="n">
        <v>0.001784</v>
      </c>
      <c r="E689" s="95" t="n">
        <v>0.289314</v>
      </c>
      <c r="F689" s="95" t="n">
        <v>-0.394825</v>
      </c>
      <c r="G689" s="95" t="n">
        <v>0.99502</v>
      </c>
      <c r="H689" s="95" t="n">
        <v>-0.591894</v>
      </c>
      <c r="I689" s="95" t="n">
        <v>0.389362</v>
      </c>
      <c r="J689" s="95" t="n">
        <v>-0.684394</v>
      </c>
      <c r="K689" s="95" t="n">
        <v>-0.359879</v>
      </c>
      <c r="L689" s="95" t="n">
        <v>-0.542659</v>
      </c>
      <c r="M689" s="95" t="n">
        <v>1.210979</v>
      </c>
      <c r="N689" s="95" t="n">
        <v>-1.504015</v>
      </c>
      <c r="O689" s="95" t="n">
        <v>0.7819</v>
      </c>
    </row>
    <row r="690" customFormat="false" ht="15" hidden="false" customHeight="false" outlineLevel="0" collapsed="false">
      <c r="A690" s="14" t="n">
        <v>686</v>
      </c>
      <c r="B690" s="94" t="n">
        <v>0.796597</v>
      </c>
      <c r="C690" s="95" t="n">
        <v>0.625298</v>
      </c>
      <c r="D690" s="95" t="n">
        <v>0.217472</v>
      </c>
      <c r="E690" s="95" t="n">
        <v>0.195479</v>
      </c>
      <c r="F690" s="95" t="n">
        <v>0.625329</v>
      </c>
      <c r="G690" s="95" t="n">
        <v>1.308889</v>
      </c>
      <c r="H690" s="95" t="n">
        <v>1.73414</v>
      </c>
      <c r="I690" s="95" t="n">
        <v>-2.244053</v>
      </c>
      <c r="J690" s="95" t="n">
        <v>-0.980441</v>
      </c>
      <c r="K690" s="95" t="n">
        <v>0.831359</v>
      </c>
      <c r="L690" s="95" t="n">
        <v>0.569212</v>
      </c>
      <c r="M690" s="95" t="n">
        <v>0.322626</v>
      </c>
      <c r="N690" s="95" t="n">
        <v>0.215351</v>
      </c>
      <c r="O690" s="95" t="n">
        <v>0.505545</v>
      </c>
    </row>
    <row r="691" customFormat="false" ht="15" hidden="false" customHeight="false" outlineLevel="0" collapsed="false">
      <c r="A691" s="14" t="n">
        <v>687</v>
      </c>
      <c r="B691" s="94" t="n">
        <v>0.848001</v>
      </c>
      <c r="C691" s="95" t="n">
        <v>-0.763247</v>
      </c>
      <c r="D691" s="95" t="n">
        <v>0.77863</v>
      </c>
      <c r="E691" s="95" t="n">
        <v>0.355082</v>
      </c>
      <c r="F691" s="95" t="n">
        <v>0.614237</v>
      </c>
      <c r="G691" s="95" t="n">
        <v>-0.676993</v>
      </c>
      <c r="H691" s="95" t="n">
        <v>1.165549</v>
      </c>
      <c r="I691" s="95" t="n">
        <v>1.361125</v>
      </c>
      <c r="J691" s="95" t="n">
        <v>-0.610068</v>
      </c>
      <c r="K691" s="95" t="n">
        <v>1.347582</v>
      </c>
      <c r="L691" s="95" t="n">
        <v>0.127208</v>
      </c>
      <c r="M691" s="95" t="n">
        <v>0.693395</v>
      </c>
      <c r="N691" s="95" t="n">
        <v>0.212059</v>
      </c>
      <c r="O691" s="95" t="n">
        <v>0.43783</v>
      </c>
    </row>
    <row r="692" customFormat="false" ht="15" hidden="false" customHeight="false" outlineLevel="0" collapsed="false">
      <c r="A692" s="14" t="n">
        <v>688</v>
      </c>
      <c r="B692" s="94" t="n">
        <v>0.439844</v>
      </c>
      <c r="C692" s="95" t="n">
        <v>-0.47565</v>
      </c>
      <c r="D692" s="95" t="n">
        <v>-0.097732</v>
      </c>
      <c r="E692" s="95" t="n">
        <v>-0.272571</v>
      </c>
      <c r="F692" s="95" t="n">
        <v>0.813779</v>
      </c>
      <c r="G692" s="95" t="n">
        <v>-0.297021</v>
      </c>
      <c r="H692" s="95" t="n">
        <v>-1.166251</v>
      </c>
      <c r="I692" s="95" t="n">
        <v>-0.805577</v>
      </c>
      <c r="J692" s="95" t="n">
        <v>0.576786</v>
      </c>
      <c r="K692" s="95" t="n">
        <v>0.461102</v>
      </c>
      <c r="L692" s="95" t="n">
        <v>-1.293776</v>
      </c>
      <c r="M692" s="95" t="n">
        <v>-0.050711</v>
      </c>
      <c r="N692" s="95" t="n">
        <v>-2.292449</v>
      </c>
      <c r="O692" s="95" t="n">
        <v>0.701176</v>
      </c>
    </row>
    <row r="693" customFormat="false" ht="15" hidden="false" customHeight="false" outlineLevel="0" collapsed="false">
      <c r="A693" s="14" t="n">
        <v>689</v>
      </c>
      <c r="B693" s="94" t="n">
        <v>0.607167</v>
      </c>
      <c r="C693" s="95" t="n">
        <v>1.996145</v>
      </c>
      <c r="D693" s="95" t="n">
        <v>1.156721</v>
      </c>
      <c r="E693" s="95" t="n">
        <v>0.879358</v>
      </c>
      <c r="F693" s="95" t="n">
        <v>0.006678</v>
      </c>
      <c r="G693" s="95" t="n">
        <v>-1.589544</v>
      </c>
      <c r="H693" s="95" t="n">
        <v>1.144514</v>
      </c>
      <c r="I693" s="95" t="n">
        <v>0.547742</v>
      </c>
      <c r="J693" s="95" t="n">
        <v>-0.381439</v>
      </c>
      <c r="K693" s="95" t="n">
        <v>-2.902341</v>
      </c>
      <c r="L693" s="95" t="n">
        <v>-1.267853</v>
      </c>
      <c r="M693" s="95" t="n">
        <v>-0.459187</v>
      </c>
      <c r="N693" s="95" t="n">
        <v>0.076571</v>
      </c>
      <c r="O693" s="95" t="n">
        <v>-0.532964</v>
      </c>
    </row>
    <row r="694" customFormat="false" ht="15" hidden="false" customHeight="false" outlineLevel="0" collapsed="false">
      <c r="A694" s="14" t="n">
        <v>690</v>
      </c>
      <c r="B694" s="94" t="n">
        <v>0.921273</v>
      </c>
      <c r="C694" s="95" t="n">
        <v>-0.556343</v>
      </c>
      <c r="D694" s="95" t="n">
        <v>-0.269217</v>
      </c>
      <c r="E694" s="95" t="n">
        <v>0.760534</v>
      </c>
      <c r="F694" s="95" t="n">
        <v>0.317284</v>
      </c>
      <c r="G694" s="95" t="n">
        <v>-0.717496</v>
      </c>
      <c r="H694" s="95" t="n">
        <v>-0.419952</v>
      </c>
      <c r="I694" s="95" t="n">
        <v>-0.102343</v>
      </c>
      <c r="J694" s="95" t="n">
        <v>0.697365</v>
      </c>
      <c r="K694" s="95" t="n">
        <v>-0.531545</v>
      </c>
      <c r="L694" s="95" t="n">
        <v>2.9153</v>
      </c>
      <c r="M694" s="95" t="n">
        <v>-0.579249</v>
      </c>
      <c r="N694" s="95" t="n">
        <v>-1.175931</v>
      </c>
      <c r="O694" s="95" t="n">
        <v>-0.292356</v>
      </c>
    </row>
    <row r="695" customFormat="false" ht="15" hidden="false" customHeight="false" outlineLevel="0" collapsed="false">
      <c r="A695" s="14" t="n">
        <v>691</v>
      </c>
      <c r="B695" s="94" t="n">
        <v>0.07981</v>
      </c>
      <c r="C695" s="95" t="n">
        <v>-0.000108</v>
      </c>
      <c r="D695" s="95" t="n">
        <v>0.959518</v>
      </c>
      <c r="E695" s="95" t="n">
        <v>0.395366</v>
      </c>
      <c r="F695" s="95" t="n">
        <v>0.161407</v>
      </c>
      <c r="G695" s="95" t="n">
        <v>-1.003274</v>
      </c>
      <c r="H695" s="95" t="n">
        <v>-0.751359</v>
      </c>
      <c r="I695" s="95" t="n">
        <v>0.540502</v>
      </c>
      <c r="J695" s="95" t="n">
        <v>1.291999</v>
      </c>
      <c r="K695" s="95" t="n">
        <v>-1.75205</v>
      </c>
      <c r="L695" s="95" t="n">
        <v>-0.513186</v>
      </c>
      <c r="M695" s="95" t="n">
        <v>0.295381</v>
      </c>
      <c r="N695" s="95" t="n">
        <v>0.079217</v>
      </c>
      <c r="O695" s="95" t="n">
        <v>-0.659116</v>
      </c>
    </row>
    <row r="696" customFormat="false" ht="15" hidden="false" customHeight="false" outlineLevel="0" collapsed="false">
      <c r="A696" s="14" t="n">
        <v>692</v>
      </c>
      <c r="B696" s="94" t="n">
        <v>0.608907</v>
      </c>
      <c r="C696" s="95" t="n">
        <v>0.103362</v>
      </c>
      <c r="D696" s="95" t="n">
        <v>-1.609656</v>
      </c>
      <c r="E696" s="95" t="n">
        <v>-0.61111</v>
      </c>
      <c r="F696" s="95" t="n">
        <v>2.441681</v>
      </c>
      <c r="G696" s="95" t="n">
        <v>-2.034577</v>
      </c>
      <c r="H696" s="95" t="n">
        <v>-0.694895</v>
      </c>
      <c r="I696" s="95" t="n">
        <v>0.555276</v>
      </c>
      <c r="J696" s="95" t="n">
        <v>1.134124</v>
      </c>
      <c r="K696" s="95" t="n">
        <v>2.191321</v>
      </c>
      <c r="L696" s="95" t="n">
        <v>1.542397</v>
      </c>
      <c r="M696" s="95" t="n">
        <v>1.204397</v>
      </c>
      <c r="N696" s="95" t="n">
        <v>-1.045753</v>
      </c>
      <c r="O696" s="95" t="n">
        <v>2.018934</v>
      </c>
    </row>
    <row r="697" customFormat="false" ht="15" hidden="false" customHeight="false" outlineLevel="0" collapsed="false">
      <c r="A697" s="14" t="n">
        <v>693</v>
      </c>
      <c r="B697" s="94" t="n">
        <v>0.776513</v>
      </c>
      <c r="C697" s="95" t="n">
        <v>0.812673</v>
      </c>
      <c r="D697" s="95" t="n">
        <v>-0.917545</v>
      </c>
      <c r="E697" s="95" t="n">
        <v>-0.649186</v>
      </c>
      <c r="F697" s="95" t="n">
        <v>1.489103</v>
      </c>
      <c r="G697" s="95" t="n">
        <v>-0.121941</v>
      </c>
      <c r="H697" s="95" t="n">
        <v>0.364099</v>
      </c>
      <c r="I697" s="95" t="n">
        <v>-1.489977</v>
      </c>
      <c r="J697" s="95" t="n">
        <v>-0.659142</v>
      </c>
      <c r="K697" s="95" t="n">
        <v>0.83885</v>
      </c>
      <c r="L697" s="95" t="n">
        <v>-0.160137</v>
      </c>
      <c r="M697" s="95" t="n">
        <v>-1.834557</v>
      </c>
      <c r="N697" s="95" t="n">
        <v>-1.200412</v>
      </c>
      <c r="O697" s="95" t="n">
        <v>-0.292103</v>
      </c>
    </row>
    <row r="698" customFormat="false" ht="15" hidden="false" customHeight="false" outlineLevel="0" collapsed="false">
      <c r="A698" s="14" t="n">
        <v>694</v>
      </c>
      <c r="B698" s="94" t="n">
        <v>0.427333</v>
      </c>
      <c r="C698" s="95" t="n">
        <v>-0.873326</v>
      </c>
      <c r="D698" s="95" t="n">
        <v>-0.628952</v>
      </c>
      <c r="E698" s="95" t="n">
        <v>0.029455</v>
      </c>
      <c r="F698" s="95" t="n">
        <v>0.055779</v>
      </c>
      <c r="G698" s="95" t="n">
        <v>1.434027</v>
      </c>
      <c r="H698" s="95" t="n">
        <v>1.256391</v>
      </c>
      <c r="I698" s="95" t="n">
        <v>1.083966</v>
      </c>
      <c r="J698" s="95" t="n">
        <v>-0.801141</v>
      </c>
      <c r="K698" s="95" t="n">
        <v>0.417139</v>
      </c>
      <c r="L698" s="95" t="n">
        <v>-0.535934</v>
      </c>
      <c r="M698" s="95" t="n">
        <v>1.80805</v>
      </c>
      <c r="N698" s="95" t="n">
        <v>-0.796981</v>
      </c>
      <c r="O698" s="95" t="n">
        <v>-0.152091</v>
      </c>
    </row>
    <row r="699" customFormat="false" ht="15" hidden="false" customHeight="false" outlineLevel="0" collapsed="false">
      <c r="A699" s="14" t="n">
        <v>695</v>
      </c>
      <c r="B699" s="94" t="n">
        <v>0.749942</v>
      </c>
      <c r="C699" s="95" t="n">
        <v>0.709336</v>
      </c>
      <c r="D699" s="95" t="n">
        <v>-0.144247</v>
      </c>
      <c r="E699" s="95" t="n">
        <v>-1.245873</v>
      </c>
      <c r="F699" s="95" t="n">
        <v>-0.629695</v>
      </c>
      <c r="G699" s="95" t="n">
        <v>1.944514</v>
      </c>
      <c r="H699" s="95" t="n">
        <v>0.486122</v>
      </c>
      <c r="I699" s="95" t="n">
        <v>0.459184</v>
      </c>
      <c r="J699" s="95" t="n">
        <v>1.006771</v>
      </c>
      <c r="K699" s="95" t="n">
        <v>0.694238</v>
      </c>
      <c r="L699" s="95" t="n">
        <v>-1.870583</v>
      </c>
      <c r="M699" s="95" t="n">
        <v>0.368667</v>
      </c>
      <c r="N699" s="95" t="n">
        <v>-1.526804</v>
      </c>
      <c r="O699" s="95" t="n">
        <v>1.437762</v>
      </c>
    </row>
    <row r="700" customFormat="false" ht="15" hidden="false" customHeight="false" outlineLevel="0" collapsed="false">
      <c r="A700" s="14" t="n">
        <v>696</v>
      </c>
      <c r="B700" s="94" t="n">
        <v>0.840037</v>
      </c>
      <c r="C700" s="95" t="n">
        <v>0.750926</v>
      </c>
      <c r="D700" s="95" t="n">
        <v>-0.465454</v>
      </c>
      <c r="E700" s="95" t="n">
        <v>-0.138918</v>
      </c>
      <c r="F700" s="95" t="n">
        <v>-1.524819</v>
      </c>
      <c r="G700" s="95" t="n">
        <v>-1.585523</v>
      </c>
      <c r="H700" s="95" t="n">
        <v>-0.057734</v>
      </c>
      <c r="I700" s="95" t="n">
        <v>1.325033</v>
      </c>
      <c r="J700" s="95" t="n">
        <v>-1.548395</v>
      </c>
      <c r="K700" s="95" t="n">
        <v>0.289736</v>
      </c>
      <c r="L700" s="95" t="n">
        <v>0.042741</v>
      </c>
      <c r="M700" s="95" t="n">
        <v>0.250388</v>
      </c>
      <c r="N700" s="95" t="n">
        <v>0.824396</v>
      </c>
      <c r="O700" s="95" t="n">
        <v>0.908054</v>
      </c>
    </row>
    <row r="701" customFormat="false" ht="15" hidden="false" customHeight="false" outlineLevel="0" collapsed="false">
      <c r="A701" s="14" t="n">
        <v>697</v>
      </c>
      <c r="B701" s="94" t="n">
        <v>0.764344</v>
      </c>
      <c r="C701" s="95" t="n">
        <v>0.386617</v>
      </c>
      <c r="D701" s="95" t="n">
        <v>0.023927</v>
      </c>
      <c r="E701" s="95" t="n">
        <v>0.685908</v>
      </c>
      <c r="F701" s="95" t="n">
        <v>-0.098022</v>
      </c>
      <c r="G701" s="95" t="n">
        <v>0.945549</v>
      </c>
      <c r="H701" s="95" t="n">
        <v>0.425807</v>
      </c>
      <c r="I701" s="95" t="n">
        <v>-1.409793</v>
      </c>
      <c r="J701" s="95" t="n">
        <v>-0.332106</v>
      </c>
      <c r="K701" s="95" t="n">
        <v>1.467797</v>
      </c>
      <c r="L701" s="95" t="n">
        <v>0.064096</v>
      </c>
      <c r="M701" s="95" t="n">
        <v>0.189566</v>
      </c>
      <c r="N701" s="95" t="n">
        <v>-0.785407</v>
      </c>
      <c r="O701" s="95" t="n">
        <v>0.048468</v>
      </c>
    </row>
    <row r="702" customFormat="false" ht="15" hidden="false" customHeight="false" outlineLevel="0" collapsed="false">
      <c r="A702" s="14" t="n">
        <v>698</v>
      </c>
      <c r="B702" s="94" t="n">
        <v>0.536807</v>
      </c>
      <c r="C702" s="95" t="n">
        <v>0.468559</v>
      </c>
      <c r="D702" s="95" t="n">
        <v>-0.124504</v>
      </c>
      <c r="E702" s="95" t="n">
        <v>1.003959</v>
      </c>
      <c r="F702" s="95" t="n">
        <v>-0.695872</v>
      </c>
      <c r="G702" s="95" t="n">
        <v>0.645872</v>
      </c>
      <c r="H702" s="95" t="n">
        <v>0.488381</v>
      </c>
      <c r="I702" s="95" t="n">
        <v>-0.144451</v>
      </c>
      <c r="J702" s="95" t="n">
        <v>-0.504459</v>
      </c>
      <c r="K702" s="95" t="n">
        <v>-0.184055</v>
      </c>
      <c r="L702" s="95" t="n">
        <v>0.431288</v>
      </c>
      <c r="M702" s="95" t="n">
        <v>0.569333</v>
      </c>
      <c r="N702" s="95" t="n">
        <v>2.469392</v>
      </c>
      <c r="O702" s="95" t="n">
        <v>0.044817</v>
      </c>
    </row>
    <row r="703" customFormat="false" ht="15" hidden="false" customHeight="false" outlineLevel="0" collapsed="false">
      <c r="A703" s="14" t="n">
        <v>699</v>
      </c>
      <c r="B703" s="94" t="n">
        <v>0.72437</v>
      </c>
      <c r="C703" s="95" t="n">
        <v>1.181969</v>
      </c>
      <c r="D703" s="95" t="n">
        <v>0.088625</v>
      </c>
      <c r="E703" s="95" t="n">
        <v>1.802522</v>
      </c>
      <c r="F703" s="95" t="n">
        <v>0.530827</v>
      </c>
      <c r="G703" s="95" t="n">
        <v>-0.363605</v>
      </c>
      <c r="H703" s="95" t="n">
        <v>0.446831</v>
      </c>
      <c r="I703" s="95" t="n">
        <v>1.684739</v>
      </c>
      <c r="J703" s="95" t="n">
        <v>-0.305457</v>
      </c>
      <c r="K703" s="95" t="n">
        <v>0.170522</v>
      </c>
      <c r="L703" s="95" t="n">
        <v>1.612721</v>
      </c>
      <c r="M703" s="95" t="n">
        <v>0.02526</v>
      </c>
      <c r="N703" s="95" t="n">
        <v>-1.276199</v>
      </c>
      <c r="O703" s="95" t="n">
        <v>-0.63377</v>
      </c>
    </row>
    <row r="704" customFormat="false" ht="15" hidden="false" customHeight="false" outlineLevel="0" collapsed="false">
      <c r="A704" s="14" t="n">
        <v>700</v>
      </c>
      <c r="B704" s="94" t="n">
        <v>0.709336</v>
      </c>
      <c r="C704" s="95" t="n">
        <v>-0.403862</v>
      </c>
      <c r="D704" s="95" t="n">
        <v>-0.164694</v>
      </c>
      <c r="E704" s="95" t="n">
        <v>0.759835</v>
      </c>
      <c r="F704" s="95" t="n">
        <v>-0.425921</v>
      </c>
      <c r="G704" s="95" t="n">
        <v>0.023055</v>
      </c>
      <c r="H704" s="95" t="n">
        <v>-1.003613</v>
      </c>
      <c r="I704" s="95" t="n">
        <v>-0.197257</v>
      </c>
      <c r="J704" s="95" t="n">
        <v>0.804582</v>
      </c>
      <c r="K704" s="95" t="n">
        <v>1.901833</v>
      </c>
      <c r="L704" s="95" t="n">
        <v>-2.160694</v>
      </c>
      <c r="M704" s="95" t="n">
        <v>-1.294275</v>
      </c>
      <c r="N704" s="95" t="n">
        <v>0.676251</v>
      </c>
      <c r="O704" s="95" t="n">
        <v>-0.479646</v>
      </c>
    </row>
    <row r="705" customFormat="false" ht="15" hidden="false" customHeight="false" outlineLevel="0" collapsed="false">
      <c r="A705" s="14" t="n">
        <v>701</v>
      </c>
      <c r="B705" s="94" t="n">
        <v>0.383366</v>
      </c>
      <c r="C705" s="95" t="n">
        <v>-1.387445</v>
      </c>
      <c r="D705" s="95" t="n">
        <v>-0.756761</v>
      </c>
      <c r="E705" s="95" t="n">
        <v>1.024498</v>
      </c>
      <c r="F705" s="95" t="n">
        <v>0.470271</v>
      </c>
      <c r="G705" s="95" t="n">
        <v>0.152423</v>
      </c>
      <c r="H705" s="95" t="n">
        <v>0.332985</v>
      </c>
      <c r="I705" s="95" t="n">
        <v>2.095527</v>
      </c>
      <c r="J705" s="95" t="n">
        <v>0.149972</v>
      </c>
      <c r="K705" s="95" t="n">
        <v>0.067621</v>
      </c>
      <c r="L705" s="95" t="n">
        <v>0.224321</v>
      </c>
      <c r="M705" s="95" t="n">
        <v>1.445166</v>
      </c>
      <c r="N705" s="95" t="n">
        <v>-0.565594</v>
      </c>
      <c r="O705" s="95" t="n">
        <v>0.964639</v>
      </c>
    </row>
    <row r="706" customFormat="false" ht="15" hidden="false" customHeight="false" outlineLevel="0" collapsed="false">
      <c r="A706" s="14" t="n">
        <v>702</v>
      </c>
      <c r="B706" s="94" t="n">
        <v>0.021267</v>
      </c>
      <c r="C706" s="95" t="n">
        <v>0.824652</v>
      </c>
      <c r="D706" s="95" t="n">
        <v>-0.079062</v>
      </c>
      <c r="E706" s="95" t="n">
        <v>0.497481</v>
      </c>
      <c r="F706" s="95" t="n">
        <v>-0.542088</v>
      </c>
      <c r="G706" s="95" t="n">
        <v>1.058853</v>
      </c>
      <c r="H706" s="95" t="n">
        <v>0.010527</v>
      </c>
      <c r="I706" s="95" t="n">
        <v>-0.602026</v>
      </c>
      <c r="J706" s="95" t="n">
        <v>1.247406</v>
      </c>
      <c r="K706" s="95" t="n">
        <v>0.163671</v>
      </c>
      <c r="L706" s="95" t="n">
        <v>-0.234456</v>
      </c>
      <c r="M706" s="95" t="n">
        <v>-0.980835</v>
      </c>
      <c r="N706" s="95" t="n">
        <v>-0.256538</v>
      </c>
      <c r="O706" s="95" t="n">
        <v>0.788013</v>
      </c>
    </row>
    <row r="707" customFormat="false" ht="15" hidden="false" customHeight="false" outlineLevel="0" collapsed="false">
      <c r="A707" s="14" t="n">
        <v>703</v>
      </c>
      <c r="B707" s="94" t="n">
        <v>0.949717</v>
      </c>
      <c r="C707" s="95" t="n">
        <v>-0.345048</v>
      </c>
      <c r="D707" s="95" t="n">
        <v>-0.689199</v>
      </c>
      <c r="E707" s="95" t="n">
        <v>0.541949</v>
      </c>
      <c r="F707" s="95" t="n">
        <v>-0.131898</v>
      </c>
      <c r="G707" s="95" t="n">
        <v>2.300496</v>
      </c>
      <c r="H707" s="95" t="n">
        <v>-1.461067</v>
      </c>
      <c r="I707" s="95" t="n">
        <v>0.50025</v>
      </c>
      <c r="J707" s="95" t="n">
        <v>1.688664</v>
      </c>
      <c r="K707" s="95" t="n">
        <v>-0.21454</v>
      </c>
      <c r="L707" s="95" t="n">
        <v>-1.436569</v>
      </c>
      <c r="M707" s="95" t="n">
        <v>-0.240945</v>
      </c>
      <c r="N707" s="95" t="n">
        <v>-1.015811</v>
      </c>
      <c r="O707" s="95" t="n">
        <v>-0.549507</v>
      </c>
    </row>
    <row r="708" customFormat="false" ht="15" hidden="false" customHeight="false" outlineLevel="0" collapsed="false">
      <c r="A708" s="14" t="n">
        <v>704</v>
      </c>
      <c r="B708" s="94" t="n">
        <v>0.467695</v>
      </c>
      <c r="C708" s="95" t="n">
        <v>0.301898</v>
      </c>
      <c r="D708" s="95" t="n">
        <v>-0.837038</v>
      </c>
      <c r="E708" s="95" t="n">
        <v>1.436641</v>
      </c>
      <c r="F708" s="95" t="n">
        <v>1.116006</v>
      </c>
      <c r="G708" s="95" t="n">
        <v>0.996054</v>
      </c>
      <c r="H708" s="95" t="n">
        <v>-0.349041</v>
      </c>
      <c r="I708" s="95" t="n">
        <v>-0.680134</v>
      </c>
      <c r="J708" s="95" t="n">
        <v>-0.744552</v>
      </c>
      <c r="K708" s="95" t="n">
        <v>-0.343638</v>
      </c>
      <c r="L708" s="95" t="n">
        <v>0.60468</v>
      </c>
      <c r="M708" s="95" t="n">
        <v>0.702833</v>
      </c>
      <c r="N708" s="95" t="n">
        <v>1.68212</v>
      </c>
      <c r="O708" s="95" t="n">
        <v>-1.636905</v>
      </c>
    </row>
    <row r="709" customFormat="false" ht="15" hidden="false" customHeight="false" outlineLevel="0" collapsed="false">
      <c r="A709" s="14" t="n">
        <v>705</v>
      </c>
      <c r="B709" s="94" t="n">
        <v>0.298507</v>
      </c>
      <c r="C709" s="95" t="n">
        <v>1.730301</v>
      </c>
      <c r="D709" s="95" t="n">
        <v>1.431552</v>
      </c>
      <c r="E709" s="95" t="n">
        <v>-0.374915</v>
      </c>
      <c r="F709" s="95" t="n">
        <v>0.237785</v>
      </c>
      <c r="G709" s="95" t="n">
        <v>0.851613</v>
      </c>
      <c r="H709" s="95" t="n">
        <v>0.481898</v>
      </c>
      <c r="I709" s="95" t="n">
        <v>0.714299</v>
      </c>
      <c r="J709" s="95" t="n">
        <v>1.82322</v>
      </c>
      <c r="K709" s="95" t="n">
        <v>-0.018341</v>
      </c>
      <c r="L709" s="95" t="n">
        <v>0.135455</v>
      </c>
      <c r="M709" s="95" t="n">
        <v>-2.365157</v>
      </c>
      <c r="N709" s="95" t="n">
        <v>-0.085013</v>
      </c>
      <c r="O709" s="95" t="n">
        <v>-0.884589</v>
      </c>
    </row>
    <row r="710" customFormat="false" ht="15" hidden="false" customHeight="false" outlineLevel="0" collapsed="false">
      <c r="A710" s="14" t="n">
        <v>706</v>
      </c>
      <c r="B710" s="94" t="n">
        <v>0.250532</v>
      </c>
      <c r="C710" s="95" t="n">
        <v>-2.484323</v>
      </c>
      <c r="D710" s="95" t="n">
        <v>1.79235</v>
      </c>
      <c r="E710" s="95" t="n">
        <v>0.829658</v>
      </c>
      <c r="F710" s="95" t="n">
        <v>-1.262106</v>
      </c>
      <c r="G710" s="95" t="n">
        <v>-0.486242</v>
      </c>
      <c r="H710" s="95" t="n">
        <v>0.76925</v>
      </c>
      <c r="I710" s="95" t="n">
        <v>-1.747292</v>
      </c>
      <c r="J710" s="95" t="n">
        <v>-1.016758</v>
      </c>
      <c r="K710" s="95" t="n">
        <v>0.104675</v>
      </c>
      <c r="L710" s="95" t="n">
        <v>-0.306572</v>
      </c>
      <c r="M710" s="95" t="n">
        <v>0.53656</v>
      </c>
      <c r="N710" s="95" t="n">
        <v>-0.5383</v>
      </c>
      <c r="O710" s="95" t="n">
        <v>2.678887</v>
      </c>
    </row>
    <row r="711" customFormat="false" ht="15" hidden="false" customHeight="false" outlineLevel="0" collapsed="false">
      <c r="A711" s="14" t="n">
        <v>707</v>
      </c>
      <c r="B711" s="94" t="n">
        <v>0.399493</v>
      </c>
      <c r="C711" s="95" t="n">
        <v>-0.796342</v>
      </c>
      <c r="D711" s="95" t="n">
        <v>-1.198294</v>
      </c>
      <c r="E711" s="95" t="n">
        <v>0.700825</v>
      </c>
      <c r="F711" s="95" t="n">
        <v>1.55961</v>
      </c>
      <c r="G711" s="95" t="n">
        <v>-1.229761</v>
      </c>
      <c r="H711" s="95" t="n">
        <v>-0.450706</v>
      </c>
      <c r="I711" s="95" t="n">
        <v>0.535868</v>
      </c>
      <c r="J711" s="95" t="n">
        <v>1.378592</v>
      </c>
      <c r="K711" s="95" t="n">
        <v>0.302579</v>
      </c>
      <c r="L711" s="95" t="n">
        <v>0.79767</v>
      </c>
      <c r="M711" s="95" t="n">
        <v>-1.612837</v>
      </c>
      <c r="N711" s="95" t="n">
        <v>-1.374616</v>
      </c>
      <c r="O711" s="95" t="n">
        <v>-0.711436</v>
      </c>
    </row>
    <row r="712" customFormat="false" ht="15" hidden="false" customHeight="false" outlineLevel="0" collapsed="false">
      <c r="A712" s="14" t="n">
        <v>708</v>
      </c>
      <c r="B712" s="94" t="n">
        <v>0.57788</v>
      </c>
      <c r="C712" s="95" t="n">
        <v>-0.120006</v>
      </c>
      <c r="D712" s="95" t="n">
        <v>-0.37548</v>
      </c>
      <c r="E712" s="95" t="n">
        <v>0.405066</v>
      </c>
      <c r="F712" s="95" t="n">
        <v>-0.376099</v>
      </c>
      <c r="G712" s="95" t="n">
        <v>-0.864561</v>
      </c>
      <c r="H712" s="95" t="n">
        <v>0.744892</v>
      </c>
      <c r="I712" s="95" t="n">
        <v>1.570858</v>
      </c>
      <c r="J712" s="95" t="n">
        <v>0.375973</v>
      </c>
      <c r="K712" s="95" t="n">
        <v>-0.462696</v>
      </c>
      <c r="L712" s="95" t="n">
        <v>-0.588848</v>
      </c>
      <c r="M712" s="95" t="n">
        <v>-0.049302</v>
      </c>
      <c r="N712" s="95" t="n">
        <v>0.541338</v>
      </c>
      <c r="O712" s="95" t="n">
        <v>-1.00515</v>
      </c>
    </row>
    <row r="713" customFormat="false" ht="15" hidden="false" customHeight="false" outlineLevel="0" collapsed="false">
      <c r="A713" s="14" t="n">
        <v>709</v>
      </c>
      <c r="B713" s="94" t="n">
        <v>0.517757</v>
      </c>
      <c r="C713" s="95" t="n">
        <v>-0.263153</v>
      </c>
      <c r="D713" s="95" t="n">
        <v>0.226888</v>
      </c>
      <c r="E713" s="95" t="n">
        <v>0.206746</v>
      </c>
      <c r="F713" s="95" t="n">
        <v>-0.383398</v>
      </c>
      <c r="G713" s="95" t="n">
        <v>0.381534</v>
      </c>
      <c r="H713" s="95" t="n">
        <v>-0.120365</v>
      </c>
      <c r="I713" s="95" t="n">
        <v>-1.087199</v>
      </c>
      <c r="J713" s="95" t="n">
        <v>0.553716</v>
      </c>
      <c r="K713" s="95" t="n">
        <v>0.755758</v>
      </c>
      <c r="L713" s="95" t="n">
        <v>0.893445</v>
      </c>
      <c r="M713" s="95" t="n">
        <v>1.027557</v>
      </c>
      <c r="N713" s="95" t="n">
        <v>0.471257</v>
      </c>
      <c r="O713" s="95" t="n">
        <v>-0.4279</v>
      </c>
    </row>
    <row r="714" customFormat="false" ht="15" hidden="false" customHeight="false" outlineLevel="0" collapsed="false">
      <c r="A714" s="14" t="n">
        <v>710</v>
      </c>
      <c r="B714" s="94" t="n">
        <v>0.382195</v>
      </c>
      <c r="C714" s="95" t="n">
        <v>0.039528</v>
      </c>
      <c r="D714" s="95" t="n">
        <v>0.230076</v>
      </c>
      <c r="E714" s="95" t="n">
        <v>-0.071828</v>
      </c>
      <c r="F714" s="95" t="n">
        <v>0.775103</v>
      </c>
      <c r="G714" s="95" t="n">
        <v>-1.071403</v>
      </c>
      <c r="H714" s="95" t="n">
        <v>0.804805</v>
      </c>
      <c r="I714" s="95" t="n">
        <v>0.103528</v>
      </c>
      <c r="J714" s="95" t="n">
        <v>-0.178971</v>
      </c>
      <c r="K714" s="95" t="n">
        <v>-0.506214</v>
      </c>
      <c r="L714" s="95" t="n">
        <v>-1.384626</v>
      </c>
      <c r="M714" s="95" t="n">
        <v>-0.48787</v>
      </c>
      <c r="N714" s="95" t="n">
        <v>0.061607</v>
      </c>
      <c r="O714" s="95" t="n">
        <v>0.94626</v>
      </c>
    </row>
    <row r="715" customFormat="false" ht="15" hidden="false" customHeight="false" outlineLevel="0" collapsed="false">
      <c r="A715" s="14" t="n">
        <v>711</v>
      </c>
      <c r="B715" s="94" t="n">
        <v>0.077769</v>
      </c>
      <c r="C715" s="95" t="n">
        <v>-0.513884</v>
      </c>
      <c r="D715" s="95" t="n">
        <v>1.949133</v>
      </c>
      <c r="E715" s="95" t="n">
        <v>-0.360925</v>
      </c>
      <c r="F715" s="95" t="n">
        <v>-0.747431</v>
      </c>
      <c r="G715" s="95" t="n">
        <v>-0.881734</v>
      </c>
      <c r="H715" s="95" t="n">
        <v>-1.219764</v>
      </c>
      <c r="I715" s="95" t="n">
        <v>0.066557</v>
      </c>
      <c r="J715" s="95" t="n">
        <v>-0.174558</v>
      </c>
      <c r="K715" s="95" t="n">
        <v>0.829085</v>
      </c>
      <c r="L715" s="95" t="n">
        <v>0.228578</v>
      </c>
      <c r="M715" s="95" t="n">
        <v>0.223118</v>
      </c>
      <c r="N715" s="95" t="n">
        <v>-0.054506</v>
      </c>
      <c r="O715" s="95" t="n">
        <v>-0.33899</v>
      </c>
    </row>
    <row r="716" customFormat="false" ht="15" hidden="false" customHeight="false" outlineLevel="0" collapsed="false">
      <c r="A716" s="14" t="n">
        <v>712</v>
      </c>
      <c r="B716" s="94" t="n">
        <v>0.980758</v>
      </c>
      <c r="C716" s="95" t="n">
        <v>1.671047</v>
      </c>
      <c r="D716" s="95" t="n">
        <v>0.527727</v>
      </c>
      <c r="E716" s="95" t="n">
        <v>-0.258179</v>
      </c>
      <c r="F716" s="95" t="n">
        <v>0.330313</v>
      </c>
      <c r="G716" s="95" t="n">
        <v>-0.934339</v>
      </c>
      <c r="H716" s="95" t="n">
        <v>1.011813</v>
      </c>
      <c r="I716" s="95" t="n">
        <v>-1.746198</v>
      </c>
      <c r="J716" s="95" t="n">
        <v>0.724977</v>
      </c>
      <c r="K716" s="95" t="n">
        <v>-0.205391</v>
      </c>
      <c r="L716" s="95" t="n">
        <v>1.512462</v>
      </c>
      <c r="M716" s="95" t="n">
        <v>0.401159</v>
      </c>
      <c r="N716" s="95" t="n">
        <v>0.776572</v>
      </c>
      <c r="O716" s="95" t="n">
        <v>-1.233949</v>
      </c>
    </row>
    <row r="717" customFormat="false" ht="15" hidden="false" customHeight="false" outlineLevel="0" collapsed="false">
      <c r="A717" s="14" t="n">
        <v>713</v>
      </c>
      <c r="B717" s="94" t="n">
        <v>0.015712</v>
      </c>
      <c r="C717" s="95" t="n">
        <v>-0.604413</v>
      </c>
      <c r="D717" s="95" t="n">
        <v>0.515784</v>
      </c>
      <c r="E717" s="95" t="n">
        <v>-0.338021</v>
      </c>
      <c r="F717" s="95" t="n">
        <v>0.006341</v>
      </c>
      <c r="G717" s="95" t="n">
        <v>2.427652</v>
      </c>
      <c r="H717" s="95" t="n">
        <v>-1.068362</v>
      </c>
      <c r="I717" s="95" t="n">
        <v>-0.944434</v>
      </c>
      <c r="J717" s="95" t="n">
        <v>-0.585616</v>
      </c>
      <c r="K717" s="95" t="n">
        <v>-0.437131</v>
      </c>
      <c r="L717" s="95" t="n">
        <v>0.213057</v>
      </c>
      <c r="M717" s="95" t="n">
        <v>-0.541935</v>
      </c>
      <c r="N717" s="95" t="n">
        <v>0.043871</v>
      </c>
      <c r="O717" s="95" t="n">
        <v>-0.671414</v>
      </c>
    </row>
    <row r="718" customFormat="false" ht="15" hidden="false" customHeight="false" outlineLevel="0" collapsed="false">
      <c r="A718" s="14" t="n">
        <v>714</v>
      </c>
      <c r="B718" s="94" t="n">
        <v>0.919766</v>
      </c>
      <c r="C718" s="95" t="n">
        <v>-0.21279</v>
      </c>
      <c r="D718" s="95" t="n">
        <v>1.003513</v>
      </c>
      <c r="E718" s="95" t="n">
        <v>-0.35368</v>
      </c>
      <c r="F718" s="95" t="n">
        <v>-0.879304</v>
      </c>
      <c r="G718" s="95" t="n">
        <v>0.885131</v>
      </c>
      <c r="H718" s="95" t="n">
        <v>-0.259387</v>
      </c>
      <c r="I718" s="95" t="n">
        <v>0.298758</v>
      </c>
      <c r="J718" s="95" t="n">
        <v>-0.102296</v>
      </c>
      <c r="K718" s="95" t="n">
        <v>0.223822</v>
      </c>
      <c r="L718" s="95" t="n">
        <v>-0.276961</v>
      </c>
      <c r="M718" s="95" t="n">
        <v>-0.028516</v>
      </c>
      <c r="N718" s="95" t="n">
        <v>0.274193</v>
      </c>
      <c r="O718" s="95" t="n">
        <v>-0.710257</v>
      </c>
    </row>
    <row r="719" customFormat="false" ht="15" hidden="false" customHeight="false" outlineLevel="0" collapsed="false">
      <c r="A719" s="14" t="n">
        <v>715</v>
      </c>
      <c r="B719" s="94" t="n">
        <v>0.031786</v>
      </c>
      <c r="C719" s="95" t="n">
        <v>2.464418</v>
      </c>
      <c r="D719" s="95" t="n">
        <v>-0.82701</v>
      </c>
      <c r="E719" s="95" t="n">
        <v>0.717676</v>
      </c>
      <c r="F719" s="95" t="n">
        <v>0.256152</v>
      </c>
      <c r="G719" s="95" t="n">
        <v>-0.219997</v>
      </c>
      <c r="H719" s="95" t="n">
        <v>-0.187154</v>
      </c>
      <c r="I719" s="95" t="n">
        <v>0.920395</v>
      </c>
      <c r="J719" s="95" t="n">
        <v>1.567366</v>
      </c>
      <c r="K719" s="95" t="n">
        <v>-1.328386</v>
      </c>
      <c r="L719" s="95" t="n">
        <v>2.353838</v>
      </c>
      <c r="M719" s="95" t="n">
        <v>0.606936</v>
      </c>
      <c r="N719" s="95" t="n">
        <v>-0.825121</v>
      </c>
      <c r="O719" s="95" t="n">
        <v>1.438249</v>
      </c>
    </row>
    <row r="720" customFormat="false" ht="15" hidden="false" customHeight="false" outlineLevel="0" collapsed="false">
      <c r="A720" s="14" t="n">
        <v>716</v>
      </c>
      <c r="B720" s="94" t="n">
        <v>0.505427</v>
      </c>
      <c r="C720" s="95" t="n">
        <v>0.891461</v>
      </c>
      <c r="D720" s="95" t="n">
        <v>-0.434368</v>
      </c>
      <c r="E720" s="95" t="n">
        <v>2.419678</v>
      </c>
      <c r="F720" s="95" t="n">
        <v>-0.018339</v>
      </c>
      <c r="G720" s="95" t="n">
        <v>0.914164</v>
      </c>
      <c r="H720" s="95" t="n">
        <v>-0.276251</v>
      </c>
      <c r="I720" s="95" t="n">
        <v>-0.830043</v>
      </c>
      <c r="J720" s="95" t="n">
        <v>1.070653</v>
      </c>
      <c r="K720" s="95" t="n">
        <v>0.676431</v>
      </c>
      <c r="L720" s="95" t="n">
        <v>2.778811</v>
      </c>
      <c r="M720" s="95" t="n">
        <v>1.663836</v>
      </c>
      <c r="N720" s="95" t="n">
        <v>0.564031</v>
      </c>
      <c r="O720" s="95" t="n">
        <v>1.082837</v>
      </c>
    </row>
    <row r="721" customFormat="false" ht="15" hidden="false" customHeight="false" outlineLevel="0" collapsed="false">
      <c r="A721" s="14" t="n">
        <v>717</v>
      </c>
      <c r="B721" s="94" t="n">
        <v>0.785468</v>
      </c>
      <c r="C721" s="95" t="n">
        <v>1.450859</v>
      </c>
      <c r="D721" s="95" t="n">
        <v>0.585913</v>
      </c>
      <c r="E721" s="95" t="n">
        <v>0.629426</v>
      </c>
      <c r="F721" s="95" t="n">
        <v>-0.910577</v>
      </c>
      <c r="G721" s="95" t="n">
        <v>-0.294216</v>
      </c>
      <c r="H721" s="95" t="n">
        <v>-0.446599</v>
      </c>
      <c r="I721" s="95" t="n">
        <v>0.759728</v>
      </c>
      <c r="J721" s="95" t="n">
        <v>-0.896292</v>
      </c>
      <c r="K721" s="95" t="n">
        <v>-0.652384</v>
      </c>
      <c r="L721" s="95" t="n">
        <v>1.001175</v>
      </c>
      <c r="M721" s="95" t="n">
        <v>1.671524</v>
      </c>
      <c r="N721" s="95" t="n">
        <v>-0.554061</v>
      </c>
      <c r="O721" s="95" t="n">
        <v>-0.036897</v>
      </c>
    </row>
    <row r="722" customFormat="false" ht="15" hidden="false" customHeight="false" outlineLevel="0" collapsed="false">
      <c r="A722" s="14" t="n">
        <v>718</v>
      </c>
      <c r="B722" s="94" t="n">
        <v>0.663576</v>
      </c>
      <c r="C722" s="95" t="n">
        <v>0.617027</v>
      </c>
      <c r="D722" s="95" t="n">
        <v>0.171198</v>
      </c>
      <c r="E722" s="95" t="n">
        <v>0.997138</v>
      </c>
      <c r="F722" s="95" t="n">
        <v>0.959542</v>
      </c>
      <c r="G722" s="95" t="n">
        <v>-1.224472</v>
      </c>
      <c r="H722" s="95" t="n">
        <v>-1.249156</v>
      </c>
      <c r="I722" s="95" t="n">
        <v>0.628572</v>
      </c>
      <c r="J722" s="95" t="n">
        <v>1.895132</v>
      </c>
      <c r="K722" s="95" t="n">
        <v>0.440311</v>
      </c>
      <c r="L722" s="95" t="n">
        <v>-1.357414</v>
      </c>
      <c r="M722" s="95" t="n">
        <v>-0.845581</v>
      </c>
      <c r="N722" s="95" t="n">
        <v>0.159181</v>
      </c>
      <c r="O722" s="95" t="n">
        <v>0.442241</v>
      </c>
    </row>
    <row r="723" customFormat="false" ht="15" hidden="false" customHeight="false" outlineLevel="0" collapsed="false">
      <c r="A723" s="14" t="n">
        <v>719</v>
      </c>
      <c r="B723" s="94" t="n">
        <v>0.705742</v>
      </c>
      <c r="C723" s="95" t="n">
        <v>0.26773</v>
      </c>
      <c r="D723" s="95" t="n">
        <v>1.248115</v>
      </c>
      <c r="E723" s="95" t="n">
        <v>0.19471</v>
      </c>
      <c r="F723" s="95" t="n">
        <v>-1.148039</v>
      </c>
      <c r="G723" s="95" t="n">
        <v>0.717263</v>
      </c>
      <c r="H723" s="95" t="n">
        <v>-2.08318</v>
      </c>
      <c r="I723" s="95" t="n">
        <v>-1.224473</v>
      </c>
      <c r="J723" s="95" t="n">
        <v>-1.623204</v>
      </c>
      <c r="K723" s="95" t="n">
        <v>-1.526478</v>
      </c>
      <c r="L723" s="95" t="n">
        <v>2.729863</v>
      </c>
      <c r="M723" s="95" t="n">
        <v>0.195077</v>
      </c>
      <c r="N723" s="95" t="n">
        <v>-1.719618</v>
      </c>
      <c r="O723" s="95" t="n">
        <v>1.134667</v>
      </c>
    </row>
    <row r="724" customFormat="false" ht="15" hidden="false" customHeight="false" outlineLevel="0" collapsed="false">
      <c r="A724" s="14" t="n">
        <v>720</v>
      </c>
      <c r="B724" s="94" t="n">
        <v>0.097492</v>
      </c>
      <c r="C724" s="95" t="n">
        <v>-0.157527</v>
      </c>
      <c r="D724" s="95" t="n">
        <v>0.126187</v>
      </c>
      <c r="E724" s="95" t="n">
        <v>1.252056</v>
      </c>
      <c r="F724" s="95" t="n">
        <v>-0.858142</v>
      </c>
      <c r="G724" s="95" t="n">
        <v>-0.051192</v>
      </c>
      <c r="H724" s="95" t="n">
        <v>-0.939737</v>
      </c>
      <c r="I724" s="95" t="n">
        <v>-0.119962</v>
      </c>
      <c r="J724" s="95" t="n">
        <v>0.447533</v>
      </c>
      <c r="K724" s="95" t="n">
        <v>-0.105435</v>
      </c>
      <c r="L724" s="95" t="n">
        <v>-0.138215</v>
      </c>
      <c r="M724" s="95" t="n">
        <v>-0.151661</v>
      </c>
      <c r="N724" s="95" t="n">
        <v>-0.655627</v>
      </c>
      <c r="O724" s="95" t="n">
        <v>-0.475815</v>
      </c>
    </row>
    <row r="725" customFormat="false" ht="15" hidden="false" customHeight="false" outlineLevel="0" collapsed="false">
      <c r="A725" s="14" t="n">
        <v>721</v>
      </c>
      <c r="B725" s="94" t="n">
        <v>0.864052</v>
      </c>
      <c r="C725" s="95" t="n">
        <v>-0.15001</v>
      </c>
      <c r="D725" s="95" t="n">
        <v>-0.493521</v>
      </c>
      <c r="E725" s="95" t="n">
        <v>-0.340981</v>
      </c>
      <c r="F725" s="95" t="n">
        <v>-0.443553</v>
      </c>
      <c r="G725" s="95" t="n">
        <v>0.871149</v>
      </c>
      <c r="H725" s="95" t="n">
        <v>0.629162</v>
      </c>
      <c r="I725" s="95" t="n">
        <v>-0.691623</v>
      </c>
      <c r="J725" s="95" t="n">
        <v>0.875912</v>
      </c>
      <c r="K725" s="95" t="n">
        <v>0.954588</v>
      </c>
      <c r="L725" s="95" t="n">
        <v>0.091091</v>
      </c>
      <c r="M725" s="95" t="n">
        <v>0.650152</v>
      </c>
      <c r="N725" s="95" t="n">
        <v>-1.158913</v>
      </c>
      <c r="O725" s="95" t="n">
        <v>-1.511008</v>
      </c>
    </row>
    <row r="726" customFormat="false" ht="15" hidden="false" customHeight="false" outlineLevel="0" collapsed="false">
      <c r="A726" s="14" t="n">
        <v>722</v>
      </c>
      <c r="B726" s="94" t="n">
        <v>0.649826</v>
      </c>
      <c r="C726" s="95" t="n">
        <v>-0.097351</v>
      </c>
      <c r="D726" s="95" t="n">
        <v>0.869203</v>
      </c>
      <c r="E726" s="95" t="n">
        <v>1.402444</v>
      </c>
      <c r="F726" s="95" t="n">
        <v>0.445918</v>
      </c>
      <c r="G726" s="95" t="n">
        <v>-0.672818</v>
      </c>
      <c r="H726" s="95" t="n">
        <v>-1.301356</v>
      </c>
      <c r="I726" s="95" t="n">
        <v>0.585285</v>
      </c>
      <c r="J726" s="95" t="n">
        <v>-0.11861</v>
      </c>
      <c r="K726" s="95" t="n">
        <v>0.515567</v>
      </c>
      <c r="L726" s="95" t="n">
        <v>0.141974</v>
      </c>
      <c r="M726" s="95" t="n">
        <v>-0.454477</v>
      </c>
      <c r="N726" s="95" t="n">
        <v>-1.912937</v>
      </c>
      <c r="O726" s="95" t="n">
        <v>-1.718335</v>
      </c>
    </row>
    <row r="727" customFormat="false" ht="15" hidden="false" customHeight="false" outlineLevel="0" collapsed="false">
      <c r="A727" s="14" t="n">
        <v>723</v>
      </c>
      <c r="B727" s="94" t="n">
        <v>0.941754</v>
      </c>
      <c r="C727" s="95" t="n">
        <v>-0.274801</v>
      </c>
      <c r="D727" s="95" t="n">
        <v>-1.017326</v>
      </c>
      <c r="E727" s="95" t="n">
        <v>-0.249245</v>
      </c>
      <c r="F727" s="95" t="n">
        <v>0.292224</v>
      </c>
      <c r="G727" s="95" t="n">
        <v>0.562782</v>
      </c>
      <c r="H727" s="95" t="n">
        <v>-1.628361</v>
      </c>
      <c r="I727" s="95" t="n">
        <v>-0.279066</v>
      </c>
      <c r="J727" s="95" t="n">
        <v>0.123547</v>
      </c>
      <c r="K727" s="95" t="n">
        <v>1.783797</v>
      </c>
      <c r="L727" s="95" t="n">
        <v>-0.344837</v>
      </c>
      <c r="M727" s="95" t="n">
        <v>-2.230398</v>
      </c>
      <c r="N727" s="95" t="n">
        <v>-1.535946</v>
      </c>
      <c r="O727" s="95" t="n">
        <v>1.373134</v>
      </c>
    </row>
    <row r="728" customFormat="false" ht="15" hidden="false" customHeight="false" outlineLevel="0" collapsed="false">
      <c r="A728" s="14" t="n">
        <v>724</v>
      </c>
      <c r="B728" s="94" t="n">
        <v>0.995249</v>
      </c>
      <c r="C728" s="95" t="n">
        <v>-1.400034</v>
      </c>
      <c r="D728" s="95" t="n">
        <v>0.289669</v>
      </c>
      <c r="E728" s="95" t="n">
        <v>-0.459566</v>
      </c>
      <c r="F728" s="95" t="n">
        <v>-0.917224</v>
      </c>
      <c r="G728" s="95" t="n">
        <v>-0.88181</v>
      </c>
      <c r="H728" s="95" t="n">
        <v>0.851723</v>
      </c>
      <c r="I728" s="95" t="n">
        <v>-1.167536</v>
      </c>
      <c r="J728" s="95" t="n">
        <v>2.024773</v>
      </c>
      <c r="K728" s="95" t="n">
        <v>-1.500927</v>
      </c>
      <c r="L728" s="95" t="n">
        <v>0.497095</v>
      </c>
      <c r="M728" s="95" t="n">
        <v>0.465408</v>
      </c>
      <c r="N728" s="95" t="n">
        <v>-0.557523</v>
      </c>
      <c r="O728" s="95" t="n">
        <v>-1.379693</v>
      </c>
    </row>
    <row r="729" customFormat="false" ht="15" hidden="false" customHeight="false" outlineLevel="0" collapsed="false">
      <c r="A729" s="14" t="n">
        <v>725</v>
      </c>
      <c r="B729" s="94" t="n">
        <v>0.754642</v>
      </c>
      <c r="C729" s="95" t="n">
        <v>1.230141</v>
      </c>
      <c r="D729" s="95" t="n">
        <v>0.03698</v>
      </c>
      <c r="E729" s="95" t="n">
        <v>-1.069332</v>
      </c>
      <c r="F729" s="95" t="n">
        <v>0.927482</v>
      </c>
      <c r="G729" s="95" t="n">
        <v>-0.919947</v>
      </c>
      <c r="H729" s="95" t="n">
        <v>0.159378</v>
      </c>
      <c r="I729" s="95" t="n">
        <v>-1.15549</v>
      </c>
      <c r="J729" s="95" t="n">
        <v>1.550947</v>
      </c>
      <c r="K729" s="95" t="n">
        <v>-0.819395</v>
      </c>
      <c r="L729" s="95" t="n">
        <v>2.037309</v>
      </c>
      <c r="M729" s="95" t="n">
        <v>-0.164348</v>
      </c>
      <c r="N729" s="95" t="n">
        <v>-0.640648</v>
      </c>
      <c r="O729" s="95" t="n">
        <v>-1.579796</v>
      </c>
    </row>
    <row r="730" customFormat="false" ht="15" hidden="false" customHeight="false" outlineLevel="0" collapsed="false">
      <c r="A730" s="14" t="n">
        <v>726</v>
      </c>
      <c r="B730" s="94" t="n">
        <v>0.805154</v>
      </c>
      <c r="C730" s="95" t="n">
        <v>0.419368</v>
      </c>
      <c r="D730" s="95" t="n">
        <v>0.328486</v>
      </c>
      <c r="E730" s="95" t="n">
        <v>0.669092</v>
      </c>
      <c r="F730" s="95" t="n">
        <v>0.228326</v>
      </c>
      <c r="G730" s="95" t="n">
        <v>-0.144201</v>
      </c>
      <c r="H730" s="95" t="n">
        <v>-2.042436</v>
      </c>
      <c r="I730" s="95" t="n">
        <v>-0.2787</v>
      </c>
      <c r="J730" s="95" t="n">
        <v>0.742818</v>
      </c>
      <c r="K730" s="95" t="n">
        <v>1.614531</v>
      </c>
      <c r="L730" s="95" t="n">
        <v>0.780984</v>
      </c>
      <c r="M730" s="95" t="n">
        <v>0.54964</v>
      </c>
      <c r="N730" s="95" t="n">
        <v>-0.154143</v>
      </c>
      <c r="O730" s="95" t="n">
        <v>-0.431488</v>
      </c>
    </row>
    <row r="731" customFormat="false" ht="15" hidden="false" customHeight="false" outlineLevel="0" collapsed="false">
      <c r="A731" s="14" t="n">
        <v>727</v>
      </c>
      <c r="B731" s="94" t="n">
        <v>0.961031</v>
      </c>
      <c r="C731" s="95" t="n">
        <v>-2.889651</v>
      </c>
      <c r="D731" s="95" t="n">
        <v>0.844002</v>
      </c>
      <c r="E731" s="95" t="n">
        <v>0.608515</v>
      </c>
      <c r="F731" s="95" t="n">
        <v>0.25019</v>
      </c>
      <c r="G731" s="95" t="n">
        <v>-0.345813</v>
      </c>
      <c r="H731" s="95" t="n">
        <v>0.791348</v>
      </c>
      <c r="I731" s="95" t="n">
        <v>0.280282</v>
      </c>
      <c r="J731" s="95" t="n">
        <v>-0.6273</v>
      </c>
      <c r="K731" s="95" t="n">
        <v>-0.388112</v>
      </c>
      <c r="L731" s="95" t="n">
        <v>-0.057297</v>
      </c>
      <c r="M731" s="95" t="n">
        <v>-0.131984</v>
      </c>
      <c r="N731" s="95" t="n">
        <v>-1.937813</v>
      </c>
      <c r="O731" s="95" t="n">
        <v>0.170434</v>
      </c>
    </row>
    <row r="732" customFormat="false" ht="15" hidden="false" customHeight="false" outlineLevel="0" collapsed="false">
      <c r="A732" s="14" t="n">
        <v>728</v>
      </c>
      <c r="B732" s="94" t="n">
        <v>0.719323</v>
      </c>
      <c r="C732" s="95" t="n">
        <v>-0.461941</v>
      </c>
      <c r="D732" s="95" t="n">
        <v>0.946832</v>
      </c>
      <c r="E732" s="95" t="n">
        <v>2.230061</v>
      </c>
      <c r="F732" s="95" t="n">
        <v>-2.380161</v>
      </c>
      <c r="G732" s="95" t="n">
        <v>1.02489</v>
      </c>
      <c r="H732" s="95" t="n">
        <v>-0.516067</v>
      </c>
      <c r="I732" s="95" t="n">
        <v>-0.783486</v>
      </c>
      <c r="J732" s="95" t="n">
        <v>-0.799488</v>
      </c>
      <c r="K732" s="95" t="n">
        <v>0.217124</v>
      </c>
      <c r="L732" s="95" t="n">
        <v>0.435001</v>
      </c>
      <c r="M732" s="95" t="n">
        <v>2.508147</v>
      </c>
      <c r="N732" s="95" t="n">
        <v>-0.60159</v>
      </c>
      <c r="O732" s="95" t="n">
        <v>-0.948422</v>
      </c>
    </row>
    <row r="733" customFormat="false" ht="15" hidden="false" customHeight="false" outlineLevel="0" collapsed="false">
      <c r="A733" s="14" t="n">
        <v>729</v>
      </c>
      <c r="B733" s="94" t="n">
        <v>0.6117</v>
      </c>
      <c r="C733" s="95" t="n">
        <v>-1.909401</v>
      </c>
      <c r="D733" s="95" t="n">
        <v>-0.854808</v>
      </c>
      <c r="E733" s="95" t="n">
        <v>0.122732</v>
      </c>
      <c r="F733" s="95" t="n">
        <v>-2.241381</v>
      </c>
      <c r="G733" s="95" t="n">
        <v>-1.123795</v>
      </c>
      <c r="H733" s="95" t="n">
        <v>-0.186306</v>
      </c>
      <c r="I733" s="95" t="n">
        <v>-1.133131</v>
      </c>
      <c r="J733" s="95" t="n">
        <v>1.020137</v>
      </c>
      <c r="K733" s="95" t="n">
        <v>-0.145275</v>
      </c>
      <c r="L733" s="95" t="n">
        <v>-0.002444</v>
      </c>
      <c r="M733" s="95" t="n">
        <v>-0.631227</v>
      </c>
      <c r="N733" s="95" t="n">
        <v>-0.851206</v>
      </c>
      <c r="O733" s="95" t="n">
        <v>1.419624</v>
      </c>
    </row>
    <row r="734" customFormat="false" ht="15" hidden="false" customHeight="false" outlineLevel="0" collapsed="false">
      <c r="A734" s="14" t="n">
        <v>730</v>
      </c>
      <c r="B734" s="94" t="n">
        <v>0.526956</v>
      </c>
      <c r="C734" s="95" t="n">
        <v>-0.369048</v>
      </c>
      <c r="D734" s="95" t="n">
        <v>-1.485475</v>
      </c>
      <c r="E734" s="95" t="n">
        <v>-0.255915</v>
      </c>
      <c r="F734" s="95" t="n">
        <v>0.354057</v>
      </c>
      <c r="G734" s="95" t="n">
        <v>1.259098</v>
      </c>
      <c r="H734" s="95" t="n">
        <v>1.291877</v>
      </c>
      <c r="I734" s="95" t="n">
        <v>0.945329</v>
      </c>
      <c r="J734" s="95" t="n">
        <v>0.483334</v>
      </c>
      <c r="K734" s="95" t="n">
        <v>-0.064688</v>
      </c>
      <c r="L734" s="95" t="n">
        <v>-0.768094</v>
      </c>
      <c r="M734" s="95" t="n">
        <v>1.688315</v>
      </c>
      <c r="N734" s="95" t="n">
        <v>-0.207032</v>
      </c>
      <c r="O734" s="95" t="n">
        <v>0.840319</v>
      </c>
    </row>
    <row r="735" customFormat="false" ht="15" hidden="false" customHeight="false" outlineLevel="0" collapsed="false">
      <c r="A735" s="14" t="n">
        <v>731</v>
      </c>
      <c r="B735" s="94" t="n">
        <v>0.522832</v>
      </c>
      <c r="C735" s="95" t="n">
        <v>0.969187</v>
      </c>
      <c r="D735" s="95" t="n">
        <v>-1.325928</v>
      </c>
      <c r="E735" s="95" t="n">
        <v>0.485683</v>
      </c>
      <c r="F735" s="95" t="n">
        <v>-0.68185</v>
      </c>
      <c r="G735" s="95" t="n">
        <v>-1.404341</v>
      </c>
      <c r="H735" s="95" t="n">
        <v>-0.851873</v>
      </c>
      <c r="I735" s="95" t="n">
        <v>0.205583</v>
      </c>
      <c r="J735" s="95" t="n">
        <v>1.531986</v>
      </c>
      <c r="K735" s="95" t="n">
        <v>0.399651</v>
      </c>
      <c r="L735" s="95" t="n">
        <v>0.733332</v>
      </c>
      <c r="M735" s="95" t="n">
        <v>-0.19031</v>
      </c>
      <c r="N735" s="95" t="n">
        <v>-0.318076</v>
      </c>
      <c r="O735" s="95" t="n">
        <v>-1.09311</v>
      </c>
    </row>
    <row r="736" customFormat="false" ht="15" hidden="false" customHeight="false" outlineLevel="0" collapsed="false">
      <c r="A736" s="14" t="n">
        <v>732</v>
      </c>
      <c r="B736" s="94" t="n">
        <v>0.639953</v>
      </c>
      <c r="C736" s="95" t="n">
        <v>-1.065857</v>
      </c>
      <c r="D736" s="95" t="n">
        <v>-0.459603</v>
      </c>
      <c r="E736" s="95" t="n">
        <v>-0.242784</v>
      </c>
      <c r="F736" s="95" t="n">
        <v>-2.178425</v>
      </c>
      <c r="G736" s="95" t="n">
        <v>-0.875864</v>
      </c>
      <c r="H736" s="95" t="n">
        <v>-1.167083</v>
      </c>
      <c r="I736" s="95" t="n">
        <v>1.379885</v>
      </c>
      <c r="J736" s="95" t="n">
        <v>-0.272289</v>
      </c>
      <c r="K736" s="95" t="n">
        <v>1.120109</v>
      </c>
      <c r="L736" s="95" t="n">
        <v>0.158962</v>
      </c>
      <c r="M736" s="95" t="n">
        <v>-1.068305</v>
      </c>
      <c r="N736" s="95" t="n">
        <v>0.834694</v>
      </c>
      <c r="O736" s="95" t="n">
        <v>-2.38115</v>
      </c>
    </row>
    <row r="737" customFormat="false" ht="15" hidden="false" customHeight="false" outlineLevel="0" collapsed="false">
      <c r="A737" s="14" t="n">
        <v>733</v>
      </c>
      <c r="B737" s="94" t="n">
        <v>0.624679</v>
      </c>
      <c r="C737" s="95" t="n">
        <v>0.457649</v>
      </c>
      <c r="D737" s="95" t="n">
        <v>0.151399</v>
      </c>
      <c r="E737" s="95" t="n">
        <v>1.171243</v>
      </c>
      <c r="F737" s="95" t="n">
        <v>1.367907</v>
      </c>
      <c r="G737" s="95" t="n">
        <v>-1.501801</v>
      </c>
      <c r="H737" s="95" t="n">
        <v>-1.289437</v>
      </c>
      <c r="I737" s="95" t="n">
        <v>-1.587495</v>
      </c>
      <c r="J737" s="95" t="n">
        <v>-0.498182</v>
      </c>
      <c r="K737" s="95" t="n">
        <v>-0.591094</v>
      </c>
      <c r="L737" s="95" t="n">
        <v>0.038127</v>
      </c>
      <c r="M737" s="95" t="n">
        <v>1.001508</v>
      </c>
      <c r="N737" s="95" t="n">
        <v>-0.377369</v>
      </c>
      <c r="O737" s="95" t="n">
        <v>-0.071765</v>
      </c>
    </row>
    <row r="738" customFormat="false" ht="15" hidden="false" customHeight="false" outlineLevel="0" collapsed="false">
      <c r="A738" s="14" t="n">
        <v>734</v>
      </c>
      <c r="B738" s="94" t="n">
        <v>0.001414</v>
      </c>
      <c r="C738" s="95" t="n">
        <v>-1.623517</v>
      </c>
      <c r="D738" s="95" t="n">
        <v>0.973192</v>
      </c>
      <c r="E738" s="95" t="n">
        <v>0.079456</v>
      </c>
      <c r="F738" s="95" t="n">
        <v>-0.027194</v>
      </c>
      <c r="G738" s="95" t="n">
        <v>0.935082</v>
      </c>
      <c r="H738" s="95" t="n">
        <v>-0.057577</v>
      </c>
      <c r="I738" s="95" t="n">
        <v>0.916254</v>
      </c>
      <c r="J738" s="95" t="n">
        <v>0.083191</v>
      </c>
      <c r="K738" s="95" t="n">
        <v>1.454249</v>
      </c>
      <c r="L738" s="95" t="n">
        <v>-0.957656</v>
      </c>
      <c r="M738" s="95" t="n">
        <v>0.678557</v>
      </c>
      <c r="N738" s="95" t="n">
        <v>-0.972875</v>
      </c>
      <c r="O738" s="95" t="n">
        <v>0.116309</v>
      </c>
    </row>
    <row r="739" customFormat="false" ht="15" hidden="false" customHeight="false" outlineLevel="0" collapsed="false">
      <c r="A739" s="14" t="n">
        <v>735</v>
      </c>
      <c r="B739" s="94" t="n">
        <v>0.149256</v>
      </c>
      <c r="C739" s="95" t="n">
        <v>-0.558814</v>
      </c>
      <c r="D739" s="95" t="n">
        <v>-0.081799</v>
      </c>
      <c r="E739" s="95" t="n">
        <v>-0.463039</v>
      </c>
      <c r="F739" s="95" t="n">
        <v>0.658548</v>
      </c>
      <c r="G739" s="95" t="n">
        <v>1.252039</v>
      </c>
      <c r="H739" s="95" t="n">
        <v>1.273542</v>
      </c>
      <c r="I739" s="95" t="n">
        <v>1.336149</v>
      </c>
      <c r="J739" s="95" t="n">
        <v>-0.635298</v>
      </c>
      <c r="K739" s="95" t="n">
        <v>-0.018961</v>
      </c>
      <c r="L739" s="95" t="n">
        <v>-1.604671</v>
      </c>
      <c r="M739" s="95" t="n">
        <v>-0.352542</v>
      </c>
      <c r="N739" s="95" t="n">
        <v>-1.496139</v>
      </c>
      <c r="O739" s="95" t="n">
        <v>0.078889</v>
      </c>
    </row>
    <row r="740" customFormat="false" ht="15" hidden="false" customHeight="false" outlineLevel="0" collapsed="false">
      <c r="A740" s="14" t="n">
        <v>736</v>
      </c>
      <c r="B740" s="94" t="n">
        <v>0.416762</v>
      </c>
      <c r="C740" s="95" t="n">
        <v>0.185013</v>
      </c>
      <c r="D740" s="95" t="n">
        <v>-0.369881</v>
      </c>
      <c r="E740" s="95" t="n">
        <v>0.493892</v>
      </c>
      <c r="F740" s="95" t="n">
        <v>0.14799</v>
      </c>
      <c r="G740" s="95" t="n">
        <v>-0.450598</v>
      </c>
      <c r="H740" s="95" t="n">
        <v>-1.931167</v>
      </c>
      <c r="I740" s="95" t="n">
        <v>-0.01271</v>
      </c>
      <c r="J740" s="95" t="n">
        <v>0.458138</v>
      </c>
      <c r="K740" s="95" t="n">
        <v>-0.695549</v>
      </c>
      <c r="L740" s="95" t="n">
        <v>1.032172</v>
      </c>
      <c r="M740" s="95" t="n">
        <v>-1.440862</v>
      </c>
      <c r="N740" s="95" t="n">
        <v>0.537671</v>
      </c>
      <c r="O740" s="95" t="n">
        <v>0.334213</v>
      </c>
    </row>
    <row r="741" customFormat="false" ht="15" hidden="false" customHeight="false" outlineLevel="0" collapsed="false">
      <c r="A741" s="14" t="n">
        <v>737</v>
      </c>
      <c r="B741" s="94" t="n">
        <v>0.287592</v>
      </c>
      <c r="C741" s="95" t="n">
        <v>-1.174334</v>
      </c>
      <c r="D741" s="95" t="n">
        <v>0.785315</v>
      </c>
      <c r="E741" s="95" t="n">
        <v>1.216029</v>
      </c>
      <c r="F741" s="95" t="n">
        <v>2.234174</v>
      </c>
      <c r="G741" s="95" t="n">
        <v>-0.146846</v>
      </c>
      <c r="H741" s="95" t="n">
        <v>0.117481</v>
      </c>
      <c r="I741" s="95" t="n">
        <v>-1.407356</v>
      </c>
      <c r="J741" s="95" t="n">
        <v>-0.352987</v>
      </c>
      <c r="K741" s="95" t="n">
        <v>0.442627</v>
      </c>
      <c r="L741" s="95" t="n">
        <v>0.404133</v>
      </c>
      <c r="M741" s="95" t="n">
        <v>-3.05013</v>
      </c>
      <c r="N741" s="95" t="n">
        <v>-2.004143</v>
      </c>
      <c r="O741" s="95" t="n">
        <v>2.481229</v>
      </c>
    </row>
    <row r="742" customFormat="false" ht="15" hidden="false" customHeight="false" outlineLevel="0" collapsed="false">
      <c r="A742" s="14" t="n">
        <v>738</v>
      </c>
      <c r="B742" s="94" t="n">
        <v>0.674517</v>
      </c>
      <c r="C742" s="95" t="n">
        <v>1.025941</v>
      </c>
      <c r="D742" s="95" t="n">
        <v>0.16932</v>
      </c>
      <c r="E742" s="95" t="n">
        <v>0.397721</v>
      </c>
      <c r="F742" s="95" t="n">
        <v>-0.855871</v>
      </c>
      <c r="G742" s="95" t="n">
        <v>0.47075</v>
      </c>
      <c r="H742" s="95" t="n">
        <v>-1.514248</v>
      </c>
      <c r="I742" s="95" t="n">
        <v>-1.068523</v>
      </c>
      <c r="J742" s="95" t="n">
        <v>0.767657</v>
      </c>
      <c r="K742" s="95" t="n">
        <v>-0.475949</v>
      </c>
      <c r="L742" s="95" t="n">
        <v>1.609806</v>
      </c>
      <c r="M742" s="95" t="n">
        <v>-1.365068</v>
      </c>
      <c r="N742" s="95" t="n">
        <v>-0.476755</v>
      </c>
      <c r="O742" s="95" t="n">
        <v>-1.280221</v>
      </c>
    </row>
    <row r="743" customFormat="false" ht="15" hidden="false" customHeight="false" outlineLevel="0" collapsed="false">
      <c r="A743" s="14" t="n">
        <v>739</v>
      </c>
      <c r="B743" s="94" t="n">
        <v>0.990665</v>
      </c>
      <c r="C743" s="95" t="n">
        <v>1.260485</v>
      </c>
      <c r="D743" s="95" t="n">
        <v>0.479873</v>
      </c>
      <c r="E743" s="95" t="n">
        <v>1.423441</v>
      </c>
      <c r="F743" s="95" t="n">
        <v>-1.672753</v>
      </c>
      <c r="G743" s="95" t="n">
        <v>0.05577</v>
      </c>
      <c r="H743" s="95" t="n">
        <v>-0.39379</v>
      </c>
      <c r="I743" s="95" t="n">
        <v>-0.515473</v>
      </c>
      <c r="J743" s="95" t="n">
        <v>0.98319</v>
      </c>
      <c r="K743" s="95" t="n">
        <v>-0.63897</v>
      </c>
      <c r="L743" s="95" t="n">
        <v>0.393495</v>
      </c>
      <c r="M743" s="95" t="n">
        <v>0.765539</v>
      </c>
      <c r="N743" s="95" t="n">
        <v>1.296219</v>
      </c>
      <c r="O743" s="95" t="n">
        <v>-2.034398</v>
      </c>
    </row>
    <row r="744" customFormat="false" ht="15" hidden="false" customHeight="false" outlineLevel="0" collapsed="false">
      <c r="A744" s="14" t="n">
        <v>740</v>
      </c>
      <c r="B744" s="94" t="n">
        <v>0.265839</v>
      </c>
      <c r="C744" s="95" t="n">
        <v>-0.568422</v>
      </c>
      <c r="D744" s="95" t="n">
        <v>-0.574232</v>
      </c>
      <c r="E744" s="95" t="n">
        <v>-0.19194</v>
      </c>
      <c r="F744" s="95" t="n">
        <v>0.326622</v>
      </c>
      <c r="G744" s="95" t="n">
        <v>-0.258383</v>
      </c>
      <c r="H744" s="95" t="n">
        <v>1.046029</v>
      </c>
      <c r="I744" s="95" t="n">
        <v>1.236173</v>
      </c>
      <c r="J744" s="95" t="n">
        <v>-1.064531</v>
      </c>
      <c r="K744" s="95" t="n">
        <v>0.140413</v>
      </c>
      <c r="L744" s="95" t="n">
        <v>1.40539</v>
      </c>
      <c r="M744" s="95" t="n">
        <v>-1.815868</v>
      </c>
      <c r="N744" s="95" t="n">
        <v>-1.687661</v>
      </c>
      <c r="O744" s="95" t="n">
        <v>-1.20191</v>
      </c>
    </row>
    <row r="745" customFormat="false" ht="15" hidden="false" customHeight="false" outlineLevel="0" collapsed="false">
      <c r="A745" s="14" t="n">
        <v>741</v>
      </c>
      <c r="B745" s="94" t="n">
        <v>0.810695</v>
      </c>
      <c r="C745" s="95" t="n">
        <v>0.038822</v>
      </c>
      <c r="D745" s="95" t="n">
        <v>-1.637788</v>
      </c>
      <c r="E745" s="95" t="n">
        <v>-0.865371</v>
      </c>
      <c r="F745" s="95" t="n">
        <v>0.617688</v>
      </c>
      <c r="G745" s="95" t="n">
        <v>-0.374955</v>
      </c>
      <c r="H745" s="95" t="n">
        <v>-0.611262</v>
      </c>
      <c r="I745" s="95" t="n">
        <v>1.040722</v>
      </c>
      <c r="J745" s="95" t="n">
        <v>-1.585082</v>
      </c>
      <c r="K745" s="95" t="n">
        <v>-0.326402</v>
      </c>
      <c r="L745" s="95" t="n">
        <v>0.93025</v>
      </c>
      <c r="M745" s="95" t="n">
        <v>-0.797231</v>
      </c>
      <c r="N745" s="95" t="n">
        <v>1.274791</v>
      </c>
      <c r="O745" s="95" t="n">
        <v>-2.075856</v>
      </c>
    </row>
    <row r="746" customFormat="false" ht="15" hidden="false" customHeight="false" outlineLevel="0" collapsed="false">
      <c r="A746" s="14" t="n">
        <v>742</v>
      </c>
      <c r="B746" s="94" t="n">
        <v>0.371364</v>
      </c>
      <c r="C746" s="95" t="n">
        <v>0.862886</v>
      </c>
      <c r="D746" s="95" t="n">
        <v>-0.759294</v>
      </c>
      <c r="E746" s="95" t="n">
        <v>0.270699</v>
      </c>
      <c r="F746" s="95" t="n">
        <v>1.275307</v>
      </c>
      <c r="G746" s="95" t="n">
        <v>1.015783</v>
      </c>
      <c r="H746" s="95" t="n">
        <v>-0.347661</v>
      </c>
      <c r="I746" s="95" t="n">
        <v>0.172451</v>
      </c>
      <c r="J746" s="95" t="n">
        <v>0.005042</v>
      </c>
      <c r="K746" s="95" t="n">
        <v>-1.236073</v>
      </c>
      <c r="L746" s="95" t="n">
        <v>1.551219</v>
      </c>
      <c r="M746" s="95" t="n">
        <v>-2.24623</v>
      </c>
      <c r="N746" s="95" t="n">
        <v>-0.099996</v>
      </c>
      <c r="O746" s="95" t="n">
        <v>0.782451</v>
      </c>
    </row>
    <row r="747" customFormat="false" ht="15" hidden="false" customHeight="false" outlineLevel="0" collapsed="false">
      <c r="A747" s="14" t="n">
        <v>743</v>
      </c>
      <c r="B747" s="94" t="n">
        <v>0.723794</v>
      </c>
      <c r="C747" s="95" t="n">
        <v>-0.750048</v>
      </c>
      <c r="D747" s="95" t="n">
        <v>0.186229</v>
      </c>
      <c r="E747" s="95" t="n">
        <v>-0.454984</v>
      </c>
      <c r="F747" s="95" t="n">
        <v>-0.116541</v>
      </c>
      <c r="G747" s="95" t="n">
        <v>0.062746</v>
      </c>
      <c r="H747" s="95" t="n">
        <v>0.953606</v>
      </c>
      <c r="I747" s="95" t="n">
        <v>1.896572</v>
      </c>
      <c r="J747" s="95" t="n">
        <v>-1.325594</v>
      </c>
      <c r="K747" s="95" t="n">
        <v>0.330661</v>
      </c>
      <c r="L747" s="95" t="n">
        <v>1.074926</v>
      </c>
      <c r="M747" s="95" t="n">
        <v>-0.581119</v>
      </c>
      <c r="N747" s="95" t="n">
        <v>1.265582</v>
      </c>
      <c r="O747" s="95" t="n">
        <v>-3.586747</v>
      </c>
    </row>
    <row r="748" customFormat="false" ht="15" hidden="false" customHeight="false" outlineLevel="0" collapsed="false">
      <c r="A748" s="14" t="n">
        <v>744</v>
      </c>
      <c r="B748" s="94" t="n">
        <v>0.088741</v>
      </c>
      <c r="C748" s="95" t="n">
        <v>1.159638</v>
      </c>
      <c r="D748" s="95" t="n">
        <v>-0.153942</v>
      </c>
      <c r="E748" s="95" t="n">
        <v>-0.373653</v>
      </c>
      <c r="F748" s="95" t="n">
        <v>-0.103065</v>
      </c>
      <c r="G748" s="95" t="n">
        <v>1.20518</v>
      </c>
      <c r="H748" s="95" t="n">
        <v>-0.44942</v>
      </c>
      <c r="I748" s="95" t="n">
        <v>-1.369992</v>
      </c>
      <c r="J748" s="95" t="n">
        <v>-1.662316</v>
      </c>
      <c r="K748" s="95" t="n">
        <v>-0.777012</v>
      </c>
      <c r="L748" s="95" t="n">
        <v>-0.450519</v>
      </c>
      <c r="M748" s="95" t="n">
        <v>-1.087715</v>
      </c>
      <c r="N748" s="95" t="n">
        <v>0.461045</v>
      </c>
      <c r="O748" s="95" t="n">
        <v>-0.72459</v>
      </c>
    </row>
    <row r="749" customFormat="false" ht="15" hidden="false" customHeight="false" outlineLevel="0" collapsed="false">
      <c r="A749" s="14" t="n">
        <v>745</v>
      </c>
      <c r="B749" s="94" t="n">
        <v>0.623933</v>
      </c>
      <c r="C749" s="95" t="n">
        <v>0.067802</v>
      </c>
      <c r="D749" s="95" t="n">
        <v>-0.785281</v>
      </c>
      <c r="E749" s="95" t="n">
        <v>-0.163728</v>
      </c>
      <c r="F749" s="95" t="n">
        <v>-0.40167</v>
      </c>
      <c r="G749" s="95" t="n">
        <v>0.072317</v>
      </c>
      <c r="H749" s="95" t="n">
        <v>0.027481</v>
      </c>
      <c r="I749" s="95" t="n">
        <v>0.857229</v>
      </c>
      <c r="J749" s="95" t="n">
        <v>-0.332878</v>
      </c>
      <c r="K749" s="95" t="n">
        <v>0.431033</v>
      </c>
      <c r="L749" s="95" t="n">
        <v>-0.050778</v>
      </c>
      <c r="M749" s="95" t="n">
        <v>0.637454</v>
      </c>
      <c r="N749" s="95" t="n">
        <v>0.781892</v>
      </c>
      <c r="O749" s="95" t="n">
        <v>1.687648</v>
      </c>
    </row>
    <row r="750" customFormat="false" ht="15" hidden="false" customHeight="false" outlineLevel="0" collapsed="false">
      <c r="A750" s="14" t="n">
        <v>746</v>
      </c>
      <c r="B750" s="94" t="n">
        <v>0.520573</v>
      </c>
      <c r="C750" s="95" t="n">
        <v>-0.042379</v>
      </c>
      <c r="D750" s="95" t="n">
        <v>0.621458</v>
      </c>
      <c r="E750" s="95" t="n">
        <v>-0.412893</v>
      </c>
      <c r="F750" s="95" t="n">
        <v>-1.377511</v>
      </c>
      <c r="G750" s="95" t="n">
        <v>-0.053833</v>
      </c>
      <c r="H750" s="95" t="n">
        <v>0.517874</v>
      </c>
      <c r="I750" s="95" t="n">
        <v>1.30618</v>
      </c>
      <c r="J750" s="95" t="n">
        <v>0.105332</v>
      </c>
      <c r="K750" s="95" t="n">
        <v>0.174048</v>
      </c>
      <c r="L750" s="95" t="n">
        <v>-0.902283</v>
      </c>
      <c r="M750" s="95" t="n">
        <v>1.798157</v>
      </c>
      <c r="N750" s="95" t="n">
        <v>-0.948359</v>
      </c>
      <c r="O750" s="95" t="n">
        <v>-0.022952</v>
      </c>
    </row>
    <row r="751" customFormat="false" ht="15" hidden="false" customHeight="false" outlineLevel="0" collapsed="false">
      <c r="A751" s="14" t="n">
        <v>747</v>
      </c>
      <c r="B751" s="94" t="n">
        <v>0.82908</v>
      </c>
      <c r="C751" s="95" t="n">
        <v>0.758165</v>
      </c>
      <c r="D751" s="95" t="n">
        <v>-0.445249</v>
      </c>
      <c r="E751" s="95" t="n">
        <v>0.595222</v>
      </c>
      <c r="F751" s="95" t="n">
        <v>-1.968173</v>
      </c>
      <c r="G751" s="95" t="n">
        <v>-0.28118</v>
      </c>
      <c r="H751" s="95" t="n">
        <v>0.693503</v>
      </c>
      <c r="I751" s="95" t="n">
        <v>-3.503627</v>
      </c>
      <c r="J751" s="95" t="n">
        <v>-1.952554</v>
      </c>
      <c r="K751" s="95" t="n">
        <v>0.287747</v>
      </c>
      <c r="L751" s="95" t="n">
        <v>-2.081983</v>
      </c>
      <c r="M751" s="95" t="n">
        <v>-0.775647</v>
      </c>
      <c r="N751" s="95" t="n">
        <v>1.082237</v>
      </c>
      <c r="O751" s="95" t="n">
        <v>-1.982035</v>
      </c>
    </row>
    <row r="752" customFormat="false" ht="15" hidden="false" customHeight="false" outlineLevel="0" collapsed="false">
      <c r="A752" s="14" t="n">
        <v>748</v>
      </c>
      <c r="B752" s="94" t="n">
        <v>0.118564</v>
      </c>
      <c r="C752" s="95" t="n">
        <v>0.982133</v>
      </c>
      <c r="D752" s="95" t="n">
        <v>0.059328</v>
      </c>
      <c r="E752" s="95" t="n">
        <v>-0.092266</v>
      </c>
      <c r="F752" s="95" t="n">
        <v>-2.381736</v>
      </c>
      <c r="G752" s="95" t="n">
        <v>0.579454</v>
      </c>
      <c r="H752" s="95" t="n">
        <v>-1.56069</v>
      </c>
      <c r="I752" s="95" t="n">
        <v>-0.525306</v>
      </c>
      <c r="J752" s="95" t="n">
        <v>1.461679</v>
      </c>
      <c r="K752" s="95" t="n">
        <v>-1.282682</v>
      </c>
      <c r="L752" s="95" t="n">
        <v>-0.787724</v>
      </c>
      <c r="M752" s="95" t="n">
        <v>-1.647523</v>
      </c>
      <c r="N752" s="95" t="n">
        <v>-1.72852</v>
      </c>
      <c r="O752" s="95" t="n">
        <v>-0.227811</v>
      </c>
    </row>
    <row r="753" customFormat="false" ht="15" hidden="false" customHeight="false" outlineLevel="0" collapsed="false">
      <c r="A753" s="14" t="n">
        <v>749</v>
      </c>
      <c r="B753" s="94" t="n">
        <v>0.521738</v>
      </c>
      <c r="C753" s="95" t="n">
        <v>0.519856</v>
      </c>
      <c r="D753" s="95" t="n">
        <v>-0.345736</v>
      </c>
      <c r="E753" s="95" t="n">
        <v>-0.535669</v>
      </c>
      <c r="F753" s="95" t="n">
        <v>-0.049149</v>
      </c>
      <c r="G753" s="95" t="n">
        <v>0.924567</v>
      </c>
      <c r="H753" s="95" t="n">
        <v>-1.079405</v>
      </c>
      <c r="I753" s="95" t="n">
        <v>1.199818</v>
      </c>
      <c r="J753" s="95" t="n">
        <v>-1.260141</v>
      </c>
      <c r="K753" s="95" t="n">
        <v>-0.742878</v>
      </c>
      <c r="L753" s="95" t="n">
        <v>1.006388</v>
      </c>
      <c r="M753" s="95" t="n">
        <v>0.046492</v>
      </c>
      <c r="N753" s="95" t="n">
        <v>0.10203</v>
      </c>
      <c r="O753" s="95" t="n">
        <v>-1.498608</v>
      </c>
    </row>
    <row r="754" customFormat="false" ht="15" hidden="false" customHeight="false" outlineLevel="0" collapsed="false">
      <c r="A754" s="14" t="n">
        <v>750</v>
      </c>
      <c r="B754" s="94" t="n">
        <v>0.863365</v>
      </c>
      <c r="C754" s="95" t="n">
        <v>0.501881</v>
      </c>
      <c r="D754" s="95" t="n">
        <v>1.160046</v>
      </c>
      <c r="E754" s="95" t="n">
        <v>-0.225147</v>
      </c>
      <c r="F754" s="95" t="n">
        <v>1.009709</v>
      </c>
      <c r="G754" s="95" t="n">
        <v>-0.1586</v>
      </c>
      <c r="H754" s="95" t="n">
        <v>-1.611652</v>
      </c>
      <c r="I754" s="95" t="n">
        <v>-0.162912</v>
      </c>
      <c r="J754" s="95" t="n">
        <v>0.414894</v>
      </c>
      <c r="K754" s="95" t="n">
        <v>0.497586</v>
      </c>
      <c r="L754" s="95" t="n">
        <v>0.047823</v>
      </c>
      <c r="M754" s="95" t="n">
        <v>-0.15694</v>
      </c>
      <c r="N754" s="95" t="n">
        <v>1.092249</v>
      </c>
      <c r="O754" s="95" t="n">
        <v>0.837576</v>
      </c>
    </row>
    <row r="755" customFormat="false" ht="15" hidden="false" customHeight="false" outlineLevel="0" collapsed="false">
      <c r="A755" s="14" t="n">
        <v>751</v>
      </c>
      <c r="B755" s="94" t="n">
        <v>0.69475</v>
      </c>
      <c r="C755" s="95" t="n">
        <v>-0.953851</v>
      </c>
      <c r="D755" s="95" t="n">
        <v>-0.880629</v>
      </c>
      <c r="E755" s="95" t="n">
        <v>0.526773</v>
      </c>
      <c r="F755" s="95" t="n">
        <v>-1.510104</v>
      </c>
      <c r="G755" s="95" t="n">
        <v>-0.475751</v>
      </c>
      <c r="H755" s="95" t="n">
        <v>-0.497125</v>
      </c>
      <c r="I755" s="95" t="n">
        <v>-0.985709</v>
      </c>
      <c r="J755" s="95" t="n">
        <v>1.619594</v>
      </c>
      <c r="K755" s="95" t="n">
        <v>0.202959</v>
      </c>
      <c r="L755" s="95" t="n">
        <v>-0.838278</v>
      </c>
      <c r="M755" s="95" t="n">
        <v>-1.674986</v>
      </c>
      <c r="N755" s="95" t="n">
        <v>-0.993554</v>
      </c>
      <c r="O755" s="95" t="n">
        <v>0.44668</v>
      </c>
    </row>
    <row r="756" customFormat="false" ht="15" hidden="false" customHeight="false" outlineLevel="0" collapsed="false">
      <c r="A756" s="14" t="n">
        <v>752</v>
      </c>
      <c r="B756" s="94" t="n">
        <v>0.160752</v>
      </c>
      <c r="C756" s="95" t="n">
        <v>-0.525083</v>
      </c>
      <c r="D756" s="95" t="n">
        <v>-0.259979</v>
      </c>
      <c r="E756" s="95" t="n">
        <v>-0.183828</v>
      </c>
      <c r="F756" s="95" t="n">
        <v>-1.483951</v>
      </c>
      <c r="G756" s="95" t="n">
        <v>0.411837</v>
      </c>
      <c r="H756" s="95" t="n">
        <v>0.542491</v>
      </c>
      <c r="I756" s="95" t="n">
        <v>0.678378</v>
      </c>
      <c r="J756" s="95" t="n">
        <v>-0.896317</v>
      </c>
      <c r="K756" s="95" t="n">
        <v>-0.526084</v>
      </c>
      <c r="L756" s="95" t="n">
        <v>0.456615</v>
      </c>
      <c r="M756" s="95" t="n">
        <v>0.470345</v>
      </c>
      <c r="N756" s="95" t="n">
        <v>-0.118565</v>
      </c>
      <c r="O756" s="95" t="n">
        <v>0.599477</v>
      </c>
    </row>
    <row r="757" customFormat="false" ht="15" hidden="false" customHeight="false" outlineLevel="0" collapsed="false">
      <c r="A757" s="14" t="n">
        <v>753</v>
      </c>
      <c r="B757" s="94" t="n">
        <v>0.853362</v>
      </c>
      <c r="C757" s="95" t="n">
        <v>-0.751594</v>
      </c>
      <c r="D757" s="95" t="n">
        <v>-0.759688</v>
      </c>
      <c r="E757" s="95" t="n">
        <v>-0.636062</v>
      </c>
      <c r="F757" s="95" t="n">
        <v>0.25334</v>
      </c>
      <c r="G757" s="95" t="n">
        <v>-1.693736</v>
      </c>
      <c r="H757" s="95" t="n">
        <v>-1.547456</v>
      </c>
      <c r="I757" s="95" t="n">
        <v>0.039488</v>
      </c>
      <c r="J757" s="95" t="n">
        <v>-0.514713</v>
      </c>
      <c r="K757" s="95" t="n">
        <v>-3.573864</v>
      </c>
      <c r="L757" s="95" t="n">
        <v>-0.626598</v>
      </c>
      <c r="M757" s="95" t="n">
        <v>-0.257916</v>
      </c>
      <c r="N757" s="95" t="n">
        <v>0.674981</v>
      </c>
      <c r="O757" s="95" t="n">
        <v>-0.306835</v>
      </c>
    </row>
    <row r="758" customFormat="false" ht="15" hidden="false" customHeight="false" outlineLevel="0" collapsed="false">
      <c r="A758" s="14" t="n">
        <v>754</v>
      </c>
      <c r="B758" s="94" t="n">
        <v>0.23099</v>
      </c>
      <c r="C758" s="95" t="n">
        <v>0.175895</v>
      </c>
      <c r="D758" s="95" t="n">
        <v>-0.32233</v>
      </c>
      <c r="E758" s="95" t="n">
        <v>0.253206</v>
      </c>
      <c r="F758" s="95" t="n">
        <v>-0.082146</v>
      </c>
      <c r="G758" s="95" t="n">
        <v>-1.242424</v>
      </c>
      <c r="H758" s="95" t="n">
        <v>-0.820337</v>
      </c>
      <c r="I758" s="95" t="n">
        <v>-0.57692</v>
      </c>
      <c r="J758" s="95" t="n">
        <v>-1.697195</v>
      </c>
      <c r="K758" s="95" t="n">
        <v>0.322559</v>
      </c>
      <c r="L758" s="95" t="n">
        <v>-0.018715</v>
      </c>
      <c r="M758" s="95" t="n">
        <v>-1.168291</v>
      </c>
      <c r="N758" s="95" t="n">
        <v>0.652001</v>
      </c>
      <c r="O758" s="95" t="n">
        <v>-0.327259</v>
      </c>
    </row>
    <row r="759" customFormat="false" ht="15" hidden="false" customHeight="false" outlineLevel="0" collapsed="false">
      <c r="A759" s="14" t="n">
        <v>755</v>
      </c>
      <c r="B759" s="94" t="n">
        <v>0.0737</v>
      </c>
      <c r="C759" s="95" t="n">
        <v>0.794544</v>
      </c>
      <c r="D759" s="95" t="n">
        <v>-0.359112</v>
      </c>
      <c r="E759" s="95" t="n">
        <v>1.438599</v>
      </c>
      <c r="F759" s="95" t="n">
        <v>-0.843365</v>
      </c>
      <c r="G759" s="95" t="n">
        <v>0.662887</v>
      </c>
      <c r="H759" s="95" t="n">
        <v>1.343417</v>
      </c>
      <c r="I759" s="95" t="n">
        <v>0.002475</v>
      </c>
      <c r="J759" s="95" t="n">
        <v>-0.848374</v>
      </c>
      <c r="K759" s="95" t="n">
        <v>-0.007528</v>
      </c>
      <c r="L759" s="95" t="n">
        <v>-0.137666</v>
      </c>
      <c r="M759" s="95" t="n">
        <v>-1.078141</v>
      </c>
      <c r="N759" s="95" t="n">
        <v>1.058043</v>
      </c>
      <c r="O759" s="95" t="n">
        <v>-1.163875</v>
      </c>
    </row>
    <row r="760" customFormat="false" ht="15" hidden="false" customHeight="false" outlineLevel="0" collapsed="false">
      <c r="A760" s="14" t="n">
        <v>756</v>
      </c>
      <c r="B760" s="94" t="n">
        <v>0.084882</v>
      </c>
      <c r="C760" s="95" t="n">
        <v>0.06264</v>
      </c>
      <c r="D760" s="95" t="n">
        <v>0.750211</v>
      </c>
      <c r="E760" s="95" t="n">
        <v>0.7918</v>
      </c>
      <c r="F760" s="95" t="n">
        <v>0.405541</v>
      </c>
      <c r="G760" s="95" t="n">
        <v>1.076226</v>
      </c>
      <c r="H760" s="95" t="n">
        <v>-1.251583</v>
      </c>
      <c r="I760" s="95" t="n">
        <v>-1.200379</v>
      </c>
      <c r="J760" s="95" t="n">
        <v>0.429116</v>
      </c>
      <c r="K760" s="95" t="n">
        <v>0.107911</v>
      </c>
      <c r="L760" s="95" t="n">
        <v>-0.079259</v>
      </c>
      <c r="M760" s="95" t="n">
        <v>-0.690144</v>
      </c>
      <c r="N760" s="95" t="n">
        <v>-0.81285</v>
      </c>
      <c r="O760" s="95" t="n">
        <v>0.960361</v>
      </c>
    </row>
    <row r="761" customFormat="false" ht="15" hidden="false" customHeight="false" outlineLevel="0" collapsed="false">
      <c r="A761" s="14" t="n">
        <v>757</v>
      </c>
      <c r="B761" s="94" t="n">
        <v>0.784252</v>
      </c>
      <c r="C761" s="95" t="n">
        <v>0.374385</v>
      </c>
      <c r="D761" s="95" t="n">
        <v>1.717823</v>
      </c>
      <c r="E761" s="95" t="n">
        <v>-0.711176</v>
      </c>
      <c r="F761" s="95" t="n">
        <v>0.253917</v>
      </c>
      <c r="G761" s="95" t="n">
        <v>0.827722</v>
      </c>
      <c r="H761" s="95" t="n">
        <v>0.074531</v>
      </c>
      <c r="I761" s="95" t="n">
        <v>-0.878038</v>
      </c>
      <c r="J761" s="95" t="n">
        <v>-1.407006</v>
      </c>
      <c r="K761" s="95" t="n">
        <v>0.483377</v>
      </c>
      <c r="L761" s="95" t="n">
        <v>-0.396539</v>
      </c>
      <c r="M761" s="95" t="n">
        <v>-0.721336</v>
      </c>
      <c r="N761" s="95" t="n">
        <v>0.307402</v>
      </c>
      <c r="O761" s="95" t="n">
        <v>-0.710699</v>
      </c>
    </row>
    <row r="762" customFormat="false" ht="15" hidden="false" customHeight="false" outlineLevel="0" collapsed="false">
      <c r="A762" s="14" t="n">
        <v>758</v>
      </c>
      <c r="B762" s="94" t="n">
        <v>0.840362</v>
      </c>
      <c r="C762" s="95" t="n">
        <v>0.983931</v>
      </c>
      <c r="D762" s="95" t="n">
        <v>-0.772746</v>
      </c>
      <c r="E762" s="95" t="n">
        <v>-0.022815</v>
      </c>
      <c r="F762" s="95" t="n">
        <v>0.399891</v>
      </c>
      <c r="G762" s="95" t="n">
        <v>0.794987</v>
      </c>
      <c r="H762" s="95" t="n">
        <v>1.657046</v>
      </c>
      <c r="I762" s="95" t="n">
        <v>-1.077371</v>
      </c>
      <c r="J762" s="95" t="n">
        <v>-1.54125</v>
      </c>
      <c r="K762" s="95" t="n">
        <v>0.428184</v>
      </c>
      <c r="L762" s="95" t="n">
        <v>-0.176945</v>
      </c>
      <c r="M762" s="95" t="n">
        <v>-0.58171</v>
      </c>
      <c r="N762" s="95" t="n">
        <v>-0.896241</v>
      </c>
      <c r="O762" s="95" t="n">
        <v>0.904243</v>
      </c>
    </row>
    <row r="763" customFormat="false" ht="15" hidden="false" customHeight="false" outlineLevel="0" collapsed="false">
      <c r="A763" s="14" t="n">
        <v>759</v>
      </c>
      <c r="B763" s="94" t="n">
        <v>0.880638</v>
      </c>
      <c r="C763" s="95" t="n">
        <v>1.035349</v>
      </c>
      <c r="D763" s="95" t="n">
        <v>1.093726</v>
      </c>
      <c r="E763" s="95" t="n">
        <v>0.242112</v>
      </c>
      <c r="F763" s="95" t="n">
        <v>1.797578</v>
      </c>
      <c r="G763" s="95" t="n">
        <v>-0.302084</v>
      </c>
      <c r="H763" s="95" t="n">
        <v>1.42948</v>
      </c>
      <c r="I763" s="95" t="n">
        <v>-1.330643</v>
      </c>
      <c r="J763" s="95" t="n">
        <v>-0.416248</v>
      </c>
      <c r="K763" s="95" t="n">
        <v>-0.401294</v>
      </c>
      <c r="L763" s="95" t="n">
        <v>-2.171006</v>
      </c>
      <c r="M763" s="95" t="n">
        <v>1.771637</v>
      </c>
      <c r="N763" s="95" t="n">
        <v>0.361926</v>
      </c>
      <c r="O763" s="95" t="n">
        <v>0.185743</v>
      </c>
    </row>
    <row r="764" customFormat="false" ht="15" hidden="false" customHeight="false" outlineLevel="0" collapsed="false">
      <c r="A764" s="14" t="n">
        <v>760</v>
      </c>
      <c r="B764" s="94" t="n">
        <v>0.75439</v>
      </c>
      <c r="C764" s="95" t="n">
        <v>0.207915</v>
      </c>
      <c r="D764" s="95" t="n">
        <v>0.35283</v>
      </c>
      <c r="E764" s="95" t="n">
        <v>1.571512</v>
      </c>
      <c r="F764" s="95" t="n">
        <v>1.465193</v>
      </c>
      <c r="G764" s="95" t="n">
        <v>-0.279912</v>
      </c>
      <c r="H764" s="95" t="n">
        <v>0.083652</v>
      </c>
      <c r="I764" s="95" t="n">
        <v>-0.016606</v>
      </c>
      <c r="J764" s="95" t="n">
        <v>0.506019</v>
      </c>
      <c r="K764" s="95" t="n">
        <v>-0.072557</v>
      </c>
      <c r="L764" s="95" t="n">
        <v>0.301379</v>
      </c>
      <c r="M764" s="95" t="n">
        <v>0.86359</v>
      </c>
      <c r="N764" s="95" t="n">
        <v>0.952674</v>
      </c>
      <c r="O764" s="95" t="n">
        <v>0.379019</v>
      </c>
    </row>
    <row r="765" customFormat="false" ht="15" hidden="false" customHeight="false" outlineLevel="0" collapsed="false">
      <c r="A765" s="14" t="n">
        <v>761</v>
      </c>
      <c r="B765" s="94" t="n">
        <v>0.894028</v>
      </c>
      <c r="C765" s="95" t="n">
        <v>-0.2161</v>
      </c>
      <c r="D765" s="95" t="n">
        <v>-0.063745</v>
      </c>
      <c r="E765" s="95" t="n">
        <v>0.052491</v>
      </c>
      <c r="F765" s="95" t="n">
        <v>0.603036</v>
      </c>
      <c r="G765" s="95" t="n">
        <v>0.131476</v>
      </c>
      <c r="H765" s="95" t="n">
        <v>1.227518</v>
      </c>
      <c r="I765" s="95" t="n">
        <v>-0.137852</v>
      </c>
      <c r="J765" s="95" t="n">
        <v>-0.848822</v>
      </c>
      <c r="K765" s="95" t="n">
        <v>0.753165</v>
      </c>
      <c r="L765" s="95" t="n">
        <v>-1.597067</v>
      </c>
      <c r="M765" s="95" t="n">
        <v>0.786034</v>
      </c>
      <c r="N765" s="95" t="n">
        <v>-0.102299</v>
      </c>
      <c r="O765" s="95" t="n">
        <v>-0.506054</v>
      </c>
    </row>
    <row r="766" customFormat="false" ht="15" hidden="false" customHeight="false" outlineLevel="0" collapsed="false">
      <c r="A766" s="14" t="n">
        <v>762</v>
      </c>
      <c r="B766" s="94" t="n">
        <v>0.927602</v>
      </c>
      <c r="C766" s="95" t="n">
        <v>-0.596901</v>
      </c>
      <c r="D766" s="95" t="n">
        <v>-1.519016</v>
      </c>
      <c r="E766" s="95" t="n">
        <v>-1.837127</v>
      </c>
      <c r="F766" s="95" t="n">
        <v>-0.397271</v>
      </c>
      <c r="G766" s="95" t="n">
        <v>0.5139</v>
      </c>
      <c r="H766" s="95" t="n">
        <v>-0.830569</v>
      </c>
      <c r="I766" s="95" t="n">
        <v>0.884491</v>
      </c>
      <c r="J766" s="95" t="n">
        <v>-0.972475</v>
      </c>
      <c r="K766" s="95" t="n">
        <v>0.419909</v>
      </c>
      <c r="L766" s="95" t="n">
        <v>-0.222891</v>
      </c>
      <c r="M766" s="95" t="n">
        <v>-0.734785</v>
      </c>
      <c r="N766" s="95" t="n">
        <v>-1.208309</v>
      </c>
      <c r="O766" s="95" t="n">
        <v>1.007623</v>
      </c>
    </row>
    <row r="767" customFormat="false" ht="15" hidden="false" customHeight="false" outlineLevel="0" collapsed="false">
      <c r="A767" s="14" t="n">
        <v>763</v>
      </c>
      <c r="B767" s="94" t="n">
        <v>0.537163</v>
      </c>
      <c r="C767" s="95" t="n">
        <v>-0.181546</v>
      </c>
      <c r="D767" s="95" t="n">
        <v>-1.84731</v>
      </c>
      <c r="E767" s="95" t="n">
        <v>-0.522367</v>
      </c>
      <c r="F767" s="95" t="n">
        <v>-1.208086</v>
      </c>
      <c r="G767" s="95" t="n">
        <v>-0.433048</v>
      </c>
      <c r="H767" s="95" t="n">
        <v>1.236785</v>
      </c>
      <c r="I767" s="95" t="n">
        <v>0.763768</v>
      </c>
      <c r="J767" s="95" t="n">
        <v>0.410681</v>
      </c>
      <c r="K767" s="95" t="n">
        <v>-0.346296</v>
      </c>
      <c r="L767" s="95" t="n">
        <v>0.782683</v>
      </c>
      <c r="M767" s="95" t="n">
        <v>0.657045</v>
      </c>
      <c r="N767" s="95" t="n">
        <v>0.880306</v>
      </c>
      <c r="O767" s="95" t="n">
        <v>-1.177228</v>
      </c>
    </row>
    <row r="768" customFormat="false" ht="15" hidden="false" customHeight="false" outlineLevel="0" collapsed="false">
      <c r="A768" s="14" t="n">
        <v>764</v>
      </c>
      <c r="B768" s="94" t="n">
        <v>0.632259</v>
      </c>
      <c r="C768" s="95" t="n">
        <v>0.344861</v>
      </c>
      <c r="D768" s="95" t="n">
        <v>1.098644</v>
      </c>
      <c r="E768" s="95" t="n">
        <v>-1.234483</v>
      </c>
      <c r="F768" s="95" t="n">
        <v>0.066791</v>
      </c>
      <c r="G768" s="95" t="n">
        <v>-0.497086</v>
      </c>
      <c r="H768" s="95" t="n">
        <v>-0.569229</v>
      </c>
      <c r="I768" s="95" t="n">
        <v>-0.441221</v>
      </c>
      <c r="J768" s="95" t="n">
        <v>-0.661427</v>
      </c>
      <c r="K768" s="95" t="n">
        <v>-0.700556</v>
      </c>
      <c r="L768" s="95" t="n">
        <v>-0.019552</v>
      </c>
      <c r="M768" s="95" t="n">
        <v>0.468637</v>
      </c>
      <c r="N768" s="95" t="n">
        <v>-0.466197</v>
      </c>
      <c r="O768" s="95" t="n">
        <v>0.027051</v>
      </c>
    </row>
    <row r="769" customFormat="false" ht="15" hidden="false" customHeight="false" outlineLevel="0" collapsed="false">
      <c r="A769" s="14" t="n">
        <v>765</v>
      </c>
      <c r="B769" s="94" t="n">
        <v>0.953438</v>
      </c>
      <c r="C769" s="95" t="n">
        <v>-1.867301</v>
      </c>
      <c r="D769" s="95" t="n">
        <v>1.000836</v>
      </c>
      <c r="E769" s="95" t="n">
        <v>-0.077866</v>
      </c>
      <c r="F769" s="95" t="n">
        <v>-0.636349</v>
      </c>
      <c r="G769" s="95" t="n">
        <v>-2.760172</v>
      </c>
      <c r="H769" s="95" t="n">
        <v>0.513564</v>
      </c>
      <c r="I769" s="95" t="n">
        <v>-1.053032</v>
      </c>
      <c r="J769" s="95" t="n">
        <v>0.9699</v>
      </c>
      <c r="K769" s="95" t="n">
        <v>-0.987643</v>
      </c>
      <c r="L769" s="95" t="n">
        <v>-1.931036</v>
      </c>
      <c r="M769" s="95" t="n">
        <v>0.790442</v>
      </c>
      <c r="N769" s="95" t="n">
        <v>0.080298</v>
      </c>
      <c r="O769" s="95" t="n">
        <v>-2.366014</v>
      </c>
    </row>
    <row r="770" customFormat="false" ht="15" hidden="false" customHeight="false" outlineLevel="0" collapsed="false">
      <c r="A770" s="14" t="n">
        <v>766</v>
      </c>
      <c r="B770" s="94" t="n">
        <v>0.514198</v>
      </c>
      <c r="C770" s="95" t="n">
        <v>1.647956</v>
      </c>
      <c r="D770" s="95" t="n">
        <v>-0.968891</v>
      </c>
      <c r="E770" s="95" t="n">
        <v>-2.717098</v>
      </c>
      <c r="F770" s="95" t="n">
        <v>1.970191</v>
      </c>
      <c r="G770" s="95" t="n">
        <v>-1.025055</v>
      </c>
      <c r="H770" s="95" t="n">
        <v>-1.411747</v>
      </c>
      <c r="I770" s="95" t="n">
        <v>-0.120416</v>
      </c>
      <c r="J770" s="95" t="n">
        <v>0.118382</v>
      </c>
      <c r="K770" s="95" t="n">
        <v>-0.772758</v>
      </c>
      <c r="L770" s="95" t="n">
        <v>0.610213</v>
      </c>
      <c r="M770" s="95" t="n">
        <v>0.070866</v>
      </c>
      <c r="N770" s="95" t="n">
        <v>1.84272</v>
      </c>
      <c r="O770" s="95" t="n">
        <v>0.132597</v>
      </c>
    </row>
    <row r="771" customFormat="false" ht="15" hidden="false" customHeight="false" outlineLevel="0" collapsed="false">
      <c r="A771" s="14" t="n">
        <v>767</v>
      </c>
      <c r="B771" s="94" t="n">
        <v>0.240746</v>
      </c>
      <c r="C771" s="95" t="n">
        <v>-0.719373</v>
      </c>
      <c r="D771" s="95" t="n">
        <v>0.729547</v>
      </c>
      <c r="E771" s="95" t="n">
        <v>0.116383</v>
      </c>
      <c r="F771" s="95" t="n">
        <v>-0.006885</v>
      </c>
      <c r="G771" s="95" t="n">
        <v>-0.28003</v>
      </c>
      <c r="H771" s="95" t="n">
        <v>1.348903</v>
      </c>
      <c r="I771" s="95" t="n">
        <v>0.817832</v>
      </c>
      <c r="J771" s="95" t="n">
        <v>0.011594</v>
      </c>
      <c r="K771" s="95" t="n">
        <v>0.025818</v>
      </c>
      <c r="L771" s="95" t="n">
        <v>-0.980214</v>
      </c>
      <c r="M771" s="95" t="n">
        <v>-1.298325</v>
      </c>
      <c r="N771" s="95" t="n">
        <v>-0.866909</v>
      </c>
      <c r="O771" s="95" t="n">
        <v>-0.193795</v>
      </c>
    </row>
    <row r="772" customFormat="false" ht="15" hidden="false" customHeight="false" outlineLevel="0" collapsed="false">
      <c r="A772" s="14" t="n">
        <v>768</v>
      </c>
      <c r="B772" s="94" t="n">
        <v>0.938618</v>
      </c>
      <c r="C772" s="95" t="n">
        <v>-0.649998</v>
      </c>
      <c r="D772" s="95" t="n">
        <v>-0.113528</v>
      </c>
      <c r="E772" s="95" t="n">
        <v>1.450664</v>
      </c>
      <c r="F772" s="95" t="n">
        <v>-2.577399</v>
      </c>
      <c r="G772" s="95" t="n">
        <v>-0.952099</v>
      </c>
      <c r="H772" s="95" t="n">
        <v>-0.508034</v>
      </c>
      <c r="I772" s="95" t="n">
        <v>-0.551409</v>
      </c>
      <c r="J772" s="95" t="n">
        <v>0.139168</v>
      </c>
      <c r="K772" s="95" t="n">
        <v>0.208132</v>
      </c>
      <c r="L772" s="95" t="n">
        <v>0.140416</v>
      </c>
      <c r="M772" s="95" t="n">
        <v>-0.231486</v>
      </c>
      <c r="N772" s="95" t="n">
        <v>1.825262</v>
      </c>
      <c r="O772" s="95" t="n">
        <v>-1.15337</v>
      </c>
    </row>
    <row r="773" customFormat="false" ht="15" hidden="false" customHeight="false" outlineLevel="0" collapsed="false">
      <c r="A773" s="14" t="n">
        <v>769</v>
      </c>
      <c r="B773" s="94" t="n">
        <v>0.050677</v>
      </c>
      <c r="C773" s="95" t="n">
        <v>-1.283562</v>
      </c>
      <c r="D773" s="95" t="n">
        <v>0.720493</v>
      </c>
      <c r="E773" s="95" t="n">
        <v>-0.091373</v>
      </c>
      <c r="F773" s="95" t="n">
        <v>-0.858139</v>
      </c>
      <c r="G773" s="95" t="n">
        <v>0.125186</v>
      </c>
      <c r="H773" s="95" t="n">
        <v>-0.051303</v>
      </c>
      <c r="I773" s="95" t="n">
        <v>-1.067512</v>
      </c>
      <c r="J773" s="95" t="n">
        <v>-0.317676</v>
      </c>
      <c r="K773" s="95" t="n">
        <v>0.488642</v>
      </c>
      <c r="L773" s="95" t="n">
        <v>-0.526022</v>
      </c>
      <c r="M773" s="95" t="n">
        <v>1.751981</v>
      </c>
      <c r="N773" s="95" t="n">
        <v>-1.283825</v>
      </c>
      <c r="O773" s="95" t="n">
        <v>-0.982122</v>
      </c>
    </row>
    <row r="774" customFormat="false" ht="15" hidden="false" customHeight="false" outlineLevel="0" collapsed="false">
      <c r="A774" s="14" t="n">
        <v>770</v>
      </c>
      <c r="B774" s="94" t="n">
        <v>0.583346</v>
      </c>
      <c r="C774" s="95" t="n">
        <v>0.972783</v>
      </c>
      <c r="D774" s="95" t="n">
        <v>0.496455</v>
      </c>
      <c r="E774" s="95" t="n">
        <v>-0.596436</v>
      </c>
      <c r="F774" s="95" t="n">
        <v>0.902235</v>
      </c>
      <c r="G774" s="95" t="n">
        <v>-0.906713</v>
      </c>
      <c r="H774" s="95" t="n">
        <v>0.732931</v>
      </c>
      <c r="I774" s="95" t="n">
        <v>-0.454178</v>
      </c>
      <c r="J774" s="95" t="n">
        <v>-1.042685</v>
      </c>
      <c r="K774" s="95" t="n">
        <v>-1.821926</v>
      </c>
      <c r="L774" s="95" t="n">
        <v>0.258508</v>
      </c>
      <c r="M774" s="95" t="n">
        <v>-1.009617</v>
      </c>
      <c r="N774" s="95" t="n">
        <v>2.25964</v>
      </c>
      <c r="O774" s="95" t="n">
        <v>0.727479</v>
      </c>
    </row>
    <row r="775" customFormat="false" ht="15" hidden="false" customHeight="false" outlineLevel="0" collapsed="false">
      <c r="A775" s="14" t="n">
        <v>771</v>
      </c>
      <c r="B775" s="94" t="n">
        <v>0.929456</v>
      </c>
      <c r="C775" s="95" t="n">
        <v>-0.390681</v>
      </c>
      <c r="D775" s="95" t="n">
        <v>-0.748834</v>
      </c>
      <c r="E775" s="95" t="n">
        <v>1.729395</v>
      </c>
      <c r="F775" s="95" t="n">
        <v>1.213871</v>
      </c>
      <c r="G775" s="95" t="n">
        <v>0.498518</v>
      </c>
      <c r="H775" s="95" t="n">
        <v>-1.006579</v>
      </c>
      <c r="I775" s="95" t="n">
        <v>0.451769</v>
      </c>
      <c r="J775" s="95" t="n">
        <v>-1.676094</v>
      </c>
      <c r="K775" s="95" t="n">
        <v>-0.510015</v>
      </c>
      <c r="L775" s="95" t="n">
        <v>1.303371</v>
      </c>
      <c r="M775" s="95" t="n">
        <v>-0.862023</v>
      </c>
      <c r="N775" s="95" t="n">
        <v>-1.327773</v>
      </c>
      <c r="O775" s="95" t="n">
        <v>-1.033135</v>
      </c>
    </row>
    <row r="776" customFormat="false" ht="15" hidden="false" customHeight="false" outlineLevel="0" collapsed="false">
      <c r="A776" s="14" t="n">
        <v>772</v>
      </c>
      <c r="B776" s="94" t="n">
        <v>0.744362</v>
      </c>
      <c r="C776" s="95" t="n">
        <v>-1.703232</v>
      </c>
      <c r="D776" s="95" t="n">
        <v>-0.287324</v>
      </c>
      <c r="E776" s="95" t="n">
        <v>-0.692795</v>
      </c>
      <c r="F776" s="95" t="n">
        <v>0.572558</v>
      </c>
      <c r="G776" s="95" t="n">
        <v>1.037817</v>
      </c>
      <c r="H776" s="95" t="n">
        <v>-1.356232</v>
      </c>
      <c r="I776" s="95" t="n">
        <v>0.499133</v>
      </c>
      <c r="J776" s="95" t="n">
        <v>2.396073</v>
      </c>
      <c r="K776" s="95" t="n">
        <v>-0.402115</v>
      </c>
      <c r="L776" s="95" t="n">
        <v>0.526449</v>
      </c>
      <c r="M776" s="95" t="n">
        <v>0.561842</v>
      </c>
      <c r="N776" s="95" t="n">
        <v>-0.475513</v>
      </c>
      <c r="O776" s="95" t="n">
        <v>-1.457606</v>
      </c>
    </row>
    <row r="777" customFormat="false" ht="15" hidden="false" customHeight="false" outlineLevel="0" collapsed="false">
      <c r="A777" s="14" t="n">
        <v>773</v>
      </c>
      <c r="B777" s="94" t="n">
        <v>0.605482</v>
      </c>
      <c r="C777" s="95" t="n">
        <v>-0.298278</v>
      </c>
      <c r="D777" s="95" t="n">
        <v>-1.915238</v>
      </c>
      <c r="E777" s="95" t="n">
        <v>0.280563</v>
      </c>
      <c r="F777" s="95" t="n">
        <v>-0.740118</v>
      </c>
      <c r="G777" s="95" t="n">
        <v>0.357562</v>
      </c>
      <c r="H777" s="95" t="n">
        <v>-0.502915</v>
      </c>
      <c r="I777" s="95" t="n">
        <v>-0.203605</v>
      </c>
      <c r="J777" s="95" t="n">
        <v>-0.080203</v>
      </c>
      <c r="K777" s="95" t="n">
        <v>-0.956576</v>
      </c>
      <c r="L777" s="95" t="n">
        <v>-0.544256</v>
      </c>
      <c r="M777" s="95" t="n">
        <v>-1.566583</v>
      </c>
      <c r="N777" s="95" t="n">
        <v>0.231727</v>
      </c>
      <c r="O777" s="95" t="n">
        <v>0.939898</v>
      </c>
    </row>
    <row r="778" customFormat="false" ht="15" hidden="false" customHeight="false" outlineLevel="0" collapsed="false">
      <c r="A778" s="14" t="n">
        <v>774</v>
      </c>
      <c r="B778" s="94" t="n">
        <v>0.486437</v>
      </c>
      <c r="C778" s="95" t="n">
        <v>1.181665</v>
      </c>
      <c r="D778" s="95" t="n">
        <v>-1.23494</v>
      </c>
      <c r="E778" s="95" t="n">
        <v>-0.187136</v>
      </c>
      <c r="F778" s="95" t="n">
        <v>0.74541</v>
      </c>
      <c r="G778" s="95" t="n">
        <v>-0.202546</v>
      </c>
      <c r="H778" s="95" t="n">
        <v>0.774766</v>
      </c>
      <c r="I778" s="95" t="n">
        <v>0.634384</v>
      </c>
      <c r="J778" s="95" t="n">
        <v>0.132192</v>
      </c>
      <c r="K778" s="95" t="n">
        <v>-0.325316</v>
      </c>
      <c r="L778" s="95" t="n">
        <v>0.768856</v>
      </c>
      <c r="M778" s="95" t="n">
        <v>-0.479208</v>
      </c>
      <c r="N778" s="95" t="n">
        <v>-0.735072</v>
      </c>
      <c r="O778" s="95" t="n">
        <v>0.011389</v>
      </c>
    </row>
    <row r="779" customFormat="false" ht="15" hidden="false" customHeight="false" outlineLevel="0" collapsed="false">
      <c r="A779" s="14" t="n">
        <v>775</v>
      </c>
      <c r="B779" s="94" t="n">
        <v>0.272571</v>
      </c>
      <c r="C779" s="95" t="n">
        <v>0.014704</v>
      </c>
      <c r="D779" s="95" t="n">
        <v>-0.801515</v>
      </c>
      <c r="E779" s="95" t="n">
        <v>0.981402</v>
      </c>
      <c r="F779" s="95" t="n">
        <v>-1.991577</v>
      </c>
      <c r="G779" s="95" t="n">
        <v>0.791427</v>
      </c>
      <c r="H779" s="95" t="n">
        <v>0.832843</v>
      </c>
      <c r="I779" s="95" t="n">
        <v>0.683654</v>
      </c>
      <c r="J779" s="95" t="n">
        <v>0.930001</v>
      </c>
      <c r="K779" s="95" t="n">
        <v>-0.015649</v>
      </c>
      <c r="L779" s="95" t="n">
        <v>-0.726781</v>
      </c>
      <c r="M779" s="95" t="n">
        <v>2.565527</v>
      </c>
      <c r="N779" s="95" t="n">
        <v>1.696499</v>
      </c>
      <c r="O779" s="95" t="n">
        <v>-0.012329</v>
      </c>
    </row>
    <row r="780" customFormat="false" ht="15" hidden="false" customHeight="false" outlineLevel="0" collapsed="false">
      <c r="A780" s="14" t="n">
        <v>776</v>
      </c>
      <c r="B780" s="94" t="n">
        <v>0.563336</v>
      </c>
      <c r="C780" s="95" t="n">
        <v>-0.14868</v>
      </c>
      <c r="D780" s="95" t="n">
        <v>-0.092653</v>
      </c>
      <c r="E780" s="95" t="n">
        <v>0.062526</v>
      </c>
      <c r="F780" s="95" t="n">
        <v>2.232358</v>
      </c>
      <c r="G780" s="95" t="n">
        <v>0.6863</v>
      </c>
      <c r="H780" s="95" t="n">
        <v>-0.805766</v>
      </c>
      <c r="I780" s="95" t="n">
        <v>-0.425141</v>
      </c>
      <c r="J780" s="95" t="n">
        <v>-0.052859</v>
      </c>
      <c r="K780" s="95" t="n">
        <v>-1.105911</v>
      </c>
      <c r="L780" s="95" t="n">
        <v>-0.497248</v>
      </c>
      <c r="M780" s="95" t="n">
        <v>0.245465</v>
      </c>
      <c r="N780" s="95" t="n">
        <v>-0.602318</v>
      </c>
      <c r="O780" s="95" t="n">
        <v>-1.782175</v>
      </c>
    </row>
    <row r="781" customFormat="false" ht="15" hidden="false" customHeight="false" outlineLevel="0" collapsed="false">
      <c r="A781" s="14" t="n">
        <v>777</v>
      </c>
      <c r="B781" s="94" t="n">
        <v>0.738585</v>
      </c>
      <c r="C781" s="95" t="n">
        <v>1.397241</v>
      </c>
      <c r="D781" s="95" t="n">
        <v>-0.46124</v>
      </c>
      <c r="E781" s="95" t="n">
        <v>0.779763</v>
      </c>
      <c r="F781" s="95" t="n">
        <v>-0.946836</v>
      </c>
      <c r="G781" s="95" t="n">
        <v>0.74295</v>
      </c>
      <c r="H781" s="95" t="n">
        <v>-0.145458</v>
      </c>
      <c r="I781" s="95" t="n">
        <v>-0.42164</v>
      </c>
      <c r="J781" s="95" t="n">
        <v>0.394407</v>
      </c>
      <c r="K781" s="95" t="n">
        <v>-0.87412</v>
      </c>
      <c r="L781" s="95" t="n">
        <v>0.968802</v>
      </c>
      <c r="M781" s="95" t="n">
        <v>1.527699</v>
      </c>
      <c r="N781" s="95" t="n">
        <v>-0.526824</v>
      </c>
      <c r="O781" s="95" t="n">
        <v>-0.755078</v>
      </c>
    </row>
    <row r="782" customFormat="false" ht="15" hidden="false" customHeight="false" outlineLevel="0" collapsed="false">
      <c r="A782" s="14" t="n">
        <v>778</v>
      </c>
      <c r="B782" s="94" t="n">
        <v>0.561214</v>
      </c>
      <c r="C782" s="95" t="n">
        <v>0.778535</v>
      </c>
      <c r="D782" s="95" t="n">
        <v>1.434705</v>
      </c>
      <c r="E782" s="95" t="n">
        <v>-0.581761</v>
      </c>
      <c r="F782" s="95" t="n">
        <v>0.693106</v>
      </c>
      <c r="G782" s="95" t="n">
        <v>1.038027</v>
      </c>
      <c r="H782" s="95" t="n">
        <v>-0.942706</v>
      </c>
      <c r="I782" s="95" t="n">
        <v>-1.308272</v>
      </c>
      <c r="J782" s="95" t="n">
        <v>0.562166</v>
      </c>
      <c r="K782" s="95" t="n">
        <v>1.411857</v>
      </c>
      <c r="L782" s="95" t="n">
        <v>-1.055432</v>
      </c>
      <c r="M782" s="95" t="n">
        <v>0.953144</v>
      </c>
      <c r="N782" s="95" t="n">
        <v>-0.121859</v>
      </c>
      <c r="O782" s="95" t="n">
        <v>0.589556</v>
      </c>
    </row>
    <row r="783" customFormat="false" ht="15" hidden="false" customHeight="false" outlineLevel="0" collapsed="false">
      <c r="A783" s="14" t="n">
        <v>779</v>
      </c>
      <c r="B783" s="94" t="n">
        <v>0.766392</v>
      </c>
      <c r="C783" s="95" t="n">
        <v>1.262407</v>
      </c>
      <c r="D783" s="95" t="n">
        <v>-0.410489</v>
      </c>
      <c r="E783" s="95" t="n">
        <v>-1.865764</v>
      </c>
      <c r="F783" s="95" t="n">
        <v>-0.713931</v>
      </c>
      <c r="G783" s="95" t="n">
        <v>-0.604406</v>
      </c>
      <c r="H783" s="95" t="n">
        <v>0.713975</v>
      </c>
      <c r="I783" s="95" t="n">
        <v>-0.718299</v>
      </c>
      <c r="J783" s="95" t="n">
        <v>-1.022482</v>
      </c>
      <c r="K783" s="95" t="n">
        <v>-0.470563</v>
      </c>
      <c r="L783" s="95" t="n">
        <v>1.097357</v>
      </c>
      <c r="M783" s="95" t="n">
        <v>-0.982336</v>
      </c>
      <c r="N783" s="95" t="n">
        <v>0.468652</v>
      </c>
      <c r="O783" s="95" t="n">
        <v>-1.355353</v>
      </c>
    </row>
    <row r="784" customFormat="false" ht="15" hidden="false" customHeight="false" outlineLevel="0" collapsed="false">
      <c r="A784" s="14" t="n">
        <v>780</v>
      </c>
      <c r="B784" s="94" t="n">
        <v>0.967116</v>
      </c>
      <c r="C784" s="95" t="n">
        <v>2.57704</v>
      </c>
      <c r="D784" s="95" t="n">
        <v>-2.098994</v>
      </c>
      <c r="E784" s="95" t="n">
        <v>0.444345</v>
      </c>
      <c r="F784" s="95" t="n">
        <v>0.360171</v>
      </c>
      <c r="G784" s="95" t="n">
        <v>-0.944766</v>
      </c>
      <c r="H784" s="95" t="n">
        <v>-0.603184</v>
      </c>
      <c r="I784" s="95" t="n">
        <v>-0.022521</v>
      </c>
      <c r="J784" s="95" t="n">
        <v>-0.14103</v>
      </c>
      <c r="K784" s="95" t="n">
        <v>-0.593508</v>
      </c>
      <c r="L784" s="95" t="n">
        <v>-0.238373</v>
      </c>
      <c r="M784" s="95" t="n">
        <v>-2.224769</v>
      </c>
      <c r="N784" s="95" t="n">
        <v>0.889688</v>
      </c>
      <c r="O784" s="95" t="n">
        <v>0.210526</v>
      </c>
    </row>
    <row r="785" customFormat="false" ht="15" hidden="false" customHeight="false" outlineLevel="0" collapsed="false">
      <c r="A785" s="14" t="n">
        <v>781</v>
      </c>
      <c r="B785" s="94" t="n">
        <v>0.639418</v>
      </c>
      <c r="C785" s="95" t="n">
        <v>1.323716</v>
      </c>
      <c r="D785" s="95" t="n">
        <v>-0.752893</v>
      </c>
      <c r="E785" s="95" t="n">
        <v>-0.617577</v>
      </c>
      <c r="F785" s="95" t="n">
        <v>-0.176458</v>
      </c>
      <c r="G785" s="95" t="n">
        <v>-0.245842</v>
      </c>
      <c r="H785" s="95" t="n">
        <v>0.896294</v>
      </c>
      <c r="I785" s="95" t="n">
        <v>0.559746</v>
      </c>
      <c r="J785" s="95" t="n">
        <v>-0.358261</v>
      </c>
      <c r="K785" s="95" t="n">
        <v>-0.147928</v>
      </c>
      <c r="L785" s="95" t="n">
        <v>0.161513</v>
      </c>
      <c r="M785" s="95" t="n">
        <v>1.254269</v>
      </c>
      <c r="N785" s="95" t="n">
        <v>-0.061037</v>
      </c>
      <c r="O785" s="95" t="n">
        <v>-0.190293</v>
      </c>
    </row>
    <row r="786" customFormat="false" ht="15" hidden="false" customHeight="false" outlineLevel="0" collapsed="false">
      <c r="A786" s="14" t="n">
        <v>782</v>
      </c>
      <c r="B786" s="94" t="n">
        <v>0.707878</v>
      </c>
      <c r="C786" s="95" t="n">
        <v>-0.15589</v>
      </c>
      <c r="D786" s="95" t="n">
        <v>-0.120198</v>
      </c>
      <c r="E786" s="95" t="n">
        <v>1.665574</v>
      </c>
      <c r="F786" s="95" t="n">
        <v>0.727755</v>
      </c>
      <c r="G786" s="95" t="n">
        <v>-0.568871</v>
      </c>
      <c r="H786" s="95" t="n">
        <v>-2.054389</v>
      </c>
      <c r="I786" s="95" t="n">
        <v>2.375189</v>
      </c>
      <c r="J786" s="95" t="n">
        <v>-0.819888</v>
      </c>
      <c r="K786" s="95" t="n">
        <v>-0.025718</v>
      </c>
      <c r="L786" s="95" t="n">
        <v>-0.140804</v>
      </c>
      <c r="M786" s="95" t="n">
        <v>0.653109</v>
      </c>
      <c r="N786" s="95" t="n">
        <v>0.350959</v>
      </c>
      <c r="O786" s="95" t="n">
        <v>-0.370101</v>
      </c>
    </row>
    <row r="787" customFormat="false" ht="15" hidden="false" customHeight="false" outlineLevel="0" collapsed="false">
      <c r="A787" s="14" t="n">
        <v>783</v>
      </c>
      <c r="B787" s="94" t="n">
        <v>0.849285</v>
      </c>
      <c r="C787" s="95" t="n">
        <v>1.363831</v>
      </c>
      <c r="D787" s="95" t="n">
        <v>-0.866819</v>
      </c>
      <c r="E787" s="95" t="n">
        <v>1.504696</v>
      </c>
      <c r="F787" s="95" t="n">
        <v>0.806488</v>
      </c>
      <c r="G787" s="95" t="n">
        <v>1.467351</v>
      </c>
      <c r="H787" s="95" t="n">
        <v>1.450064</v>
      </c>
      <c r="I787" s="95" t="n">
        <v>0.342141</v>
      </c>
      <c r="J787" s="95" t="n">
        <v>1.507146</v>
      </c>
      <c r="K787" s="95" t="n">
        <v>-0.541599</v>
      </c>
      <c r="L787" s="95" t="n">
        <v>1.374103</v>
      </c>
      <c r="M787" s="95" t="n">
        <v>-0.315207</v>
      </c>
      <c r="N787" s="95" t="n">
        <v>0.770497</v>
      </c>
      <c r="O787" s="95" t="n">
        <v>0.941793</v>
      </c>
    </row>
    <row r="788" customFormat="false" ht="15" hidden="false" customHeight="false" outlineLevel="0" collapsed="false">
      <c r="A788" s="14" t="n">
        <v>784</v>
      </c>
      <c r="B788" s="94" t="n">
        <v>0.553168</v>
      </c>
      <c r="C788" s="95" t="n">
        <v>0.553882</v>
      </c>
      <c r="D788" s="95" t="n">
        <v>2.083409</v>
      </c>
      <c r="E788" s="95" t="n">
        <v>0.661411</v>
      </c>
      <c r="F788" s="95" t="n">
        <v>-2.130008</v>
      </c>
      <c r="G788" s="95" t="n">
        <v>-1.657765</v>
      </c>
      <c r="H788" s="95" t="n">
        <v>-0.723736</v>
      </c>
      <c r="I788" s="95" t="n">
        <v>-1.342366</v>
      </c>
      <c r="J788" s="95" t="n">
        <v>-1.674841</v>
      </c>
      <c r="K788" s="95" t="n">
        <v>-0.064132</v>
      </c>
      <c r="L788" s="95" t="n">
        <v>0.157325</v>
      </c>
      <c r="M788" s="95" t="n">
        <v>0.144381</v>
      </c>
      <c r="N788" s="95" t="n">
        <v>1.15683</v>
      </c>
      <c r="O788" s="95" t="n">
        <v>0.026127</v>
      </c>
    </row>
    <row r="789" customFormat="false" ht="15" hidden="false" customHeight="false" outlineLevel="0" collapsed="false">
      <c r="A789" s="14" t="n">
        <v>785</v>
      </c>
      <c r="B789" s="94" t="n">
        <v>0.28835</v>
      </c>
      <c r="C789" s="95" t="n">
        <v>-0.359209</v>
      </c>
      <c r="D789" s="95" t="n">
        <v>-1.028091</v>
      </c>
      <c r="E789" s="95" t="n">
        <v>-0.105769</v>
      </c>
      <c r="F789" s="95" t="n">
        <v>-0.24099</v>
      </c>
      <c r="G789" s="95" t="n">
        <v>-0.106626</v>
      </c>
      <c r="H789" s="95" t="n">
        <v>-0.516052</v>
      </c>
      <c r="I789" s="95" t="n">
        <v>-1.041033</v>
      </c>
      <c r="J789" s="95" t="n">
        <v>0.632536</v>
      </c>
      <c r="K789" s="95" t="n">
        <v>-0.339259</v>
      </c>
      <c r="L789" s="95" t="n">
        <v>-0.584283</v>
      </c>
      <c r="M789" s="95" t="n">
        <v>-0.589518</v>
      </c>
      <c r="N789" s="95" t="n">
        <v>-1.963489</v>
      </c>
      <c r="O789" s="95" t="n">
        <v>-0.87344</v>
      </c>
    </row>
    <row r="790" customFormat="false" ht="15" hidden="false" customHeight="false" outlineLevel="0" collapsed="false">
      <c r="A790" s="14" t="n">
        <v>786</v>
      </c>
      <c r="B790" s="94" t="n">
        <v>0.793494</v>
      </c>
      <c r="C790" s="95" t="n">
        <v>0.583027</v>
      </c>
      <c r="D790" s="95" t="n">
        <v>0.127942</v>
      </c>
      <c r="E790" s="95" t="n">
        <v>0.76117</v>
      </c>
      <c r="F790" s="95" t="n">
        <v>1.483374</v>
      </c>
      <c r="G790" s="95" t="n">
        <v>-1.951167</v>
      </c>
      <c r="H790" s="95" t="n">
        <v>-0.556943</v>
      </c>
      <c r="I790" s="95" t="n">
        <v>-0.166892</v>
      </c>
      <c r="J790" s="95" t="n">
        <v>0.41113</v>
      </c>
      <c r="K790" s="95" t="n">
        <v>0.105304</v>
      </c>
      <c r="L790" s="95" t="n">
        <v>0.533273</v>
      </c>
      <c r="M790" s="95" t="n">
        <v>-0.508561</v>
      </c>
      <c r="N790" s="95" t="n">
        <v>-0.654972</v>
      </c>
      <c r="O790" s="95" t="n">
        <v>1.316335</v>
      </c>
    </row>
    <row r="791" customFormat="false" ht="15" hidden="false" customHeight="false" outlineLevel="0" collapsed="false">
      <c r="A791" s="14" t="n">
        <v>787</v>
      </c>
      <c r="B791" s="94" t="n">
        <v>0.824831</v>
      </c>
      <c r="C791" s="95" t="n">
        <v>1.406462</v>
      </c>
      <c r="D791" s="95" t="n">
        <v>1.271859</v>
      </c>
      <c r="E791" s="95" t="n">
        <v>1.991838</v>
      </c>
      <c r="F791" s="95" t="n">
        <v>-0.498688</v>
      </c>
      <c r="G791" s="95" t="n">
        <v>1.083965</v>
      </c>
      <c r="H791" s="95" t="n">
        <v>-0.117618</v>
      </c>
      <c r="I791" s="95" t="n">
        <v>-0.165346</v>
      </c>
      <c r="J791" s="95" t="n">
        <v>2.90458</v>
      </c>
      <c r="K791" s="95" t="n">
        <v>-1.721064</v>
      </c>
      <c r="L791" s="95" t="n">
        <v>0.170975</v>
      </c>
      <c r="M791" s="95" t="n">
        <v>0.36258</v>
      </c>
      <c r="N791" s="95" t="n">
        <v>1.0449</v>
      </c>
      <c r="O791" s="95" t="n">
        <v>0.997865</v>
      </c>
    </row>
    <row r="792" customFormat="false" ht="15" hidden="false" customHeight="false" outlineLevel="0" collapsed="false">
      <c r="A792" s="14" t="n">
        <v>788</v>
      </c>
      <c r="B792" s="94" t="n">
        <v>0.979873</v>
      </c>
      <c r="C792" s="95" t="n">
        <v>-1.04357</v>
      </c>
      <c r="D792" s="95" t="n">
        <v>0.534522</v>
      </c>
      <c r="E792" s="95" t="n">
        <v>0.164542</v>
      </c>
      <c r="F792" s="95" t="n">
        <v>1.967331</v>
      </c>
      <c r="G792" s="95" t="n">
        <v>0.860595</v>
      </c>
      <c r="H792" s="95" t="n">
        <v>0.673298</v>
      </c>
      <c r="I792" s="95" t="n">
        <v>-0.182724</v>
      </c>
      <c r="J792" s="95" t="n">
        <v>0.66446</v>
      </c>
      <c r="K792" s="95" t="n">
        <v>-0.726365</v>
      </c>
      <c r="L792" s="95" t="n">
        <v>0.184182</v>
      </c>
      <c r="M792" s="95" t="n">
        <v>1.562078</v>
      </c>
      <c r="N792" s="95" t="n">
        <v>-1.069479</v>
      </c>
      <c r="O792" s="95" t="n">
        <v>-1.143712</v>
      </c>
    </row>
    <row r="793" customFormat="false" ht="15" hidden="false" customHeight="false" outlineLevel="0" collapsed="false">
      <c r="A793" s="14" t="n">
        <v>789</v>
      </c>
      <c r="B793" s="94" t="n">
        <v>0.021192</v>
      </c>
      <c r="C793" s="95" t="n">
        <v>-0.7326</v>
      </c>
      <c r="D793" s="95" t="n">
        <v>0.145774</v>
      </c>
      <c r="E793" s="95" t="n">
        <v>-0.61476</v>
      </c>
      <c r="F793" s="95" t="n">
        <v>0.55524</v>
      </c>
      <c r="G793" s="95" t="n">
        <v>0.537227</v>
      </c>
      <c r="H793" s="95" t="n">
        <v>-0.016861</v>
      </c>
      <c r="I793" s="95" t="n">
        <v>-0.108338</v>
      </c>
      <c r="J793" s="95" t="n">
        <v>-0.766578</v>
      </c>
      <c r="K793" s="95" t="n">
        <v>0.348197</v>
      </c>
      <c r="L793" s="95" t="n">
        <v>-0.688972</v>
      </c>
      <c r="M793" s="95" t="n">
        <v>0.095295</v>
      </c>
      <c r="N793" s="95" t="n">
        <v>-0.049688</v>
      </c>
      <c r="O793" s="95" t="n">
        <v>-1.011331</v>
      </c>
    </row>
    <row r="794" customFormat="false" ht="15" hidden="false" customHeight="false" outlineLevel="0" collapsed="false">
      <c r="A794" s="14" t="n">
        <v>790</v>
      </c>
      <c r="B794" s="94" t="n">
        <v>0.507031</v>
      </c>
      <c r="C794" s="95" t="n">
        <v>-0.851817</v>
      </c>
      <c r="D794" s="95" t="n">
        <v>3.667511</v>
      </c>
      <c r="E794" s="95" t="n">
        <v>1.370829</v>
      </c>
      <c r="F794" s="95" t="n">
        <v>0.656971</v>
      </c>
      <c r="G794" s="95" t="n">
        <v>-0.413737</v>
      </c>
      <c r="H794" s="95" t="n">
        <v>0.53722</v>
      </c>
      <c r="I794" s="95" t="n">
        <v>0.875147</v>
      </c>
      <c r="J794" s="95" t="n">
        <v>0.254237</v>
      </c>
      <c r="K794" s="95" t="n">
        <v>-0.848949</v>
      </c>
      <c r="L794" s="95" t="n">
        <v>-0.159122</v>
      </c>
      <c r="M794" s="95" t="n">
        <v>0.539874</v>
      </c>
      <c r="N794" s="95" t="n">
        <v>-0.650848</v>
      </c>
      <c r="O794" s="95" t="n">
        <v>1.070527</v>
      </c>
    </row>
    <row r="795" customFormat="false" ht="15" hidden="false" customHeight="false" outlineLevel="0" collapsed="false">
      <c r="A795" s="14" t="n">
        <v>791</v>
      </c>
      <c r="B795" s="94" t="n">
        <v>0.06124</v>
      </c>
      <c r="C795" s="95" t="n">
        <v>-1.780961</v>
      </c>
      <c r="D795" s="95" t="n">
        <v>-1.416587</v>
      </c>
      <c r="E795" s="95" t="n">
        <v>0.739301</v>
      </c>
      <c r="F795" s="95" t="n">
        <v>-0.669793</v>
      </c>
      <c r="G795" s="95" t="n">
        <v>-0.401485</v>
      </c>
      <c r="H795" s="95" t="n">
        <v>-1.898546</v>
      </c>
      <c r="I795" s="95" t="n">
        <v>0.402512</v>
      </c>
      <c r="J795" s="95" t="n">
        <v>0.618387</v>
      </c>
      <c r="K795" s="95" t="n">
        <v>2.171109</v>
      </c>
      <c r="L795" s="95" t="n">
        <v>-1.71734</v>
      </c>
      <c r="M795" s="95" t="n">
        <v>-0.562</v>
      </c>
      <c r="N795" s="95" t="n">
        <v>1.980926</v>
      </c>
      <c r="O795" s="95" t="n">
        <v>0.128821</v>
      </c>
    </row>
    <row r="796" customFormat="false" ht="15" hidden="false" customHeight="false" outlineLevel="0" collapsed="false">
      <c r="A796" s="14" t="n">
        <v>792</v>
      </c>
      <c r="B796" s="94" t="n">
        <v>0.496286</v>
      </c>
      <c r="C796" s="95" t="n">
        <v>0.145528</v>
      </c>
      <c r="D796" s="95" t="n">
        <v>0.653561</v>
      </c>
      <c r="E796" s="95" t="n">
        <v>-0.371403</v>
      </c>
      <c r="F796" s="95" t="n">
        <v>0.04398</v>
      </c>
      <c r="G796" s="95" t="n">
        <v>-0.093778</v>
      </c>
      <c r="H796" s="95" t="n">
        <v>1.420591</v>
      </c>
      <c r="I796" s="95" t="n">
        <v>-0.139684</v>
      </c>
      <c r="J796" s="95" t="n">
        <v>0.362738</v>
      </c>
      <c r="K796" s="95" t="n">
        <v>0.134652</v>
      </c>
      <c r="L796" s="95" t="n">
        <v>-0.352009</v>
      </c>
      <c r="M796" s="95" t="n">
        <v>-0.749368</v>
      </c>
      <c r="N796" s="95" t="n">
        <v>0.238453</v>
      </c>
      <c r="O796" s="95" t="n">
        <v>0.248726</v>
      </c>
    </row>
    <row r="797" customFormat="false" ht="15" hidden="false" customHeight="false" outlineLevel="0" collapsed="false">
      <c r="A797" s="14" t="n">
        <v>793</v>
      </c>
      <c r="B797" s="94" t="n">
        <v>0.477452</v>
      </c>
      <c r="C797" s="95" t="n">
        <v>0.390205</v>
      </c>
      <c r="D797" s="95" t="n">
        <v>1.17706</v>
      </c>
      <c r="E797" s="95" t="n">
        <v>-0.257255</v>
      </c>
      <c r="F797" s="95" t="n">
        <v>0.416808</v>
      </c>
      <c r="G797" s="95" t="n">
        <v>0.287769</v>
      </c>
      <c r="H797" s="95" t="n">
        <v>-0.798842</v>
      </c>
      <c r="I797" s="95" t="n">
        <v>1.673082</v>
      </c>
      <c r="J797" s="95" t="n">
        <v>1.079967</v>
      </c>
      <c r="K797" s="95" t="n">
        <v>-0.729372</v>
      </c>
      <c r="L797" s="95" t="n">
        <v>0.038994</v>
      </c>
      <c r="M797" s="95" t="n">
        <v>-1.267459</v>
      </c>
      <c r="N797" s="95" t="n">
        <v>-0.037885</v>
      </c>
      <c r="O797" s="95" t="n">
        <v>-0.17854</v>
      </c>
    </row>
    <row r="798" customFormat="false" ht="15" hidden="false" customHeight="false" outlineLevel="0" collapsed="false">
      <c r="A798" s="14" t="n">
        <v>794</v>
      </c>
      <c r="B798" s="94" t="n">
        <v>0.21977</v>
      </c>
      <c r="C798" s="95" t="n">
        <v>0.805156</v>
      </c>
      <c r="D798" s="95" t="n">
        <v>-1.31283</v>
      </c>
      <c r="E798" s="95" t="n">
        <v>-1.018693</v>
      </c>
      <c r="F798" s="95" t="n">
        <v>-1.031143</v>
      </c>
      <c r="G798" s="95" t="n">
        <v>-1.203826</v>
      </c>
      <c r="H798" s="95" t="n">
        <v>-0.509175</v>
      </c>
      <c r="I798" s="95" t="n">
        <v>0.498504</v>
      </c>
      <c r="J798" s="95" t="n">
        <v>0.833166</v>
      </c>
      <c r="K798" s="95" t="n">
        <v>-0.708256</v>
      </c>
      <c r="L798" s="95" t="n">
        <v>0.221248</v>
      </c>
      <c r="M798" s="95" t="n">
        <v>0.097678</v>
      </c>
      <c r="N798" s="95" t="n">
        <v>-1.117007</v>
      </c>
      <c r="O798" s="95" t="n">
        <v>1.158737</v>
      </c>
    </row>
    <row r="799" customFormat="false" ht="15" hidden="false" customHeight="false" outlineLevel="0" collapsed="false">
      <c r="A799" s="14" t="n">
        <v>795</v>
      </c>
      <c r="B799" s="94" t="n">
        <v>0.999181</v>
      </c>
      <c r="C799" s="95" t="n">
        <v>-1.327048</v>
      </c>
      <c r="D799" s="95" t="n">
        <v>1.35774</v>
      </c>
      <c r="E799" s="95" t="n">
        <v>-1.320281</v>
      </c>
      <c r="F799" s="95" t="n">
        <v>0.694671</v>
      </c>
      <c r="G799" s="95" t="n">
        <v>-0.944528</v>
      </c>
      <c r="H799" s="95" t="n">
        <v>-0.115902</v>
      </c>
      <c r="I799" s="95" t="n">
        <v>-0.163708</v>
      </c>
      <c r="J799" s="95" t="n">
        <v>-0.429426</v>
      </c>
      <c r="K799" s="95" t="n">
        <v>0.740854</v>
      </c>
      <c r="L799" s="95" t="n">
        <v>0.546724</v>
      </c>
      <c r="M799" s="95" t="n">
        <v>1.445555</v>
      </c>
      <c r="N799" s="95" t="n">
        <v>-0.741553</v>
      </c>
      <c r="O799" s="95" t="n">
        <v>-1.902572</v>
      </c>
    </row>
    <row r="800" customFormat="false" ht="15" hidden="false" customHeight="false" outlineLevel="0" collapsed="false">
      <c r="A800" s="14" t="n">
        <v>796</v>
      </c>
      <c r="B800" s="94" t="n">
        <v>0.742835</v>
      </c>
      <c r="C800" s="95" t="n">
        <v>1.114222</v>
      </c>
      <c r="D800" s="95" t="n">
        <v>0.014144</v>
      </c>
      <c r="E800" s="95" t="n">
        <v>0.003319</v>
      </c>
      <c r="F800" s="95" t="n">
        <v>1.170477</v>
      </c>
      <c r="G800" s="95" t="n">
        <v>0.292091</v>
      </c>
      <c r="H800" s="95" t="n">
        <v>-0.865899</v>
      </c>
      <c r="I800" s="95" t="n">
        <v>0.826649</v>
      </c>
      <c r="J800" s="95" t="n">
        <v>1.109216</v>
      </c>
      <c r="K800" s="95" t="n">
        <v>-1.18287</v>
      </c>
      <c r="L800" s="95" t="n">
        <v>0.023071</v>
      </c>
      <c r="M800" s="95" t="n">
        <v>-0.996495</v>
      </c>
      <c r="N800" s="95" t="n">
        <v>1.526208</v>
      </c>
      <c r="O800" s="95" t="n">
        <v>1.700967</v>
      </c>
    </row>
    <row r="801" customFormat="false" ht="15" hidden="false" customHeight="false" outlineLevel="0" collapsed="false">
      <c r="A801" s="14" t="n">
        <v>797</v>
      </c>
      <c r="B801" s="94" t="n">
        <v>0.386082</v>
      </c>
      <c r="C801" s="95" t="n">
        <v>0.882994</v>
      </c>
      <c r="D801" s="95" t="n">
        <v>0.498967</v>
      </c>
      <c r="E801" s="95" t="n">
        <v>0.335346</v>
      </c>
      <c r="F801" s="95" t="n">
        <v>-1.07913</v>
      </c>
      <c r="G801" s="95" t="n">
        <v>0.450647</v>
      </c>
      <c r="H801" s="95" t="n">
        <v>1.219806</v>
      </c>
      <c r="I801" s="95" t="n">
        <v>0.72298</v>
      </c>
      <c r="J801" s="95" t="n">
        <v>0.539704</v>
      </c>
      <c r="K801" s="95" t="n">
        <v>-0.034738</v>
      </c>
      <c r="L801" s="95" t="n">
        <v>-1.191598</v>
      </c>
      <c r="M801" s="95" t="n">
        <v>0.272402</v>
      </c>
      <c r="N801" s="95" t="n">
        <v>2.885065</v>
      </c>
      <c r="O801" s="95" t="n">
        <v>-1.023861</v>
      </c>
    </row>
    <row r="802" customFormat="false" ht="15" hidden="false" customHeight="false" outlineLevel="0" collapsed="false">
      <c r="A802" s="14" t="n">
        <v>798</v>
      </c>
      <c r="B802" s="94" t="n">
        <v>0.794867</v>
      </c>
      <c r="C802" s="95" t="n">
        <v>-0.836129</v>
      </c>
      <c r="D802" s="95" t="n">
        <v>-1.140202</v>
      </c>
      <c r="E802" s="95" t="n">
        <v>-0.207645</v>
      </c>
      <c r="F802" s="95" t="n">
        <v>1.533842</v>
      </c>
      <c r="G802" s="95" t="n">
        <v>0.232116</v>
      </c>
      <c r="H802" s="95" t="n">
        <v>1.486715</v>
      </c>
      <c r="I802" s="95" t="n">
        <v>-0.090172</v>
      </c>
      <c r="J802" s="95" t="n">
        <v>-0.181775</v>
      </c>
      <c r="K802" s="95" t="n">
        <v>1.928661</v>
      </c>
      <c r="L802" s="95" t="n">
        <v>1.42486</v>
      </c>
      <c r="M802" s="95" t="n">
        <v>-1.021183</v>
      </c>
      <c r="N802" s="95" t="n">
        <v>1.018586</v>
      </c>
      <c r="O802" s="95" t="n">
        <v>-0.525485</v>
      </c>
    </row>
    <row r="803" customFormat="false" ht="15" hidden="false" customHeight="false" outlineLevel="0" collapsed="false">
      <c r="A803" s="14" t="n">
        <v>799</v>
      </c>
      <c r="B803" s="94" t="n">
        <v>0.246815</v>
      </c>
      <c r="C803" s="95" t="n">
        <v>-1.042865</v>
      </c>
      <c r="D803" s="95" t="n">
        <v>0.500249</v>
      </c>
      <c r="E803" s="95" t="n">
        <v>-1.143082</v>
      </c>
      <c r="F803" s="95" t="n">
        <v>0.51969</v>
      </c>
      <c r="G803" s="95" t="n">
        <v>1.154979</v>
      </c>
      <c r="H803" s="95" t="n">
        <v>-0.531625</v>
      </c>
      <c r="I803" s="95" t="n">
        <v>0.994893</v>
      </c>
      <c r="J803" s="95" t="n">
        <v>-0.968015</v>
      </c>
      <c r="K803" s="95" t="n">
        <v>0.425237</v>
      </c>
      <c r="L803" s="95" t="n">
        <v>0.318531</v>
      </c>
      <c r="M803" s="95" t="n">
        <v>0.326048</v>
      </c>
      <c r="N803" s="95" t="n">
        <v>-0.025687</v>
      </c>
      <c r="O803" s="95" t="n">
        <v>0.805794</v>
      </c>
    </row>
    <row r="804" customFormat="false" ht="15" hidden="false" customHeight="false" outlineLevel="0" collapsed="false">
      <c r="A804" s="14" t="n">
        <v>800</v>
      </c>
      <c r="B804" s="94" t="n">
        <v>0.284549</v>
      </c>
      <c r="C804" s="95" t="n">
        <v>0.473804</v>
      </c>
      <c r="D804" s="95" t="n">
        <v>-0.826459</v>
      </c>
      <c r="E804" s="95" t="n">
        <v>0.889398</v>
      </c>
      <c r="F804" s="95" t="n">
        <v>1.583013</v>
      </c>
      <c r="G804" s="95" t="n">
        <v>-0.931937</v>
      </c>
      <c r="H804" s="95" t="n">
        <v>-2.256292</v>
      </c>
      <c r="I804" s="95" t="n">
        <v>0.812457</v>
      </c>
      <c r="J804" s="95" t="n">
        <v>1.19681</v>
      </c>
      <c r="K804" s="95" t="n">
        <v>-0.916254</v>
      </c>
      <c r="L804" s="95" t="n">
        <v>2.017109</v>
      </c>
      <c r="M804" s="95" t="n">
        <v>-0.569355</v>
      </c>
      <c r="N804" s="95" t="n">
        <v>1.491132</v>
      </c>
      <c r="O804" s="95" t="n">
        <v>1.198537</v>
      </c>
    </row>
    <row r="805" customFormat="false" ht="15" hidden="false" customHeight="false" outlineLevel="0" collapsed="false">
      <c r="A805" s="14" t="n">
        <v>801</v>
      </c>
      <c r="B805" s="94" t="n">
        <v>0.776388</v>
      </c>
      <c r="C805" s="95" t="n">
        <v>1.423409</v>
      </c>
      <c r="D805" s="95" t="n">
        <v>0.098562</v>
      </c>
      <c r="E805" s="95" t="n">
        <v>1.770333</v>
      </c>
      <c r="F805" s="95" t="n">
        <v>-0.471455</v>
      </c>
      <c r="G805" s="95" t="n">
        <v>1.030484</v>
      </c>
      <c r="H805" s="95" t="n">
        <v>0.871206</v>
      </c>
      <c r="I805" s="95" t="n">
        <v>0.160254</v>
      </c>
      <c r="J805" s="95" t="n">
        <v>0.448852</v>
      </c>
      <c r="K805" s="95" t="n">
        <v>-0.359421</v>
      </c>
      <c r="L805" s="95" t="n">
        <v>1.332662</v>
      </c>
      <c r="M805" s="95" t="n">
        <v>-0.887246</v>
      </c>
      <c r="N805" s="95" t="n">
        <v>0.356996</v>
      </c>
      <c r="O805" s="95" t="n">
        <v>-2.279124</v>
      </c>
    </row>
    <row r="806" customFormat="false" ht="15" hidden="false" customHeight="false" outlineLevel="0" collapsed="false">
      <c r="A806" s="14" t="n">
        <v>802</v>
      </c>
      <c r="B806" s="94" t="n">
        <v>0.695183</v>
      </c>
      <c r="C806" s="95" t="n">
        <v>1.165796</v>
      </c>
      <c r="D806" s="95" t="n">
        <v>-0.197035</v>
      </c>
      <c r="E806" s="95" t="n">
        <v>0.179389</v>
      </c>
      <c r="F806" s="95" t="n">
        <v>-0.186793</v>
      </c>
      <c r="G806" s="95" t="n">
        <v>0.303049</v>
      </c>
      <c r="H806" s="95" t="n">
        <v>-0.115724</v>
      </c>
      <c r="I806" s="95" t="n">
        <v>1.476263</v>
      </c>
      <c r="J806" s="95" t="n">
        <v>1.079935</v>
      </c>
      <c r="K806" s="95" t="n">
        <v>-0.770189</v>
      </c>
      <c r="L806" s="95" t="n">
        <v>-2.02179</v>
      </c>
      <c r="M806" s="95" t="n">
        <v>1.468823</v>
      </c>
      <c r="N806" s="95" t="n">
        <v>0.236265</v>
      </c>
      <c r="O806" s="95" t="n">
        <v>-0.438398</v>
      </c>
    </row>
    <row r="807" customFormat="false" ht="15" hidden="false" customHeight="false" outlineLevel="0" collapsed="false">
      <c r="A807" s="14" t="n">
        <v>803</v>
      </c>
      <c r="B807" s="94" t="n">
        <v>0.784815</v>
      </c>
      <c r="C807" s="95" t="n">
        <v>0.766086</v>
      </c>
      <c r="D807" s="95" t="n">
        <v>-2.103683</v>
      </c>
      <c r="E807" s="95" t="n">
        <v>-0.508462</v>
      </c>
      <c r="F807" s="95" t="n">
        <v>0.723104</v>
      </c>
      <c r="G807" s="95" t="n">
        <v>-0.811849</v>
      </c>
      <c r="H807" s="95" t="n">
        <v>-1.383276</v>
      </c>
      <c r="I807" s="95" t="n">
        <v>-0.366475</v>
      </c>
      <c r="J807" s="95" t="n">
        <v>-0.040169</v>
      </c>
      <c r="K807" s="95" t="n">
        <v>-0.056452</v>
      </c>
      <c r="L807" s="95" t="n">
        <v>1.185604</v>
      </c>
      <c r="M807" s="95" t="n">
        <v>0.565622</v>
      </c>
      <c r="N807" s="95" t="n">
        <v>-0.275219</v>
      </c>
      <c r="O807" s="95" t="n">
        <v>0.499846</v>
      </c>
    </row>
    <row r="808" customFormat="false" ht="15" hidden="false" customHeight="false" outlineLevel="0" collapsed="false">
      <c r="A808" s="14" t="n">
        <v>804</v>
      </c>
      <c r="B808" s="94" t="n">
        <v>0.389337</v>
      </c>
      <c r="C808" s="95" t="n">
        <v>0.410344</v>
      </c>
      <c r="D808" s="95" t="n">
        <v>1.423504</v>
      </c>
      <c r="E808" s="95" t="n">
        <v>0.836648</v>
      </c>
      <c r="F808" s="95" t="n">
        <v>2.343116</v>
      </c>
      <c r="G808" s="95" t="n">
        <v>0.615385</v>
      </c>
      <c r="H808" s="95" t="n">
        <v>-0.161299</v>
      </c>
      <c r="I808" s="95" t="n">
        <v>-0.116522</v>
      </c>
      <c r="J808" s="95" t="n">
        <v>-1.231668</v>
      </c>
      <c r="K808" s="95" t="n">
        <v>-0.84196</v>
      </c>
      <c r="L808" s="95" t="n">
        <v>0.20069</v>
      </c>
      <c r="M808" s="95" t="n">
        <v>1.033418</v>
      </c>
      <c r="N808" s="95" t="n">
        <v>-0.646579</v>
      </c>
      <c r="O808" s="95" t="n">
        <v>-0.893357</v>
      </c>
    </row>
    <row r="809" customFormat="false" ht="15" hidden="false" customHeight="false" outlineLevel="0" collapsed="false">
      <c r="A809" s="14" t="n">
        <v>805</v>
      </c>
      <c r="B809" s="94" t="n">
        <v>0.184801</v>
      </c>
      <c r="C809" s="95" t="n">
        <v>0.71871</v>
      </c>
      <c r="D809" s="95" t="n">
        <v>-0.862184</v>
      </c>
      <c r="E809" s="95" t="n">
        <v>2.162194</v>
      </c>
      <c r="F809" s="95" t="n">
        <v>1.478803</v>
      </c>
      <c r="G809" s="95" t="n">
        <v>0.47001</v>
      </c>
      <c r="H809" s="95" t="n">
        <v>-0.068981</v>
      </c>
      <c r="I809" s="95" t="n">
        <v>0.07488</v>
      </c>
      <c r="J809" s="95" t="n">
        <v>0.4719</v>
      </c>
      <c r="K809" s="95" t="n">
        <v>-0.367603</v>
      </c>
      <c r="L809" s="95" t="n">
        <v>-0.42363</v>
      </c>
      <c r="M809" s="95" t="n">
        <v>-1.003379</v>
      </c>
      <c r="N809" s="95" t="n">
        <v>1.318764</v>
      </c>
      <c r="O809" s="95" t="n">
        <v>-0.662366</v>
      </c>
    </row>
    <row r="810" customFormat="false" ht="15" hidden="false" customHeight="false" outlineLevel="0" collapsed="false">
      <c r="A810" s="14" t="n">
        <v>806</v>
      </c>
      <c r="B810" s="94" t="n">
        <v>0.434521</v>
      </c>
      <c r="C810" s="95" t="n">
        <v>0.043499</v>
      </c>
      <c r="D810" s="95" t="n">
        <v>1.953819</v>
      </c>
      <c r="E810" s="95" t="n">
        <v>0.119131</v>
      </c>
      <c r="F810" s="95" t="n">
        <v>-0.810732</v>
      </c>
      <c r="G810" s="95" t="n">
        <v>0.57152</v>
      </c>
      <c r="H810" s="95" t="n">
        <v>-1.01842</v>
      </c>
      <c r="I810" s="95" t="n">
        <v>0.152414</v>
      </c>
      <c r="J810" s="95" t="n">
        <v>0.203046</v>
      </c>
      <c r="K810" s="95" t="n">
        <v>-0.690347</v>
      </c>
      <c r="L810" s="95" t="n">
        <v>0.237411</v>
      </c>
      <c r="M810" s="95" t="n">
        <v>-0.101505</v>
      </c>
      <c r="N810" s="95" t="n">
        <v>0.054305</v>
      </c>
      <c r="O810" s="95" t="n">
        <v>-0.388344</v>
      </c>
    </row>
    <row r="811" customFormat="false" ht="15" hidden="false" customHeight="false" outlineLevel="0" collapsed="false">
      <c r="A811" s="14" t="n">
        <v>807</v>
      </c>
      <c r="B811" s="94" t="n">
        <v>0.740683</v>
      </c>
      <c r="C811" s="95" t="n">
        <v>-0.207927</v>
      </c>
      <c r="D811" s="95" t="n">
        <v>-0.879566</v>
      </c>
      <c r="E811" s="95" t="n">
        <v>3.065528</v>
      </c>
      <c r="F811" s="95" t="n">
        <v>2.80323</v>
      </c>
      <c r="G811" s="95" t="n">
        <v>0.029361</v>
      </c>
      <c r="H811" s="95" t="n">
        <v>0.650723</v>
      </c>
      <c r="I811" s="95" t="n">
        <v>-0.116104</v>
      </c>
      <c r="J811" s="95" t="n">
        <v>-1.125179</v>
      </c>
      <c r="K811" s="95" t="n">
        <v>-0.265368</v>
      </c>
      <c r="L811" s="95" t="n">
        <v>3.184468</v>
      </c>
      <c r="M811" s="95" t="n">
        <v>0.161735</v>
      </c>
      <c r="N811" s="95" t="n">
        <v>-1.949843</v>
      </c>
      <c r="O811" s="95" t="n">
        <v>0.195013</v>
      </c>
    </row>
    <row r="812" customFormat="false" ht="15" hidden="false" customHeight="false" outlineLevel="0" collapsed="false">
      <c r="A812" s="14" t="n">
        <v>808</v>
      </c>
      <c r="B812" s="94" t="n">
        <v>0.846329</v>
      </c>
      <c r="C812" s="95" t="n">
        <v>-0.036689</v>
      </c>
      <c r="D812" s="95" t="n">
        <v>1.894919</v>
      </c>
      <c r="E812" s="95" t="n">
        <v>0.203744</v>
      </c>
      <c r="F812" s="95" t="n">
        <v>-0.822881</v>
      </c>
      <c r="G812" s="95" t="n">
        <v>-0.977063</v>
      </c>
      <c r="H812" s="95" t="n">
        <v>-1.138252</v>
      </c>
      <c r="I812" s="95" t="n">
        <v>0.374108</v>
      </c>
      <c r="J812" s="95" t="n">
        <v>-1.607763</v>
      </c>
      <c r="K812" s="95" t="n">
        <v>-0.925282</v>
      </c>
      <c r="L812" s="95" t="n">
        <v>-0.039261</v>
      </c>
      <c r="M812" s="95" t="n">
        <v>1.367431</v>
      </c>
      <c r="N812" s="95" t="n">
        <v>0.295144</v>
      </c>
      <c r="O812" s="95" t="n">
        <v>-0.23959</v>
      </c>
    </row>
    <row r="813" customFormat="false" ht="15" hidden="false" customHeight="false" outlineLevel="0" collapsed="false">
      <c r="A813" s="14" t="n">
        <v>809</v>
      </c>
      <c r="B813" s="94" t="n">
        <v>0.902235</v>
      </c>
      <c r="C813" s="95" t="n">
        <v>0.065989</v>
      </c>
      <c r="D813" s="95" t="n">
        <v>0.942538</v>
      </c>
      <c r="E813" s="95" t="n">
        <v>0.445558</v>
      </c>
      <c r="F813" s="95" t="n">
        <v>1.094445</v>
      </c>
      <c r="G813" s="95" t="n">
        <v>1.041714</v>
      </c>
      <c r="H813" s="95" t="n">
        <v>-0.111054</v>
      </c>
      <c r="I813" s="95" t="n">
        <v>-0.850007</v>
      </c>
      <c r="J813" s="95" t="n">
        <v>0.053735</v>
      </c>
      <c r="K813" s="95" t="n">
        <v>0.647558</v>
      </c>
      <c r="L813" s="95" t="n">
        <v>-0.130211</v>
      </c>
      <c r="M813" s="95" t="n">
        <v>-1.126185</v>
      </c>
      <c r="N813" s="95" t="n">
        <v>0.08538</v>
      </c>
      <c r="O813" s="95" t="n">
        <v>-0.178588</v>
      </c>
    </row>
    <row r="814" customFormat="false" ht="15" hidden="false" customHeight="false" outlineLevel="0" collapsed="false">
      <c r="A814" s="14" t="n">
        <v>810</v>
      </c>
      <c r="B814" s="94" t="n">
        <v>0.992671</v>
      </c>
      <c r="C814" s="95" t="n">
        <v>0.03427</v>
      </c>
      <c r="D814" s="95" t="n">
        <v>0.221151</v>
      </c>
      <c r="E814" s="95" t="n">
        <v>1.226258</v>
      </c>
      <c r="F814" s="95" t="n">
        <v>-1.10643</v>
      </c>
      <c r="G814" s="95" t="n">
        <v>-1.795213</v>
      </c>
      <c r="H814" s="95" t="n">
        <v>0.883753</v>
      </c>
      <c r="I814" s="95" t="n">
        <v>0.175588</v>
      </c>
      <c r="J814" s="95" t="n">
        <v>-0.753389</v>
      </c>
      <c r="K814" s="95" t="n">
        <v>-1.000112</v>
      </c>
      <c r="L814" s="95" t="n">
        <v>-0.818615</v>
      </c>
      <c r="M814" s="95" t="n">
        <v>1.208928</v>
      </c>
      <c r="N814" s="95" t="n">
        <v>-0.3524</v>
      </c>
      <c r="O814" s="95" t="n">
        <v>-0.270101</v>
      </c>
    </row>
    <row r="815" customFormat="false" ht="15" hidden="false" customHeight="false" outlineLevel="0" collapsed="false">
      <c r="A815" s="14" t="n">
        <v>811</v>
      </c>
      <c r="B815" s="94" t="n">
        <v>0.31324</v>
      </c>
      <c r="C815" s="95" t="n">
        <v>-1.539654</v>
      </c>
      <c r="D815" s="95" t="n">
        <v>-0.269927</v>
      </c>
      <c r="E815" s="95" t="n">
        <v>0.236779</v>
      </c>
      <c r="F815" s="95" t="n">
        <v>1.198113</v>
      </c>
      <c r="G815" s="95" t="n">
        <v>0.252842</v>
      </c>
      <c r="H815" s="95" t="n">
        <v>-1.045325</v>
      </c>
      <c r="I815" s="95" t="n">
        <v>-1.826265</v>
      </c>
      <c r="J815" s="95" t="n">
        <v>-0.153036</v>
      </c>
      <c r="K815" s="95" t="n">
        <v>0.950105</v>
      </c>
      <c r="L815" s="95" t="n">
        <v>-1.110115</v>
      </c>
      <c r="M815" s="95" t="n">
        <v>0.249825</v>
      </c>
      <c r="N815" s="95" t="n">
        <v>-1.180242</v>
      </c>
      <c r="O815" s="95" t="n">
        <v>2.226257</v>
      </c>
    </row>
    <row r="816" customFormat="false" ht="15" hidden="false" customHeight="false" outlineLevel="0" collapsed="false">
      <c r="A816" s="14" t="n">
        <v>812</v>
      </c>
      <c r="B816" s="94" t="n">
        <v>0.83805</v>
      </c>
      <c r="C816" s="95" t="n">
        <v>-0.620796</v>
      </c>
      <c r="D816" s="95" t="n">
        <v>-1.236595</v>
      </c>
      <c r="E816" s="95" t="n">
        <v>0.257026</v>
      </c>
      <c r="F816" s="95" t="n">
        <v>-1.296112</v>
      </c>
      <c r="G816" s="95" t="n">
        <v>-1.290803</v>
      </c>
      <c r="H816" s="95" t="n">
        <v>0.000341</v>
      </c>
      <c r="I816" s="95" t="n">
        <v>1.271118</v>
      </c>
      <c r="J816" s="95" t="n">
        <v>-0.459302</v>
      </c>
      <c r="K816" s="95" t="n">
        <v>-0.564527</v>
      </c>
      <c r="L816" s="95" t="n">
        <v>-1.881495</v>
      </c>
      <c r="M816" s="95" t="n">
        <v>0.850724</v>
      </c>
      <c r="N816" s="95" t="n">
        <v>-0.17269</v>
      </c>
      <c r="O816" s="95" t="n">
        <v>-0.740609</v>
      </c>
    </row>
    <row r="817" customFormat="false" ht="15" hidden="false" customHeight="false" outlineLevel="0" collapsed="false">
      <c r="A817" s="14" t="n">
        <v>813</v>
      </c>
      <c r="B817" s="94" t="n">
        <v>0.998502</v>
      </c>
      <c r="C817" s="95" t="n">
        <v>1.260743</v>
      </c>
      <c r="D817" s="95" t="n">
        <v>-1.376062</v>
      </c>
      <c r="E817" s="95" t="n">
        <v>1.389956</v>
      </c>
      <c r="F817" s="95" t="n">
        <v>-0.922264</v>
      </c>
      <c r="G817" s="95" t="n">
        <v>1.107542</v>
      </c>
      <c r="H817" s="95" t="n">
        <v>-0.923017</v>
      </c>
      <c r="I817" s="95" t="n">
        <v>-0.997018</v>
      </c>
      <c r="J817" s="95" t="n">
        <v>0.473475</v>
      </c>
      <c r="K817" s="95" t="n">
        <v>-0.025782</v>
      </c>
      <c r="L817" s="95" t="n">
        <v>0.837488</v>
      </c>
      <c r="M817" s="95" t="n">
        <v>-0.647486</v>
      </c>
      <c r="N817" s="95" t="n">
        <v>-0.30419</v>
      </c>
      <c r="O817" s="95" t="n">
        <v>0.345769</v>
      </c>
    </row>
    <row r="818" customFormat="false" ht="15" hidden="false" customHeight="false" outlineLevel="0" collapsed="false">
      <c r="A818" s="14" t="n">
        <v>814</v>
      </c>
      <c r="B818" s="94" t="n">
        <v>0.279612</v>
      </c>
      <c r="C818" s="95" t="n">
        <v>-1.378318</v>
      </c>
      <c r="D818" s="95" t="n">
        <v>-0.504454</v>
      </c>
      <c r="E818" s="95" t="n">
        <v>-0.62777</v>
      </c>
      <c r="F818" s="95" t="n">
        <v>-0.114659</v>
      </c>
      <c r="G818" s="95" t="n">
        <v>-0.4641</v>
      </c>
      <c r="H818" s="95" t="n">
        <v>-0.52803</v>
      </c>
      <c r="I818" s="95" t="n">
        <v>0.060456</v>
      </c>
      <c r="J818" s="95" t="n">
        <v>-1.956885</v>
      </c>
      <c r="K818" s="95" t="n">
        <v>-0.642464</v>
      </c>
      <c r="L818" s="95" t="n">
        <v>-0.540998</v>
      </c>
      <c r="M818" s="95" t="n">
        <v>0.168864</v>
      </c>
      <c r="N818" s="95" t="n">
        <v>-0.692755</v>
      </c>
      <c r="O818" s="95" t="n">
        <v>-0.770202</v>
      </c>
    </row>
    <row r="819" customFormat="false" ht="15" hidden="false" customHeight="false" outlineLevel="0" collapsed="false">
      <c r="A819" s="14" t="n">
        <v>815</v>
      </c>
      <c r="B819" s="94" t="n">
        <v>0.005061</v>
      </c>
      <c r="C819" s="95" t="n">
        <v>-1.755365</v>
      </c>
      <c r="D819" s="95" t="n">
        <v>0.105294</v>
      </c>
      <c r="E819" s="95" t="n">
        <v>-1.188862</v>
      </c>
      <c r="F819" s="95" t="n">
        <v>0.820932</v>
      </c>
      <c r="G819" s="95" t="n">
        <v>0.388704</v>
      </c>
      <c r="H819" s="95" t="n">
        <v>-1.410413</v>
      </c>
      <c r="I819" s="95" t="n">
        <v>-0.362293</v>
      </c>
      <c r="J819" s="95" t="n">
        <v>1.099667</v>
      </c>
      <c r="K819" s="95" t="n">
        <v>-0.332811</v>
      </c>
      <c r="L819" s="95" t="n">
        <v>0.700987</v>
      </c>
      <c r="M819" s="95" t="n">
        <v>-0.588167</v>
      </c>
      <c r="N819" s="95" t="n">
        <v>0.402535</v>
      </c>
      <c r="O819" s="95" t="n">
        <v>-2.64687</v>
      </c>
    </row>
    <row r="820" customFormat="false" ht="15" hidden="false" customHeight="false" outlineLevel="0" collapsed="false">
      <c r="A820" s="14" t="n">
        <v>816</v>
      </c>
      <c r="B820" s="94" t="n">
        <v>0.142482</v>
      </c>
      <c r="C820" s="95" t="n">
        <v>0.558624</v>
      </c>
      <c r="D820" s="95" t="n">
        <v>-1.919905</v>
      </c>
      <c r="E820" s="95" t="n">
        <v>-0.987807</v>
      </c>
      <c r="F820" s="95" t="n">
        <v>-0.300522</v>
      </c>
      <c r="G820" s="95" t="n">
        <v>0.949752</v>
      </c>
      <c r="H820" s="95" t="n">
        <v>-0.912173</v>
      </c>
      <c r="I820" s="95" t="n">
        <v>0.348709</v>
      </c>
      <c r="J820" s="95" t="n">
        <v>-0.419711</v>
      </c>
      <c r="K820" s="95" t="n">
        <v>1.874851</v>
      </c>
      <c r="L820" s="95" t="n">
        <v>-1.570163</v>
      </c>
      <c r="M820" s="95" t="n">
        <v>2.198639</v>
      </c>
      <c r="N820" s="95" t="n">
        <v>-0.138762</v>
      </c>
      <c r="O820" s="95" t="n">
        <v>0.40972</v>
      </c>
    </row>
    <row r="821" customFormat="false" ht="15" hidden="false" customHeight="false" outlineLevel="0" collapsed="false">
      <c r="A821" s="14" t="n">
        <v>817</v>
      </c>
      <c r="B821" s="94" t="n">
        <v>0.777682</v>
      </c>
      <c r="C821" s="95" t="n">
        <v>0.087697</v>
      </c>
      <c r="D821" s="95" t="n">
        <v>-0.536199</v>
      </c>
      <c r="E821" s="95" t="n">
        <v>-0.055072</v>
      </c>
      <c r="F821" s="95" t="n">
        <v>-0.480538</v>
      </c>
      <c r="G821" s="95" t="n">
        <v>1.065406</v>
      </c>
      <c r="H821" s="95" t="n">
        <v>1.198588</v>
      </c>
      <c r="I821" s="95" t="n">
        <v>-0.523855</v>
      </c>
      <c r="J821" s="95" t="n">
        <v>0.59586</v>
      </c>
      <c r="K821" s="95" t="n">
        <v>0.640927</v>
      </c>
      <c r="L821" s="95" t="n">
        <v>-0.534905</v>
      </c>
      <c r="M821" s="95" t="n">
        <v>1.455126</v>
      </c>
      <c r="N821" s="95" t="n">
        <v>0.286533</v>
      </c>
      <c r="O821" s="95" t="n">
        <v>-0.659551</v>
      </c>
    </row>
    <row r="822" customFormat="false" ht="15" hidden="false" customHeight="false" outlineLevel="0" collapsed="false">
      <c r="A822" s="14" t="n">
        <v>818</v>
      </c>
      <c r="B822" s="94" t="n">
        <v>0.803873</v>
      </c>
      <c r="C822" s="95" t="n">
        <v>0.276561</v>
      </c>
      <c r="D822" s="95" t="n">
        <v>-1.723411</v>
      </c>
      <c r="E822" s="95" t="n">
        <v>-0.627612</v>
      </c>
      <c r="F822" s="95" t="n">
        <v>1.659125</v>
      </c>
      <c r="G822" s="95" t="n">
        <v>-0.111512</v>
      </c>
      <c r="H822" s="95" t="n">
        <v>0.073014</v>
      </c>
      <c r="I822" s="95" t="n">
        <v>-0.446554</v>
      </c>
      <c r="J822" s="95" t="n">
        <v>-0.93646</v>
      </c>
      <c r="K822" s="95" t="n">
        <v>-0.822639</v>
      </c>
      <c r="L822" s="95" t="n">
        <v>2.473779</v>
      </c>
      <c r="M822" s="95" t="n">
        <v>-0.43107</v>
      </c>
      <c r="N822" s="95" t="n">
        <v>-0.137413</v>
      </c>
      <c r="O822" s="95" t="n">
        <v>-0.627166</v>
      </c>
    </row>
    <row r="823" customFormat="false" ht="15" hidden="false" customHeight="false" outlineLevel="0" collapsed="false">
      <c r="A823" s="14" t="n">
        <v>819</v>
      </c>
      <c r="B823" s="94" t="n">
        <v>0.259752</v>
      </c>
      <c r="C823" s="95" t="n">
        <v>-0.761474</v>
      </c>
      <c r="D823" s="95" t="n">
        <v>-0.461493</v>
      </c>
      <c r="E823" s="95" t="n">
        <v>0.816001</v>
      </c>
      <c r="F823" s="95" t="n">
        <v>-2.038557</v>
      </c>
      <c r="G823" s="95" t="n">
        <v>-0.778646</v>
      </c>
      <c r="H823" s="95" t="n">
        <v>1.140438</v>
      </c>
      <c r="I823" s="95" t="n">
        <v>-1.075111</v>
      </c>
      <c r="J823" s="95" t="n">
        <v>1.343489</v>
      </c>
      <c r="K823" s="95" t="n">
        <v>-0.426348</v>
      </c>
      <c r="L823" s="95" t="n">
        <v>-1.862033</v>
      </c>
      <c r="M823" s="95" t="n">
        <v>0.548475</v>
      </c>
      <c r="N823" s="95" t="n">
        <v>-1.989828</v>
      </c>
      <c r="O823" s="95" t="n">
        <v>-0.006444</v>
      </c>
    </row>
    <row r="824" customFormat="false" ht="15" hidden="false" customHeight="false" outlineLevel="0" collapsed="false">
      <c r="A824" s="14" t="n">
        <v>820</v>
      </c>
      <c r="B824" s="94" t="n">
        <v>0.940216</v>
      </c>
      <c r="C824" s="95" t="n">
        <v>0.361822</v>
      </c>
      <c r="D824" s="95" t="n">
        <v>0.269934</v>
      </c>
      <c r="E824" s="95" t="n">
        <v>-0.407548</v>
      </c>
      <c r="F824" s="95" t="n">
        <v>1.123287</v>
      </c>
      <c r="G824" s="95" t="n">
        <v>-0.790316</v>
      </c>
      <c r="H824" s="95" t="n">
        <v>1.222936</v>
      </c>
      <c r="I824" s="95" t="n">
        <v>-0.866851</v>
      </c>
      <c r="J824" s="95" t="n">
        <v>-0.05345</v>
      </c>
      <c r="K824" s="95" t="n">
        <v>-0.855353</v>
      </c>
      <c r="L824" s="95" t="n">
        <v>-1.147261</v>
      </c>
      <c r="M824" s="95" t="n">
        <v>-0.898278</v>
      </c>
      <c r="N824" s="95" t="n">
        <v>-1.69091</v>
      </c>
      <c r="O824" s="95" t="n">
        <v>-0.178677</v>
      </c>
    </row>
    <row r="825" customFormat="false" ht="15" hidden="false" customHeight="false" outlineLevel="0" collapsed="false">
      <c r="A825" s="14" t="n">
        <v>821</v>
      </c>
      <c r="B825" s="94" t="n">
        <v>0.23646</v>
      </c>
      <c r="C825" s="95" t="n">
        <v>-1.633425</v>
      </c>
      <c r="D825" s="95" t="n">
        <v>0.254225</v>
      </c>
      <c r="E825" s="95" t="n">
        <v>1.417105</v>
      </c>
      <c r="F825" s="95" t="n">
        <v>-0.225795</v>
      </c>
      <c r="G825" s="95" t="n">
        <v>1.201129</v>
      </c>
      <c r="H825" s="95" t="n">
        <v>-1.008643</v>
      </c>
      <c r="I825" s="95" t="n">
        <v>-0.207129</v>
      </c>
      <c r="J825" s="95" t="n">
        <v>-0.489131</v>
      </c>
      <c r="K825" s="95" t="n">
        <v>0.366929</v>
      </c>
      <c r="L825" s="95" t="n">
        <v>1.90916</v>
      </c>
      <c r="M825" s="95" t="n">
        <v>-0.313814</v>
      </c>
      <c r="N825" s="95" t="n">
        <v>-0.880963</v>
      </c>
      <c r="O825" s="95" t="n">
        <v>1.055413</v>
      </c>
    </row>
    <row r="826" customFormat="false" ht="15" hidden="false" customHeight="false" outlineLevel="0" collapsed="false">
      <c r="A826" s="14" t="n">
        <v>822</v>
      </c>
      <c r="B826" s="94" t="n">
        <v>0.72856</v>
      </c>
      <c r="C826" s="95" t="n">
        <v>1.887825</v>
      </c>
      <c r="D826" s="95" t="n">
        <v>0.339562</v>
      </c>
      <c r="E826" s="95" t="n">
        <v>1.174791</v>
      </c>
      <c r="F826" s="95" t="n">
        <v>0.826909</v>
      </c>
      <c r="G826" s="95" t="n">
        <v>0.660732</v>
      </c>
      <c r="H826" s="95" t="n">
        <v>-1.794285</v>
      </c>
      <c r="I826" s="95" t="n">
        <v>1.587879</v>
      </c>
      <c r="J826" s="95" t="n">
        <v>2.406211</v>
      </c>
      <c r="K826" s="95" t="n">
        <v>-0.848418</v>
      </c>
      <c r="L826" s="95" t="n">
        <v>-0.567864</v>
      </c>
      <c r="M826" s="95" t="n">
        <v>0.045225</v>
      </c>
      <c r="N826" s="95" t="n">
        <v>-0.191855</v>
      </c>
      <c r="O826" s="95" t="n">
        <v>0.132835</v>
      </c>
    </row>
    <row r="827" customFormat="false" ht="15" hidden="false" customHeight="false" outlineLevel="0" collapsed="false">
      <c r="A827" s="14" t="n">
        <v>823</v>
      </c>
      <c r="B827" s="94" t="n">
        <v>0.184487</v>
      </c>
      <c r="C827" s="95" t="n">
        <v>0.586027</v>
      </c>
      <c r="D827" s="95" t="n">
        <v>-0.121214</v>
      </c>
      <c r="E827" s="95" t="n">
        <v>1.073424</v>
      </c>
      <c r="F827" s="95" t="n">
        <v>-0.937164</v>
      </c>
      <c r="G827" s="95" t="n">
        <v>0.706425</v>
      </c>
      <c r="H827" s="95" t="n">
        <v>0.762418</v>
      </c>
      <c r="I827" s="95" t="n">
        <v>0.491116</v>
      </c>
      <c r="J827" s="95" t="n">
        <v>0.617312</v>
      </c>
      <c r="K827" s="95" t="n">
        <v>0.362718</v>
      </c>
      <c r="L827" s="95" t="n">
        <v>-0.546373</v>
      </c>
      <c r="M827" s="95" t="n">
        <v>-0.291033</v>
      </c>
      <c r="N827" s="95" t="n">
        <v>-1.308678</v>
      </c>
      <c r="O827" s="95" t="n">
        <v>1.593403</v>
      </c>
    </row>
    <row r="828" customFormat="false" ht="15" hidden="false" customHeight="false" outlineLevel="0" collapsed="false">
      <c r="A828" s="14" t="n">
        <v>824</v>
      </c>
      <c r="B828" s="94" t="n">
        <v>0.75724</v>
      </c>
      <c r="C828" s="95" t="n">
        <v>-1.348627</v>
      </c>
      <c r="D828" s="95" t="n">
        <v>0.418521</v>
      </c>
      <c r="E828" s="95" t="n">
        <v>-0.69234</v>
      </c>
      <c r="F828" s="95" t="n">
        <v>0.631257</v>
      </c>
      <c r="G828" s="95" t="n">
        <v>-0.42964</v>
      </c>
      <c r="H828" s="95" t="n">
        <v>2.374826</v>
      </c>
      <c r="I828" s="95" t="n">
        <v>0.595947</v>
      </c>
      <c r="J828" s="95" t="n">
        <v>0.529095</v>
      </c>
      <c r="K828" s="95" t="n">
        <v>-0.410029</v>
      </c>
      <c r="L828" s="95" t="n">
        <v>-0.620351</v>
      </c>
      <c r="M828" s="95" t="n">
        <v>-0.955604</v>
      </c>
      <c r="N828" s="95" t="n">
        <v>0.772172</v>
      </c>
      <c r="O828" s="95" t="n">
        <v>-0.980887</v>
      </c>
    </row>
    <row r="829" customFormat="false" ht="15" hidden="false" customHeight="false" outlineLevel="0" collapsed="false">
      <c r="A829" s="14" t="n">
        <v>825</v>
      </c>
      <c r="B829" s="94" t="n">
        <v>0.050819</v>
      </c>
      <c r="C829" s="95" t="n">
        <v>0.465646</v>
      </c>
      <c r="D829" s="95" t="n">
        <v>-0.542222</v>
      </c>
      <c r="E829" s="95" t="n">
        <v>0.16502</v>
      </c>
      <c r="F829" s="95" t="n">
        <v>-0.997019</v>
      </c>
      <c r="G829" s="95" t="n">
        <v>-0.007196</v>
      </c>
      <c r="H829" s="95" t="n">
        <v>-1.216918</v>
      </c>
      <c r="I829" s="95" t="n">
        <v>0.006599</v>
      </c>
      <c r="J829" s="95" t="n">
        <v>-0.525178</v>
      </c>
      <c r="K829" s="95" t="n">
        <v>-0.840896</v>
      </c>
      <c r="L829" s="95" t="n">
        <v>-0.517581</v>
      </c>
      <c r="M829" s="95" t="n">
        <v>0.396012</v>
      </c>
      <c r="N829" s="95" t="n">
        <v>-1.473039</v>
      </c>
      <c r="O829" s="95" t="n">
        <v>-0.551871</v>
      </c>
    </row>
    <row r="830" customFormat="false" ht="15" hidden="false" customHeight="false" outlineLevel="0" collapsed="false">
      <c r="A830" s="14" t="n">
        <v>826</v>
      </c>
      <c r="B830" s="94" t="n">
        <v>0.590166</v>
      </c>
      <c r="C830" s="95" t="n">
        <v>-3.044546</v>
      </c>
      <c r="D830" s="95" t="n">
        <v>1.561205</v>
      </c>
      <c r="E830" s="95" t="n">
        <v>1.041902</v>
      </c>
      <c r="F830" s="95" t="n">
        <v>0.545507</v>
      </c>
      <c r="G830" s="95" t="n">
        <v>0.374099</v>
      </c>
      <c r="H830" s="95" t="n">
        <v>-0.179107</v>
      </c>
      <c r="I830" s="95" t="n">
        <v>1.207878</v>
      </c>
      <c r="J830" s="95" t="n">
        <v>-0.391947</v>
      </c>
      <c r="K830" s="95" t="n">
        <v>-0.568394</v>
      </c>
      <c r="L830" s="95" t="n">
        <v>-0.60883</v>
      </c>
      <c r="M830" s="95" t="n">
        <v>1.130125</v>
      </c>
      <c r="N830" s="95" t="n">
        <v>0.100672</v>
      </c>
      <c r="O830" s="95" t="n">
        <v>0.814923</v>
      </c>
    </row>
    <row r="831" customFormat="false" ht="15" hidden="false" customHeight="false" outlineLevel="0" collapsed="false">
      <c r="A831" s="14" t="n">
        <v>827</v>
      </c>
      <c r="B831" s="94" t="n">
        <v>0.348972</v>
      </c>
      <c r="C831" s="95" t="n">
        <v>0.486088</v>
      </c>
      <c r="D831" s="95" t="n">
        <v>2.099608</v>
      </c>
      <c r="E831" s="95" t="n">
        <v>-1.463542</v>
      </c>
      <c r="F831" s="95" t="n">
        <v>-0.759791</v>
      </c>
      <c r="G831" s="95" t="n">
        <v>-0.579166</v>
      </c>
      <c r="H831" s="95" t="n">
        <v>0.441141</v>
      </c>
      <c r="I831" s="95" t="n">
        <v>0.229588</v>
      </c>
      <c r="J831" s="95" t="n">
        <v>0.069436</v>
      </c>
      <c r="K831" s="95" t="n">
        <v>0.126722</v>
      </c>
      <c r="L831" s="95" t="n">
        <v>-0.318142</v>
      </c>
      <c r="M831" s="95" t="n">
        <v>0.459228</v>
      </c>
      <c r="N831" s="95" t="n">
        <v>0.438776</v>
      </c>
      <c r="O831" s="95" t="n">
        <v>1.69974</v>
      </c>
    </row>
    <row r="832" customFormat="false" ht="15" hidden="false" customHeight="false" outlineLevel="0" collapsed="false">
      <c r="A832" s="14" t="n">
        <v>828</v>
      </c>
      <c r="B832" s="94" t="n">
        <v>0.659101</v>
      </c>
      <c r="C832" s="95" t="n">
        <v>0.513656</v>
      </c>
      <c r="D832" s="95" t="n">
        <v>0.555734</v>
      </c>
      <c r="E832" s="95" t="n">
        <v>-0.707499</v>
      </c>
      <c r="F832" s="95" t="n">
        <v>0.221447</v>
      </c>
      <c r="G832" s="95" t="n">
        <v>-0.819117</v>
      </c>
      <c r="H832" s="95" t="n">
        <v>0.757545</v>
      </c>
      <c r="I832" s="95" t="n">
        <v>1.576831</v>
      </c>
      <c r="J832" s="95" t="n">
        <v>0.775715</v>
      </c>
      <c r="K832" s="95" t="n">
        <v>0.416908</v>
      </c>
      <c r="L832" s="95" t="n">
        <v>-0.657709</v>
      </c>
      <c r="M832" s="95" t="n">
        <v>-0.20455</v>
      </c>
      <c r="N832" s="95" t="n">
        <v>0.721029</v>
      </c>
      <c r="O832" s="95" t="n">
        <v>0.520828</v>
      </c>
    </row>
    <row r="833" customFormat="false" ht="15" hidden="false" customHeight="false" outlineLevel="0" collapsed="false">
      <c r="A833" s="14" t="n">
        <v>829</v>
      </c>
      <c r="B833" s="94" t="n">
        <v>0.886793</v>
      </c>
      <c r="C833" s="95" t="n">
        <v>-1.061578</v>
      </c>
      <c r="D833" s="95" t="n">
        <v>-0.681685</v>
      </c>
      <c r="E833" s="95" t="n">
        <v>-2.316637</v>
      </c>
      <c r="F833" s="95" t="n">
        <v>0.392829</v>
      </c>
      <c r="G833" s="95" t="n">
        <v>0.591052</v>
      </c>
      <c r="H833" s="95" t="n">
        <v>-1.131655</v>
      </c>
      <c r="I833" s="95" t="n">
        <v>0.302971</v>
      </c>
      <c r="J833" s="95" t="n">
        <v>-0.82571</v>
      </c>
      <c r="K833" s="95" t="n">
        <v>-0.748588</v>
      </c>
      <c r="L833" s="95" t="n">
        <v>1.368306</v>
      </c>
      <c r="M833" s="95" t="n">
        <v>0.669521</v>
      </c>
      <c r="N833" s="95" t="n">
        <v>-1.210167</v>
      </c>
      <c r="O833" s="95" t="n">
        <v>-0.599116</v>
      </c>
    </row>
    <row r="834" customFormat="false" ht="15" hidden="false" customHeight="false" outlineLevel="0" collapsed="false">
      <c r="A834" s="14" t="n">
        <v>830</v>
      </c>
      <c r="B834" s="94" t="n">
        <v>0.322129</v>
      </c>
      <c r="C834" s="95" t="n">
        <v>0.538595</v>
      </c>
      <c r="D834" s="95" t="n">
        <v>1.172134</v>
      </c>
      <c r="E834" s="95" t="n">
        <v>-0.452755</v>
      </c>
      <c r="F834" s="95" t="n">
        <v>0.109307</v>
      </c>
      <c r="G834" s="95" t="n">
        <v>0.395638</v>
      </c>
      <c r="H834" s="95" t="n">
        <v>-0.527989</v>
      </c>
      <c r="I834" s="95" t="n">
        <v>-0.841778</v>
      </c>
      <c r="J834" s="95" t="n">
        <v>-0.028594</v>
      </c>
      <c r="K834" s="95" t="n">
        <v>-1.083229</v>
      </c>
      <c r="L834" s="95" t="n">
        <v>1.685809</v>
      </c>
      <c r="M834" s="95" t="n">
        <v>0.17651</v>
      </c>
      <c r="N834" s="95" t="n">
        <v>-1.167947</v>
      </c>
      <c r="O834" s="95" t="n">
        <v>-1.171306</v>
      </c>
    </row>
    <row r="835" customFormat="false" ht="15" hidden="false" customHeight="false" outlineLevel="0" collapsed="false">
      <c r="A835" s="14" t="n">
        <v>831</v>
      </c>
      <c r="B835" s="94" t="n">
        <v>0.95107</v>
      </c>
      <c r="C835" s="95" t="n">
        <v>0.374349</v>
      </c>
      <c r="D835" s="95" t="n">
        <v>0.556705</v>
      </c>
      <c r="E835" s="95" t="n">
        <v>-1.292333</v>
      </c>
      <c r="F835" s="95" t="n">
        <v>-0.374443</v>
      </c>
      <c r="G835" s="95" t="n">
        <v>0.267389</v>
      </c>
      <c r="H835" s="95" t="n">
        <v>0.888638</v>
      </c>
      <c r="I835" s="95" t="n">
        <v>0.959902</v>
      </c>
      <c r="J835" s="95" t="n">
        <v>-0.054439</v>
      </c>
      <c r="K835" s="95" t="n">
        <v>-2.262019</v>
      </c>
      <c r="L835" s="95" t="n">
        <v>-0.439565</v>
      </c>
      <c r="M835" s="95" t="n">
        <v>0.076541</v>
      </c>
      <c r="N835" s="95" t="n">
        <v>-0.566676</v>
      </c>
      <c r="O835" s="95" t="n">
        <v>0.46273</v>
      </c>
    </row>
    <row r="836" customFormat="false" ht="15" hidden="false" customHeight="false" outlineLevel="0" collapsed="false">
      <c r="A836" s="14" t="n">
        <v>832</v>
      </c>
      <c r="B836" s="94" t="n">
        <v>0.45187</v>
      </c>
      <c r="C836" s="95" t="n">
        <v>-0.178675</v>
      </c>
      <c r="D836" s="95" t="n">
        <v>-1.302323</v>
      </c>
      <c r="E836" s="95" t="n">
        <v>-2.195867</v>
      </c>
      <c r="F836" s="95" t="n">
        <v>-0.997889</v>
      </c>
      <c r="G836" s="95" t="n">
        <v>-0.88119</v>
      </c>
      <c r="H836" s="95" t="n">
        <v>0.40124</v>
      </c>
      <c r="I836" s="95" t="n">
        <v>0.520669</v>
      </c>
      <c r="J836" s="95" t="n">
        <v>0.943824</v>
      </c>
      <c r="K836" s="95" t="n">
        <v>-1.015829</v>
      </c>
      <c r="L836" s="95" t="n">
        <v>0.953246</v>
      </c>
      <c r="M836" s="95" t="n">
        <v>-0.108054</v>
      </c>
      <c r="N836" s="95" t="n">
        <v>-1.147163</v>
      </c>
      <c r="O836" s="95" t="n">
        <v>0.727056</v>
      </c>
    </row>
    <row r="837" customFormat="false" ht="15" hidden="false" customHeight="false" outlineLevel="0" collapsed="false">
      <c r="A837" s="14" t="n">
        <v>833</v>
      </c>
      <c r="B837" s="94" t="n">
        <v>0.39989</v>
      </c>
      <c r="C837" s="95" t="n">
        <v>0.791165</v>
      </c>
      <c r="D837" s="95" t="n">
        <v>1.182922</v>
      </c>
      <c r="E837" s="95" t="n">
        <v>-1.021656</v>
      </c>
      <c r="F837" s="95" t="n">
        <v>-1.263314</v>
      </c>
      <c r="G837" s="95" t="n">
        <v>1.109805</v>
      </c>
      <c r="H837" s="95" t="n">
        <v>-1.058426</v>
      </c>
      <c r="I837" s="95" t="n">
        <v>-0.002698</v>
      </c>
      <c r="J837" s="95" t="n">
        <v>1.647301</v>
      </c>
      <c r="K837" s="95" t="n">
        <v>-0.553107</v>
      </c>
      <c r="L837" s="95" t="n">
        <v>-0.407564</v>
      </c>
      <c r="M837" s="95" t="n">
        <v>-0.183953</v>
      </c>
      <c r="N837" s="95" t="n">
        <v>0.481053</v>
      </c>
      <c r="O837" s="95" t="n">
        <v>1.31765</v>
      </c>
    </row>
    <row r="838" customFormat="false" ht="15" hidden="false" customHeight="false" outlineLevel="0" collapsed="false">
      <c r="A838" s="14" t="n">
        <v>834</v>
      </c>
      <c r="B838" s="94" t="n">
        <v>0.204526</v>
      </c>
      <c r="C838" s="95" t="n">
        <v>-0.709773</v>
      </c>
      <c r="D838" s="95" t="n">
        <v>-0.079544</v>
      </c>
      <c r="E838" s="95" t="n">
        <v>0.557036</v>
      </c>
      <c r="F838" s="95" t="n">
        <v>0.609395</v>
      </c>
      <c r="G838" s="95" t="n">
        <v>0.202637</v>
      </c>
      <c r="H838" s="95" t="n">
        <v>-0.277155</v>
      </c>
      <c r="I838" s="95" t="n">
        <v>0.834301</v>
      </c>
      <c r="J838" s="95" t="n">
        <v>0.090354</v>
      </c>
      <c r="K838" s="95" t="n">
        <v>-0.643774</v>
      </c>
      <c r="L838" s="95" t="n">
        <v>-0.369268</v>
      </c>
      <c r="M838" s="95" t="n">
        <v>-0.866984</v>
      </c>
      <c r="N838" s="95" t="n">
        <v>-1.397826</v>
      </c>
      <c r="O838" s="95" t="n">
        <v>-0.625232</v>
      </c>
    </row>
    <row r="839" customFormat="false" ht="15" hidden="false" customHeight="false" outlineLevel="0" collapsed="false">
      <c r="A839" s="14" t="n">
        <v>835</v>
      </c>
      <c r="B839" s="94" t="n">
        <v>0.055651</v>
      </c>
      <c r="C839" s="95" t="n">
        <v>-0.166836</v>
      </c>
      <c r="D839" s="95" t="n">
        <v>0.58285</v>
      </c>
      <c r="E839" s="95" t="n">
        <v>-1.150477</v>
      </c>
      <c r="F839" s="95" t="n">
        <v>1.290847</v>
      </c>
      <c r="G839" s="95" t="n">
        <v>-2.832024</v>
      </c>
      <c r="H839" s="95" t="n">
        <v>-0.856261</v>
      </c>
      <c r="I839" s="95" t="n">
        <v>0.013827</v>
      </c>
      <c r="J839" s="95" t="n">
        <v>1.058089</v>
      </c>
      <c r="K839" s="95" t="n">
        <v>-1.224496</v>
      </c>
      <c r="L839" s="95" t="n">
        <v>0.447971</v>
      </c>
      <c r="M839" s="95" t="n">
        <v>2.380803</v>
      </c>
      <c r="N839" s="95" t="n">
        <v>0.253822</v>
      </c>
      <c r="O839" s="95" t="n">
        <v>-0.737742</v>
      </c>
    </row>
    <row r="840" customFormat="false" ht="15" hidden="false" customHeight="false" outlineLevel="0" collapsed="false">
      <c r="A840" s="14" t="n">
        <v>836</v>
      </c>
      <c r="B840" s="94" t="n">
        <v>0.061086</v>
      </c>
      <c r="C840" s="95" t="n">
        <v>-0.307805</v>
      </c>
      <c r="D840" s="95" t="n">
        <v>0.357531</v>
      </c>
      <c r="E840" s="95" t="n">
        <v>-1.281419</v>
      </c>
      <c r="F840" s="95" t="n">
        <v>-0.669805</v>
      </c>
      <c r="G840" s="95" t="n">
        <v>-0.191296</v>
      </c>
      <c r="H840" s="95" t="n">
        <v>-0.750417</v>
      </c>
      <c r="I840" s="95" t="n">
        <v>0.412154</v>
      </c>
      <c r="J840" s="95" t="n">
        <v>0.600355</v>
      </c>
      <c r="K840" s="95" t="n">
        <v>0.69793</v>
      </c>
      <c r="L840" s="95" t="n">
        <v>1.812433</v>
      </c>
      <c r="M840" s="95" t="n">
        <v>0.471699</v>
      </c>
      <c r="N840" s="95" t="n">
        <v>-0.082359</v>
      </c>
      <c r="O840" s="95" t="n">
        <v>-0.497199</v>
      </c>
    </row>
    <row r="841" customFormat="false" ht="15" hidden="false" customHeight="false" outlineLevel="0" collapsed="false">
      <c r="A841" s="14" t="n">
        <v>837</v>
      </c>
      <c r="B841" s="94" t="n">
        <v>0.850145</v>
      </c>
      <c r="C841" s="95" t="n">
        <v>-0.048715</v>
      </c>
      <c r="D841" s="95" t="n">
        <v>-0.524358</v>
      </c>
      <c r="E841" s="95" t="n">
        <v>0.916655</v>
      </c>
      <c r="F841" s="95" t="n">
        <v>2.2212</v>
      </c>
      <c r="G841" s="95" t="n">
        <v>-0.154496</v>
      </c>
      <c r="H841" s="95" t="n">
        <v>1.129454</v>
      </c>
      <c r="I841" s="95" t="n">
        <v>0.276083</v>
      </c>
      <c r="J841" s="95" t="n">
        <v>-0.854876</v>
      </c>
      <c r="K841" s="95" t="n">
        <v>1.138588</v>
      </c>
      <c r="L841" s="95" t="n">
        <v>0.152697</v>
      </c>
      <c r="M841" s="95" t="n">
        <v>-0.185351</v>
      </c>
      <c r="N841" s="95" t="n">
        <v>-0.346326</v>
      </c>
      <c r="O841" s="95" t="n">
        <v>-1.201334</v>
      </c>
    </row>
    <row r="842" customFormat="false" ht="15" hidden="false" customHeight="false" outlineLevel="0" collapsed="false">
      <c r="A842" s="14" t="n">
        <v>838</v>
      </c>
      <c r="B842" s="94" t="n">
        <v>0.00731</v>
      </c>
      <c r="C842" s="95" t="n">
        <v>0.1728</v>
      </c>
      <c r="D842" s="95" t="n">
        <v>0.780098</v>
      </c>
      <c r="E842" s="95" t="n">
        <v>0.125776</v>
      </c>
      <c r="F842" s="95" t="n">
        <v>-1.168724</v>
      </c>
      <c r="G842" s="95" t="n">
        <v>-1.270626</v>
      </c>
      <c r="H842" s="95" t="n">
        <v>2.73149</v>
      </c>
      <c r="I842" s="95" t="n">
        <v>-0.320563</v>
      </c>
      <c r="J842" s="95" t="n">
        <v>-0.244865</v>
      </c>
      <c r="K842" s="95" t="n">
        <v>1.081966</v>
      </c>
      <c r="L842" s="95" t="n">
        <v>0.202834</v>
      </c>
      <c r="M842" s="95" t="n">
        <v>0.634919</v>
      </c>
      <c r="N842" s="95" t="n">
        <v>-1.330716</v>
      </c>
      <c r="O842" s="95" t="n">
        <v>0.420458</v>
      </c>
    </row>
    <row r="843" customFormat="false" ht="15" hidden="false" customHeight="false" outlineLevel="0" collapsed="false">
      <c r="A843" s="14" t="n">
        <v>839</v>
      </c>
      <c r="B843" s="94" t="n">
        <v>0.6483</v>
      </c>
      <c r="C843" s="95" t="n">
        <v>1.230338</v>
      </c>
      <c r="D843" s="95" t="n">
        <v>1.1023</v>
      </c>
      <c r="E843" s="95" t="n">
        <v>-1.56233</v>
      </c>
      <c r="F843" s="95" t="n">
        <v>0.925111</v>
      </c>
      <c r="G843" s="95" t="n">
        <v>0.127939</v>
      </c>
      <c r="H843" s="95" t="n">
        <v>0.601606</v>
      </c>
      <c r="I843" s="95" t="n">
        <v>0.340727</v>
      </c>
      <c r="J843" s="95" t="n">
        <v>0.547281</v>
      </c>
      <c r="K843" s="95" t="n">
        <v>1.033005</v>
      </c>
      <c r="L843" s="95" t="n">
        <v>0.572452</v>
      </c>
      <c r="M843" s="95" t="n">
        <v>-1.207739</v>
      </c>
      <c r="N843" s="95" t="n">
        <v>1.225855</v>
      </c>
      <c r="O843" s="95" t="n">
        <v>0.293097</v>
      </c>
    </row>
    <row r="844" customFormat="false" ht="15" hidden="false" customHeight="false" outlineLevel="0" collapsed="false">
      <c r="A844" s="14" t="n">
        <v>840</v>
      </c>
      <c r="B844" s="94" t="n">
        <v>0.609632</v>
      </c>
      <c r="C844" s="95" t="n">
        <v>-1.792592</v>
      </c>
      <c r="D844" s="95" t="n">
        <v>0.560307</v>
      </c>
      <c r="E844" s="95" t="n">
        <v>1.460943</v>
      </c>
      <c r="F844" s="95" t="n">
        <v>0.188215</v>
      </c>
      <c r="G844" s="95" t="n">
        <v>-0.361452</v>
      </c>
      <c r="H844" s="95" t="n">
        <v>0.199571</v>
      </c>
      <c r="I844" s="95" t="n">
        <v>-0.007458</v>
      </c>
      <c r="J844" s="95" t="n">
        <v>-0.121731</v>
      </c>
      <c r="K844" s="95" t="n">
        <v>1.998373</v>
      </c>
      <c r="L844" s="95" t="n">
        <v>-0.316222</v>
      </c>
      <c r="M844" s="95" t="n">
        <v>2.384859</v>
      </c>
      <c r="N844" s="95" t="n">
        <v>-1.072173</v>
      </c>
      <c r="O844" s="95" t="n">
        <v>-1.061284</v>
      </c>
    </row>
    <row r="845" customFormat="false" ht="15" hidden="false" customHeight="false" outlineLevel="0" collapsed="false">
      <c r="A845" s="14" t="n">
        <v>841</v>
      </c>
      <c r="B845" s="94" t="n">
        <v>0.587235</v>
      </c>
      <c r="C845" s="95" t="n">
        <v>1.242537</v>
      </c>
      <c r="D845" s="95" t="n">
        <v>-0.567052</v>
      </c>
      <c r="E845" s="95" t="n">
        <v>1.682233</v>
      </c>
      <c r="F845" s="95" t="n">
        <v>-0.384432</v>
      </c>
      <c r="G845" s="95" t="n">
        <v>0.042919</v>
      </c>
      <c r="H845" s="95" t="n">
        <v>-0.230876</v>
      </c>
      <c r="I845" s="95" t="n">
        <v>1.842488</v>
      </c>
      <c r="J845" s="95" t="n">
        <v>1.395129</v>
      </c>
      <c r="K845" s="95" t="n">
        <v>0.319211</v>
      </c>
      <c r="L845" s="95" t="n">
        <v>-0.278523</v>
      </c>
      <c r="M845" s="95" t="n">
        <v>-2.403477</v>
      </c>
      <c r="N845" s="95" t="n">
        <v>0.361361</v>
      </c>
      <c r="O845" s="95" t="n">
        <v>-0.791214</v>
      </c>
    </row>
    <row r="846" customFormat="false" ht="15" hidden="false" customHeight="false" outlineLevel="0" collapsed="false">
      <c r="A846" s="14" t="n">
        <v>842</v>
      </c>
      <c r="B846" s="94" t="n">
        <v>0.459871</v>
      </c>
      <c r="C846" s="95" t="n">
        <v>0.185027</v>
      </c>
      <c r="D846" s="95" t="n">
        <v>1.633923</v>
      </c>
      <c r="E846" s="95" t="n">
        <v>1.567368</v>
      </c>
      <c r="F846" s="95" t="n">
        <v>-0.401144</v>
      </c>
      <c r="G846" s="95" t="n">
        <v>0.500405</v>
      </c>
      <c r="H846" s="95" t="n">
        <v>-0.52256</v>
      </c>
      <c r="I846" s="95" t="n">
        <v>-0.971096</v>
      </c>
      <c r="J846" s="95" t="n">
        <v>-0.930916</v>
      </c>
      <c r="K846" s="95" t="n">
        <v>0.935374</v>
      </c>
      <c r="L846" s="95" t="n">
        <v>-0.564466</v>
      </c>
      <c r="M846" s="95" t="n">
        <v>0.346014</v>
      </c>
      <c r="N846" s="95" t="n">
        <v>0.562873</v>
      </c>
      <c r="O846" s="95" t="n">
        <v>1.207183</v>
      </c>
    </row>
    <row r="847" customFormat="false" ht="15" hidden="false" customHeight="false" outlineLevel="0" collapsed="false">
      <c r="A847" s="14" t="n">
        <v>843</v>
      </c>
      <c r="B847" s="94" t="n">
        <v>0.063933</v>
      </c>
      <c r="C847" s="95" t="n">
        <v>1.178823</v>
      </c>
      <c r="D847" s="95" t="n">
        <v>-0.556715</v>
      </c>
      <c r="E847" s="95" t="n">
        <v>1.657144</v>
      </c>
      <c r="F847" s="95" t="n">
        <v>-1.415276</v>
      </c>
      <c r="G847" s="95" t="n">
        <v>-0.316422</v>
      </c>
      <c r="H847" s="95" t="n">
        <v>-0.676711</v>
      </c>
      <c r="I847" s="95" t="n">
        <v>-0.451227</v>
      </c>
      <c r="J847" s="95" t="n">
        <v>-0.433571</v>
      </c>
      <c r="K847" s="95" t="n">
        <v>0.50146</v>
      </c>
      <c r="L847" s="95" t="n">
        <v>0.252895</v>
      </c>
      <c r="M847" s="95" t="n">
        <v>-0.867205</v>
      </c>
      <c r="N847" s="95" t="n">
        <v>2.730582</v>
      </c>
      <c r="O847" s="95" t="n">
        <v>0.776084</v>
      </c>
    </row>
    <row r="848" customFormat="false" ht="15" hidden="false" customHeight="false" outlineLevel="0" collapsed="false">
      <c r="A848" s="14" t="n">
        <v>844</v>
      </c>
      <c r="B848" s="94" t="n">
        <v>0.19242</v>
      </c>
      <c r="C848" s="95" t="n">
        <v>1.113015</v>
      </c>
      <c r="D848" s="95" t="n">
        <v>-0.694265</v>
      </c>
      <c r="E848" s="95" t="n">
        <v>-0.077353</v>
      </c>
      <c r="F848" s="95" t="n">
        <v>0.151153</v>
      </c>
      <c r="G848" s="95" t="n">
        <v>-0.091829</v>
      </c>
      <c r="H848" s="95" t="n">
        <v>0.964749</v>
      </c>
      <c r="I848" s="95" t="n">
        <v>0.924115</v>
      </c>
      <c r="J848" s="95" t="n">
        <v>1.156758</v>
      </c>
      <c r="K848" s="95" t="n">
        <v>-0.25787</v>
      </c>
      <c r="L848" s="95" t="n">
        <v>0.87247</v>
      </c>
      <c r="M848" s="95" t="n">
        <v>-1.049294</v>
      </c>
      <c r="N848" s="95" t="n">
        <v>-0.554197</v>
      </c>
      <c r="O848" s="95" t="n">
        <v>-0.577812</v>
      </c>
    </row>
    <row r="849" customFormat="false" ht="15" hidden="false" customHeight="false" outlineLevel="0" collapsed="false">
      <c r="A849" s="14" t="n">
        <v>845</v>
      </c>
      <c r="B849" s="94" t="n">
        <v>0.694581</v>
      </c>
      <c r="C849" s="95" t="n">
        <v>1.559627</v>
      </c>
      <c r="D849" s="95" t="n">
        <v>1.013203</v>
      </c>
      <c r="E849" s="95" t="n">
        <v>-0.072774</v>
      </c>
      <c r="F849" s="95" t="n">
        <v>0.986682</v>
      </c>
      <c r="G849" s="95" t="n">
        <v>0.453425</v>
      </c>
      <c r="H849" s="95" t="n">
        <v>-0.986286</v>
      </c>
      <c r="I849" s="95" t="n">
        <v>-1.271281</v>
      </c>
      <c r="J849" s="95" t="n">
        <v>-0.324158</v>
      </c>
      <c r="K849" s="95" t="n">
        <v>-1.109912</v>
      </c>
      <c r="L849" s="95" t="n">
        <v>0.676222</v>
      </c>
      <c r="M849" s="95" t="n">
        <v>2.157462</v>
      </c>
      <c r="N849" s="95" t="n">
        <v>-0.242161</v>
      </c>
      <c r="O849" s="95" t="n">
        <v>-0.379715</v>
      </c>
    </row>
    <row r="850" customFormat="false" ht="15" hidden="false" customHeight="false" outlineLevel="0" collapsed="false">
      <c r="A850" s="14" t="n">
        <v>846</v>
      </c>
      <c r="B850" s="94" t="n">
        <v>0.890988</v>
      </c>
      <c r="C850" s="95" t="n">
        <v>-1.054394</v>
      </c>
      <c r="D850" s="95" t="n">
        <v>1.096697</v>
      </c>
      <c r="E850" s="95" t="n">
        <v>-1.239205</v>
      </c>
      <c r="F850" s="95" t="n">
        <v>-0.210571</v>
      </c>
      <c r="G850" s="95" t="n">
        <v>1.232876</v>
      </c>
      <c r="H850" s="95" t="n">
        <v>0.053633</v>
      </c>
      <c r="I850" s="95" t="n">
        <v>-1.075007</v>
      </c>
      <c r="J850" s="95" t="n">
        <v>0.34759</v>
      </c>
      <c r="K850" s="95" t="n">
        <v>-0.194418</v>
      </c>
      <c r="L850" s="95" t="n">
        <v>0.337836</v>
      </c>
      <c r="M850" s="95" t="n">
        <v>-0.318836</v>
      </c>
      <c r="N850" s="95" t="n">
        <v>-0.475106</v>
      </c>
      <c r="O850" s="95" t="n">
        <v>0.826897</v>
      </c>
    </row>
    <row r="851" customFormat="false" ht="15" hidden="false" customHeight="false" outlineLevel="0" collapsed="false">
      <c r="A851" s="14" t="n">
        <v>847</v>
      </c>
      <c r="B851" s="94" t="n">
        <v>0.482201</v>
      </c>
      <c r="C851" s="95" t="n">
        <v>-0.779725</v>
      </c>
      <c r="D851" s="95" t="n">
        <v>0.34023</v>
      </c>
      <c r="E851" s="95" t="n">
        <v>-0.612908</v>
      </c>
      <c r="F851" s="95" t="n">
        <v>0.478017</v>
      </c>
      <c r="G851" s="95" t="n">
        <v>0.555723</v>
      </c>
      <c r="H851" s="95" t="n">
        <v>-0.020609</v>
      </c>
      <c r="I851" s="95" t="n">
        <v>0.32706</v>
      </c>
      <c r="J851" s="95" t="n">
        <v>-0.003278</v>
      </c>
      <c r="K851" s="95" t="n">
        <v>0.003143</v>
      </c>
      <c r="L851" s="95" t="n">
        <v>-0.684103</v>
      </c>
      <c r="M851" s="95" t="n">
        <v>0.144381</v>
      </c>
      <c r="N851" s="95" t="n">
        <v>1.469779</v>
      </c>
      <c r="O851" s="95" t="n">
        <v>-0.144401</v>
      </c>
    </row>
    <row r="852" customFormat="false" ht="15" hidden="false" customHeight="false" outlineLevel="0" collapsed="false">
      <c r="A852" s="14" t="n">
        <v>848</v>
      </c>
      <c r="B852" s="94" t="n">
        <v>0.390411</v>
      </c>
      <c r="C852" s="95" t="n">
        <v>-1.421858</v>
      </c>
      <c r="D852" s="95" t="n">
        <v>1.289454</v>
      </c>
      <c r="E852" s="95" t="n">
        <v>-1.411288</v>
      </c>
      <c r="F852" s="95" t="n">
        <v>0.432978</v>
      </c>
      <c r="G852" s="95" t="n">
        <v>-1.833129</v>
      </c>
      <c r="H852" s="95" t="n">
        <v>0.351144</v>
      </c>
      <c r="I852" s="95" t="n">
        <v>2.688491</v>
      </c>
      <c r="J852" s="95" t="n">
        <v>0.464401</v>
      </c>
      <c r="K852" s="95" t="n">
        <v>1.055009</v>
      </c>
      <c r="L852" s="95" t="n">
        <v>0.029845</v>
      </c>
      <c r="M852" s="95" t="n">
        <v>0.283535</v>
      </c>
      <c r="N852" s="95" t="n">
        <v>-0.110143</v>
      </c>
      <c r="O852" s="95" t="n">
        <v>1.221379</v>
      </c>
    </row>
    <row r="853" customFormat="false" ht="15" hidden="false" customHeight="false" outlineLevel="0" collapsed="false">
      <c r="A853" s="14" t="n">
        <v>849</v>
      </c>
      <c r="B853" s="94" t="n">
        <v>0.833418</v>
      </c>
      <c r="C853" s="95" t="n">
        <v>0.922951</v>
      </c>
      <c r="D853" s="95" t="n">
        <v>0.247404</v>
      </c>
      <c r="E853" s="95" t="n">
        <v>-0.592314</v>
      </c>
      <c r="F853" s="95" t="n">
        <v>-1.417862</v>
      </c>
      <c r="G853" s="95" t="n">
        <v>0.302844</v>
      </c>
      <c r="H853" s="95" t="n">
        <v>0.496566</v>
      </c>
      <c r="I853" s="95" t="n">
        <v>-1.340504</v>
      </c>
      <c r="J853" s="95" t="n">
        <v>0.159831</v>
      </c>
      <c r="K853" s="95" t="n">
        <v>-0.92236</v>
      </c>
      <c r="L853" s="95" t="n">
        <v>-1.550833</v>
      </c>
      <c r="M853" s="95" t="n">
        <v>-1.845625</v>
      </c>
      <c r="N853" s="95" t="n">
        <v>-0.063799</v>
      </c>
      <c r="O853" s="95" t="n">
        <v>1.026805</v>
      </c>
    </row>
    <row r="854" customFormat="false" ht="15" hidden="false" customHeight="false" outlineLevel="0" collapsed="false">
      <c r="A854" s="14" t="n">
        <v>850</v>
      </c>
      <c r="B854" s="94" t="n">
        <v>0.040178</v>
      </c>
      <c r="C854" s="95" t="n">
        <v>1.48465</v>
      </c>
      <c r="D854" s="95" t="n">
        <v>-1.736766</v>
      </c>
      <c r="E854" s="95" t="n">
        <v>0.934448</v>
      </c>
      <c r="F854" s="95" t="n">
        <v>0.214786</v>
      </c>
      <c r="G854" s="95" t="n">
        <v>-0.388427</v>
      </c>
      <c r="H854" s="95" t="n">
        <v>0.750647</v>
      </c>
      <c r="I854" s="95" t="n">
        <v>-0.485643</v>
      </c>
      <c r="J854" s="95" t="n">
        <v>-0.29809</v>
      </c>
      <c r="K854" s="95" t="n">
        <v>0.138617</v>
      </c>
      <c r="L854" s="95" t="n">
        <v>0.108219</v>
      </c>
      <c r="M854" s="95" t="n">
        <v>-0.515875</v>
      </c>
      <c r="N854" s="95" t="n">
        <v>-0.345892</v>
      </c>
      <c r="O854" s="95" t="n">
        <v>0.009793</v>
      </c>
    </row>
    <row r="855" customFormat="false" ht="15" hidden="false" customHeight="false" outlineLevel="0" collapsed="false">
      <c r="A855" s="14" t="n">
        <v>851</v>
      </c>
      <c r="B855" s="94" t="n">
        <v>0.598576</v>
      </c>
      <c r="C855" s="95" t="n">
        <v>1.109111</v>
      </c>
      <c r="D855" s="95" t="n">
        <v>-1.735489</v>
      </c>
      <c r="E855" s="95" t="n">
        <v>-0.529697</v>
      </c>
      <c r="F855" s="95" t="n">
        <v>0.803796</v>
      </c>
      <c r="G855" s="95" t="n">
        <v>0.546869</v>
      </c>
      <c r="H855" s="95" t="n">
        <v>-0.688798</v>
      </c>
      <c r="I855" s="95" t="n">
        <v>0.589984</v>
      </c>
      <c r="J855" s="95" t="n">
        <v>-1.025266</v>
      </c>
      <c r="K855" s="95" t="n">
        <v>0.267238</v>
      </c>
      <c r="L855" s="95" t="n">
        <v>1.338373</v>
      </c>
      <c r="M855" s="95" t="n">
        <v>-1.635696</v>
      </c>
      <c r="N855" s="95" t="n">
        <v>0.398954</v>
      </c>
      <c r="O855" s="95" t="n">
        <v>0.679097</v>
      </c>
    </row>
    <row r="856" customFormat="false" ht="15" hidden="false" customHeight="false" outlineLevel="0" collapsed="false">
      <c r="A856" s="14" t="n">
        <v>852</v>
      </c>
      <c r="B856" s="94" t="n">
        <v>0.97123</v>
      </c>
      <c r="C856" s="95" t="n">
        <v>-1.13072</v>
      </c>
      <c r="D856" s="95" t="n">
        <v>0.455016</v>
      </c>
      <c r="E856" s="95" t="n">
        <v>0.290545</v>
      </c>
      <c r="F856" s="95" t="n">
        <v>0.124363</v>
      </c>
      <c r="G856" s="95" t="n">
        <v>0.203008</v>
      </c>
      <c r="H856" s="95" t="n">
        <v>-0.551514</v>
      </c>
      <c r="I856" s="95" t="n">
        <v>-0.201747</v>
      </c>
      <c r="J856" s="95" t="n">
        <v>0.363129</v>
      </c>
      <c r="K856" s="95" t="n">
        <v>1.237642</v>
      </c>
      <c r="L856" s="95" t="n">
        <v>0.796991</v>
      </c>
      <c r="M856" s="95" t="n">
        <v>1.193536</v>
      </c>
      <c r="N856" s="95" t="n">
        <v>0.656648</v>
      </c>
      <c r="O856" s="95" t="n">
        <v>0.441895</v>
      </c>
    </row>
    <row r="857" customFormat="false" ht="15" hidden="false" customHeight="false" outlineLevel="0" collapsed="false">
      <c r="A857" s="14" t="n">
        <v>853</v>
      </c>
      <c r="B857" s="94" t="n">
        <v>0.430039</v>
      </c>
      <c r="C857" s="95" t="n">
        <v>0.535405</v>
      </c>
      <c r="D857" s="95" t="n">
        <v>1.603327</v>
      </c>
      <c r="E857" s="95" t="n">
        <v>-0.9058</v>
      </c>
      <c r="F857" s="95" t="n">
        <v>0.102994</v>
      </c>
      <c r="G857" s="95" t="n">
        <v>0.984154</v>
      </c>
      <c r="H857" s="95" t="n">
        <v>1.480477</v>
      </c>
      <c r="I857" s="95" t="n">
        <v>1.316666</v>
      </c>
      <c r="J857" s="95" t="n">
        <v>-0.086314</v>
      </c>
      <c r="K857" s="95" t="n">
        <v>0.12079</v>
      </c>
      <c r="L857" s="95" t="n">
        <v>1.185359</v>
      </c>
      <c r="M857" s="95" t="n">
        <v>1.262756</v>
      </c>
      <c r="N857" s="95" t="n">
        <v>-0.174955</v>
      </c>
      <c r="O857" s="95" t="n">
        <v>0.087948</v>
      </c>
    </row>
    <row r="858" customFormat="false" ht="15" hidden="false" customHeight="false" outlineLevel="0" collapsed="false">
      <c r="A858" s="14" t="n">
        <v>854</v>
      </c>
      <c r="B858" s="94" t="n">
        <v>0.301851</v>
      </c>
      <c r="C858" s="95" t="n">
        <v>1.091802</v>
      </c>
      <c r="D858" s="95" t="n">
        <v>1.117779</v>
      </c>
      <c r="E858" s="95" t="n">
        <v>0.530326</v>
      </c>
      <c r="F858" s="95" t="n">
        <v>0.206375</v>
      </c>
      <c r="G858" s="95" t="n">
        <v>1.379618</v>
      </c>
      <c r="H858" s="95" t="n">
        <v>0.967507</v>
      </c>
      <c r="I858" s="95" t="n">
        <v>-1.37421</v>
      </c>
      <c r="J858" s="95" t="n">
        <v>-1.074945</v>
      </c>
      <c r="K858" s="95" t="n">
        <v>-0.64681</v>
      </c>
      <c r="L858" s="95" t="n">
        <v>-0.669941</v>
      </c>
      <c r="M858" s="95" t="n">
        <v>-1.238866</v>
      </c>
      <c r="N858" s="95" t="n">
        <v>0.658122</v>
      </c>
      <c r="O858" s="95" t="n">
        <v>-0.397353</v>
      </c>
    </row>
    <row r="859" customFormat="false" ht="15" hidden="false" customHeight="false" outlineLevel="0" collapsed="false">
      <c r="A859" s="14" t="n">
        <v>855</v>
      </c>
      <c r="B859" s="94" t="n">
        <v>0.37243</v>
      </c>
      <c r="C859" s="95" t="n">
        <v>0.043288</v>
      </c>
      <c r="D859" s="95" t="n">
        <v>0.187462</v>
      </c>
      <c r="E859" s="95" t="n">
        <v>1.670549</v>
      </c>
      <c r="F859" s="95" t="n">
        <v>-0.500088</v>
      </c>
      <c r="G859" s="95" t="n">
        <v>-0.878402</v>
      </c>
      <c r="H859" s="95" t="n">
        <v>-0.229914</v>
      </c>
      <c r="I859" s="95" t="n">
        <v>-1.43692</v>
      </c>
      <c r="J859" s="95" t="n">
        <v>-1.650519</v>
      </c>
      <c r="K859" s="95" t="n">
        <v>-0.672789</v>
      </c>
      <c r="L859" s="95" t="n">
        <v>1.289645</v>
      </c>
      <c r="M859" s="95" t="n">
        <v>1.531597</v>
      </c>
      <c r="N859" s="95" t="n">
        <v>0.240515</v>
      </c>
      <c r="O859" s="95" t="n">
        <v>0.029501</v>
      </c>
    </row>
    <row r="860" customFormat="false" ht="15" hidden="false" customHeight="false" outlineLevel="0" collapsed="false">
      <c r="A860" s="14" t="n">
        <v>856</v>
      </c>
      <c r="B860" s="94" t="n">
        <v>0.574574</v>
      </c>
      <c r="C860" s="95" t="n">
        <v>-0.76068</v>
      </c>
      <c r="D860" s="95" t="n">
        <v>-0.119036</v>
      </c>
      <c r="E860" s="95" t="n">
        <v>0.353364</v>
      </c>
      <c r="F860" s="95" t="n">
        <v>1.037835</v>
      </c>
      <c r="G860" s="95" t="n">
        <v>1.417969</v>
      </c>
      <c r="H860" s="95" t="n">
        <v>-0.050145</v>
      </c>
      <c r="I860" s="95" t="n">
        <v>-0.667814</v>
      </c>
      <c r="J860" s="95" t="n">
        <v>-0.800878</v>
      </c>
      <c r="K860" s="95" t="n">
        <v>-1.181459</v>
      </c>
      <c r="L860" s="95" t="n">
        <v>0.281983</v>
      </c>
      <c r="M860" s="95" t="n">
        <v>-0.044611</v>
      </c>
      <c r="N860" s="95" t="n">
        <v>-0.217297</v>
      </c>
      <c r="O860" s="95" t="n">
        <v>0.476831</v>
      </c>
    </row>
    <row r="861" customFormat="false" ht="15" hidden="false" customHeight="false" outlineLevel="0" collapsed="false">
      <c r="A861" s="14" t="n">
        <v>857</v>
      </c>
      <c r="B861" s="94" t="n">
        <v>0.881751</v>
      </c>
      <c r="C861" s="95" t="n">
        <v>-2.25916</v>
      </c>
      <c r="D861" s="95" t="n">
        <v>-0.324695</v>
      </c>
      <c r="E861" s="95" t="n">
        <v>0.274876</v>
      </c>
      <c r="F861" s="95" t="n">
        <v>-0.798447</v>
      </c>
      <c r="G861" s="95" t="n">
        <v>-1.545255</v>
      </c>
      <c r="H861" s="95" t="n">
        <v>0.066821</v>
      </c>
      <c r="I861" s="95" t="n">
        <v>0.052824</v>
      </c>
      <c r="J861" s="95" t="n">
        <v>-0.532527</v>
      </c>
      <c r="K861" s="95" t="n">
        <v>2.213954</v>
      </c>
      <c r="L861" s="95" t="n">
        <v>-1.704924</v>
      </c>
      <c r="M861" s="95" t="n">
        <v>-1.488037</v>
      </c>
      <c r="N861" s="95" t="n">
        <v>-0.990238</v>
      </c>
      <c r="O861" s="95" t="n">
        <v>1.455242</v>
      </c>
    </row>
    <row r="862" customFormat="false" ht="15" hidden="false" customHeight="false" outlineLevel="0" collapsed="false">
      <c r="A862" s="14" t="n">
        <v>858</v>
      </c>
      <c r="B862" s="94" t="n">
        <v>0.729253</v>
      </c>
      <c r="C862" s="95" t="n">
        <v>-1.488438</v>
      </c>
      <c r="D862" s="95" t="n">
        <v>-0.757379</v>
      </c>
      <c r="E862" s="95" t="n">
        <v>-0.864751</v>
      </c>
      <c r="F862" s="95" t="n">
        <v>1.015526</v>
      </c>
      <c r="G862" s="95" t="n">
        <v>-0.716295</v>
      </c>
      <c r="H862" s="95" t="n">
        <v>0.140122</v>
      </c>
      <c r="I862" s="95" t="n">
        <v>1.552596</v>
      </c>
      <c r="J862" s="95" t="n">
        <v>-0.283931</v>
      </c>
      <c r="K862" s="95" t="n">
        <v>-2.023102</v>
      </c>
      <c r="L862" s="95" t="n">
        <v>0.036859</v>
      </c>
      <c r="M862" s="95" t="n">
        <v>1.592791</v>
      </c>
      <c r="N862" s="95" t="n">
        <v>-0.124849</v>
      </c>
      <c r="O862" s="95" t="n">
        <v>0.662191</v>
      </c>
    </row>
    <row r="863" customFormat="false" ht="15" hidden="false" customHeight="false" outlineLevel="0" collapsed="false">
      <c r="A863" s="14" t="n">
        <v>859</v>
      </c>
      <c r="B863" s="94" t="n">
        <v>0.342464</v>
      </c>
      <c r="C863" s="95" t="n">
        <v>0.733408</v>
      </c>
      <c r="D863" s="95" t="n">
        <v>0.249751</v>
      </c>
      <c r="E863" s="95" t="n">
        <v>1.525333</v>
      </c>
      <c r="F863" s="95" t="n">
        <v>-0.852186</v>
      </c>
      <c r="G863" s="95" t="n">
        <v>-0.161527</v>
      </c>
      <c r="H863" s="95" t="n">
        <v>-0.623481</v>
      </c>
      <c r="I863" s="95" t="n">
        <v>-0.372409</v>
      </c>
      <c r="J863" s="95" t="n">
        <v>2.063892</v>
      </c>
      <c r="K863" s="95" t="n">
        <v>0.269736</v>
      </c>
      <c r="L863" s="95" t="n">
        <v>1.612467</v>
      </c>
      <c r="M863" s="95" t="n">
        <v>-0.095188</v>
      </c>
      <c r="N863" s="95" t="n">
        <v>0.857233</v>
      </c>
      <c r="O863" s="95" t="n">
        <v>-0.721929</v>
      </c>
    </row>
    <row r="864" customFormat="false" ht="15" hidden="false" customHeight="false" outlineLevel="0" collapsed="false">
      <c r="A864" s="14" t="n">
        <v>860</v>
      </c>
      <c r="B864" s="94" t="n">
        <v>0.38259</v>
      </c>
      <c r="C864" s="95" t="n">
        <v>-1.174496</v>
      </c>
      <c r="D864" s="95" t="n">
        <v>-1.071338</v>
      </c>
      <c r="E864" s="95" t="n">
        <v>1.503154</v>
      </c>
      <c r="F864" s="95" t="n">
        <v>-1.138291</v>
      </c>
      <c r="G864" s="95" t="n">
        <v>-2.076666</v>
      </c>
      <c r="H864" s="95" t="n">
        <v>-1.083594</v>
      </c>
      <c r="I864" s="95" t="n">
        <v>2.613318</v>
      </c>
      <c r="J864" s="95" t="n">
        <v>0.906207</v>
      </c>
      <c r="K864" s="95" t="n">
        <v>-1.306572</v>
      </c>
      <c r="L864" s="95" t="n">
        <v>1.442485</v>
      </c>
      <c r="M864" s="95" t="n">
        <v>-0.652095</v>
      </c>
      <c r="N864" s="95" t="n">
        <v>-0.886634</v>
      </c>
      <c r="O864" s="95" t="n">
        <v>-2.14697</v>
      </c>
    </row>
    <row r="865" customFormat="false" ht="15" hidden="false" customHeight="false" outlineLevel="0" collapsed="false">
      <c r="A865" s="14" t="n">
        <v>861</v>
      </c>
      <c r="B865" s="94" t="n">
        <v>0.635027</v>
      </c>
      <c r="C865" s="95" t="n">
        <v>0.490998</v>
      </c>
      <c r="D865" s="95" t="n">
        <v>-1.043393</v>
      </c>
      <c r="E865" s="95" t="n">
        <v>2.741307</v>
      </c>
      <c r="F865" s="95" t="n">
        <v>0.019655</v>
      </c>
      <c r="G865" s="95" t="n">
        <v>-0.807621</v>
      </c>
      <c r="H865" s="95" t="n">
        <v>0.63101</v>
      </c>
      <c r="I865" s="95" t="n">
        <v>-0.398592</v>
      </c>
      <c r="J865" s="95" t="n">
        <v>-0.051601</v>
      </c>
      <c r="K865" s="95" t="n">
        <v>-0.201468</v>
      </c>
      <c r="L865" s="95" t="n">
        <v>0.702368</v>
      </c>
      <c r="M865" s="95" t="n">
        <v>0.470597</v>
      </c>
      <c r="N865" s="95" t="n">
        <v>0.133357</v>
      </c>
      <c r="O865" s="95" t="n">
        <v>-1.865285</v>
      </c>
    </row>
    <row r="866" customFormat="false" ht="15" hidden="false" customHeight="false" outlineLevel="0" collapsed="false">
      <c r="A866" s="14" t="n">
        <v>862</v>
      </c>
      <c r="B866" s="94" t="n">
        <v>0.628061</v>
      </c>
      <c r="C866" s="95" t="n">
        <v>0.774896</v>
      </c>
      <c r="D866" s="95" t="n">
        <v>0.540591</v>
      </c>
      <c r="E866" s="95" t="n">
        <v>-2.54802</v>
      </c>
      <c r="F866" s="95" t="n">
        <v>-0.739305</v>
      </c>
      <c r="G866" s="95" t="n">
        <v>-0.732172</v>
      </c>
      <c r="H866" s="95" t="n">
        <v>-0.252245</v>
      </c>
      <c r="I866" s="95" t="n">
        <v>0.613281</v>
      </c>
      <c r="J866" s="95" t="n">
        <v>0.559884</v>
      </c>
      <c r="K866" s="95" t="n">
        <v>-0.82871</v>
      </c>
      <c r="L866" s="95" t="n">
        <v>-0.306567</v>
      </c>
      <c r="M866" s="95" t="n">
        <v>0.025914</v>
      </c>
      <c r="N866" s="95" t="n">
        <v>0.529593</v>
      </c>
      <c r="O866" s="95" t="n">
        <v>1.493111</v>
      </c>
    </row>
    <row r="867" customFormat="false" ht="15" hidden="false" customHeight="false" outlineLevel="0" collapsed="false">
      <c r="A867" s="14" t="n">
        <v>863</v>
      </c>
      <c r="B867" s="94" t="n">
        <v>0.113889</v>
      </c>
      <c r="C867" s="95" t="n">
        <v>2.324563</v>
      </c>
      <c r="D867" s="95" t="n">
        <v>0.640799</v>
      </c>
      <c r="E867" s="95" t="n">
        <v>0.121623</v>
      </c>
      <c r="F867" s="95" t="n">
        <v>-1.086769</v>
      </c>
      <c r="G867" s="95" t="n">
        <v>1.364757</v>
      </c>
      <c r="H867" s="95" t="n">
        <v>-0.277539</v>
      </c>
      <c r="I867" s="95" t="n">
        <v>1.152911</v>
      </c>
      <c r="J867" s="95" t="n">
        <v>1.254401</v>
      </c>
      <c r="K867" s="95" t="n">
        <v>-1.704045</v>
      </c>
      <c r="L867" s="95" t="n">
        <v>-0.427221</v>
      </c>
      <c r="M867" s="95" t="n">
        <v>0.035094</v>
      </c>
      <c r="N867" s="95" t="n">
        <v>0.22848</v>
      </c>
      <c r="O867" s="95" t="n">
        <v>-0.06677</v>
      </c>
    </row>
    <row r="868" customFormat="false" ht="15" hidden="false" customHeight="false" outlineLevel="0" collapsed="false">
      <c r="A868" s="14" t="n">
        <v>864</v>
      </c>
      <c r="B868" s="94" t="n">
        <v>0.576909</v>
      </c>
      <c r="C868" s="95" t="n">
        <v>0.385961</v>
      </c>
      <c r="D868" s="95" t="n">
        <v>-1.827812</v>
      </c>
      <c r="E868" s="95" t="n">
        <v>0.462957</v>
      </c>
      <c r="F868" s="95" t="n">
        <v>0.311509</v>
      </c>
      <c r="G868" s="95" t="n">
        <v>-0.329548</v>
      </c>
      <c r="H868" s="95" t="n">
        <v>-0.121662</v>
      </c>
      <c r="I868" s="95" t="n">
        <v>-1.336306</v>
      </c>
      <c r="J868" s="95" t="n">
        <v>1.309452</v>
      </c>
      <c r="K868" s="95" t="n">
        <v>0.620486</v>
      </c>
      <c r="L868" s="95" t="n">
        <v>0.041424</v>
      </c>
      <c r="M868" s="95" t="n">
        <v>-0.09954</v>
      </c>
      <c r="N868" s="95" t="n">
        <v>2.073692</v>
      </c>
      <c r="O868" s="95" t="n">
        <v>0.871823</v>
      </c>
    </row>
    <row r="869" customFormat="false" ht="15" hidden="false" customHeight="false" outlineLevel="0" collapsed="false">
      <c r="A869" s="14" t="n">
        <v>865</v>
      </c>
      <c r="B869" s="94" t="n">
        <v>0.747014</v>
      </c>
      <c r="C869" s="95" t="n">
        <v>0.32706</v>
      </c>
      <c r="D869" s="95" t="n">
        <v>-0.209446</v>
      </c>
      <c r="E869" s="95" t="n">
        <v>-0.083209</v>
      </c>
      <c r="F869" s="95" t="n">
        <v>0.118661</v>
      </c>
      <c r="G869" s="95" t="n">
        <v>-1.031838</v>
      </c>
      <c r="H869" s="95" t="n">
        <v>-0.231857</v>
      </c>
      <c r="I869" s="95" t="n">
        <v>0.533853</v>
      </c>
      <c r="J869" s="95" t="n">
        <v>-0.102895</v>
      </c>
      <c r="K869" s="95" t="n">
        <v>0.008836</v>
      </c>
      <c r="L869" s="95" t="n">
        <v>0.35502</v>
      </c>
      <c r="M869" s="95" t="n">
        <v>-1.074218</v>
      </c>
      <c r="N869" s="95" t="n">
        <v>1.088297</v>
      </c>
      <c r="O869" s="95" t="n">
        <v>-0.752026</v>
      </c>
    </row>
    <row r="870" customFormat="false" ht="15" hidden="false" customHeight="false" outlineLevel="0" collapsed="false">
      <c r="A870" s="14" t="n">
        <v>866</v>
      </c>
      <c r="B870" s="94" t="n">
        <v>0.127211</v>
      </c>
      <c r="C870" s="95" t="n">
        <v>1.120266</v>
      </c>
      <c r="D870" s="95" t="n">
        <v>-0.049084</v>
      </c>
      <c r="E870" s="95" t="n">
        <v>0.307277</v>
      </c>
      <c r="F870" s="95" t="n">
        <v>-0.825131</v>
      </c>
      <c r="G870" s="95" t="n">
        <v>-0.783839</v>
      </c>
      <c r="H870" s="95" t="n">
        <v>1.370902</v>
      </c>
      <c r="I870" s="95" t="n">
        <v>-0.059858</v>
      </c>
      <c r="J870" s="95" t="n">
        <v>-0.814102</v>
      </c>
      <c r="K870" s="95" t="n">
        <v>-0.207199</v>
      </c>
      <c r="L870" s="95" t="n">
        <v>-0.306093</v>
      </c>
      <c r="M870" s="95" t="n">
        <v>-0.008135</v>
      </c>
      <c r="N870" s="95" t="n">
        <v>0.506713</v>
      </c>
      <c r="O870" s="95" t="n">
        <v>-0.351026</v>
      </c>
    </row>
    <row r="871" customFormat="false" ht="15" hidden="false" customHeight="false" outlineLevel="0" collapsed="false">
      <c r="A871" s="14" t="n">
        <v>867</v>
      </c>
      <c r="B871" s="94" t="n">
        <v>0.775876</v>
      </c>
      <c r="C871" s="95" t="n">
        <v>1.593824</v>
      </c>
      <c r="D871" s="95" t="n">
        <v>0.886712</v>
      </c>
      <c r="E871" s="95" t="n">
        <v>-1.454567</v>
      </c>
      <c r="F871" s="95" t="n">
        <v>-0.895611</v>
      </c>
      <c r="G871" s="95" t="n">
        <v>-1.334861</v>
      </c>
      <c r="H871" s="95" t="n">
        <v>-0.594048</v>
      </c>
      <c r="I871" s="95" t="n">
        <v>-0.771061</v>
      </c>
      <c r="J871" s="95" t="n">
        <v>1.327124</v>
      </c>
      <c r="K871" s="95" t="n">
        <v>0.414519</v>
      </c>
      <c r="L871" s="95" t="n">
        <v>1.754473</v>
      </c>
      <c r="M871" s="95" t="n">
        <v>-0.513301</v>
      </c>
      <c r="N871" s="95" t="n">
        <v>-1.56209</v>
      </c>
      <c r="O871" s="95" t="n">
        <v>0.13883</v>
      </c>
    </row>
    <row r="872" customFormat="false" ht="15" hidden="false" customHeight="false" outlineLevel="0" collapsed="false">
      <c r="A872" s="14" t="n">
        <v>868</v>
      </c>
      <c r="B872" s="94" t="n">
        <v>0.148581</v>
      </c>
      <c r="C872" s="95" t="n">
        <v>1.583655</v>
      </c>
      <c r="D872" s="95" t="n">
        <v>-0.968955</v>
      </c>
      <c r="E872" s="95" t="n">
        <v>-1.122866</v>
      </c>
      <c r="F872" s="95" t="n">
        <v>0.701436</v>
      </c>
      <c r="G872" s="95" t="n">
        <v>-0.234024</v>
      </c>
      <c r="H872" s="95" t="n">
        <v>0.431756</v>
      </c>
      <c r="I872" s="95" t="n">
        <v>-1.353754</v>
      </c>
      <c r="J872" s="95" t="n">
        <v>-0.337596</v>
      </c>
      <c r="K872" s="95" t="n">
        <v>0.558274</v>
      </c>
      <c r="L872" s="95" t="n">
        <v>0.60042</v>
      </c>
      <c r="M872" s="95" t="n">
        <v>0.515306</v>
      </c>
      <c r="N872" s="95" t="n">
        <v>0.868802</v>
      </c>
      <c r="O872" s="95" t="n">
        <v>-0.42663</v>
      </c>
    </row>
    <row r="873" customFormat="false" ht="15" hidden="false" customHeight="false" outlineLevel="0" collapsed="false">
      <c r="A873" s="14" t="n">
        <v>869</v>
      </c>
      <c r="B873" s="94" t="n">
        <v>0.086477</v>
      </c>
      <c r="C873" s="95" t="n">
        <v>-0.951877</v>
      </c>
      <c r="D873" s="95" t="n">
        <v>-2.492153</v>
      </c>
      <c r="E873" s="95" t="n">
        <v>-0.719652</v>
      </c>
      <c r="F873" s="95" t="n">
        <v>0.048197</v>
      </c>
      <c r="G873" s="95" t="n">
        <v>0.113677</v>
      </c>
      <c r="H873" s="95" t="n">
        <v>-0.03011</v>
      </c>
      <c r="I873" s="95" t="n">
        <v>-0.208571</v>
      </c>
      <c r="J873" s="95" t="n">
        <v>-1.441618</v>
      </c>
      <c r="K873" s="95" t="n">
        <v>1.697795</v>
      </c>
      <c r="L873" s="95" t="n">
        <v>0.842471</v>
      </c>
      <c r="M873" s="95" t="n">
        <v>0.23929</v>
      </c>
      <c r="N873" s="95" t="n">
        <v>-0.253759</v>
      </c>
      <c r="O873" s="95" t="n">
        <v>-0.131011</v>
      </c>
    </row>
    <row r="874" customFormat="false" ht="15" hidden="false" customHeight="false" outlineLevel="0" collapsed="false">
      <c r="A874" s="14" t="n">
        <v>870</v>
      </c>
      <c r="B874" s="94" t="n">
        <v>0.557208</v>
      </c>
      <c r="C874" s="95" t="n">
        <v>1.189505</v>
      </c>
      <c r="D874" s="95" t="n">
        <v>-0.828037</v>
      </c>
      <c r="E874" s="95" t="n">
        <v>0.205337</v>
      </c>
      <c r="F874" s="95" t="n">
        <v>-0.233616</v>
      </c>
      <c r="G874" s="95" t="n">
        <v>-1.349266</v>
      </c>
      <c r="H874" s="95" t="n">
        <v>-0.81395</v>
      </c>
      <c r="I874" s="95" t="n">
        <v>-1.080322</v>
      </c>
      <c r="J874" s="95" t="n">
        <v>0.255899</v>
      </c>
      <c r="K874" s="95" t="n">
        <v>0.131995</v>
      </c>
      <c r="L874" s="95" t="n">
        <v>-1.775535</v>
      </c>
      <c r="M874" s="95" t="n">
        <v>0.058307</v>
      </c>
      <c r="N874" s="95" t="n">
        <v>-0.612723</v>
      </c>
      <c r="O874" s="95" t="n">
        <v>0.080383</v>
      </c>
    </row>
    <row r="875" customFormat="false" ht="15" hidden="false" customHeight="false" outlineLevel="0" collapsed="false">
      <c r="A875" s="14" t="n">
        <v>871</v>
      </c>
      <c r="B875" s="94" t="n">
        <v>0.780986</v>
      </c>
      <c r="C875" s="95" t="n">
        <v>-0.182621</v>
      </c>
      <c r="D875" s="95" t="n">
        <v>1.362304</v>
      </c>
      <c r="E875" s="95" t="n">
        <v>0.800753</v>
      </c>
      <c r="F875" s="95" t="n">
        <v>0.282625</v>
      </c>
      <c r="G875" s="95" t="n">
        <v>-0.636733</v>
      </c>
      <c r="H875" s="95" t="n">
        <v>2.337982</v>
      </c>
      <c r="I875" s="95" t="n">
        <v>0.953731</v>
      </c>
      <c r="J875" s="95" t="n">
        <v>0.172195</v>
      </c>
      <c r="K875" s="95" t="n">
        <v>0.257496</v>
      </c>
      <c r="L875" s="95" t="n">
        <v>0.324539</v>
      </c>
      <c r="M875" s="95" t="n">
        <v>1.206854</v>
      </c>
      <c r="N875" s="95" t="n">
        <v>1.047718</v>
      </c>
      <c r="O875" s="95" t="n">
        <v>0.742282</v>
      </c>
    </row>
    <row r="876" customFormat="false" ht="15" hidden="false" customHeight="false" outlineLevel="0" collapsed="false">
      <c r="A876" s="14" t="n">
        <v>872</v>
      </c>
      <c r="B876" s="94" t="n">
        <v>0.616374</v>
      </c>
      <c r="C876" s="95" t="n">
        <v>1.814355</v>
      </c>
      <c r="D876" s="95" t="n">
        <v>0.086305</v>
      </c>
      <c r="E876" s="95" t="n">
        <v>-0.996831</v>
      </c>
      <c r="F876" s="95" t="n">
        <v>-0.051021</v>
      </c>
      <c r="G876" s="95" t="n">
        <v>-0.109731</v>
      </c>
      <c r="H876" s="95" t="n">
        <v>-0.574936</v>
      </c>
      <c r="I876" s="95" t="n">
        <v>-1.74322</v>
      </c>
      <c r="J876" s="95" t="n">
        <v>1.050165</v>
      </c>
      <c r="K876" s="95" t="n">
        <v>1.142109</v>
      </c>
      <c r="L876" s="95" t="n">
        <v>-1.022155</v>
      </c>
      <c r="M876" s="95" t="n">
        <v>0.580297</v>
      </c>
      <c r="N876" s="95" t="n">
        <v>-0.347258</v>
      </c>
      <c r="O876" s="95" t="n">
        <v>-0.326297</v>
      </c>
    </row>
    <row r="877" customFormat="false" ht="15" hidden="false" customHeight="false" outlineLevel="0" collapsed="false">
      <c r="A877" s="14" t="n">
        <v>873</v>
      </c>
      <c r="B877" s="94" t="n">
        <v>0.606723</v>
      </c>
      <c r="C877" s="95" t="n">
        <v>2.201756</v>
      </c>
      <c r="D877" s="95" t="n">
        <v>2.138513</v>
      </c>
      <c r="E877" s="95" t="n">
        <v>0.050947</v>
      </c>
      <c r="F877" s="95" t="n">
        <v>-0.280417</v>
      </c>
      <c r="G877" s="95" t="n">
        <v>0.231998</v>
      </c>
      <c r="H877" s="95" t="n">
        <v>1.050918</v>
      </c>
      <c r="I877" s="95" t="n">
        <v>-1.159012</v>
      </c>
      <c r="J877" s="95" t="n">
        <v>0.26298</v>
      </c>
      <c r="K877" s="95" t="n">
        <v>1.035241</v>
      </c>
      <c r="L877" s="95" t="n">
        <v>0.202725</v>
      </c>
      <c r="M877" s="95" t="n">
        <v>0.379506</v>
      </c>
      <c r="N877" s="95" t="n">
        <v>-1.618863</v>
      </c>
      <c r="O877" s="95" t="n">
        <v>1.014045</v>
      </c>
    </row>
    <row r="878" customFormat="false" ht="15" hidden="false" customHeight="false" outlineLevel="0" collapsed="false">
      <c r="A878" s="14" t="n">
        <v>874</v>
      </c>
      <c r="B878" s="94" t="n">
        <v>0.092282</v>
      </c>
      <c r="C878" s="95" t="n">
        <v>-0.75822</v>
      </c>
      <c r="D878" s="95" t="n">
        <v>-1.831268</v>
      </c>
      <c r="E878" s="95" t="n">
        <v>-2.118587</v>
      </c>
      <c r="F878" s="95" t="n">
        <v>-0.333224</v>
      </c>
      <c r="G878" s="95" t="n">
        <v>0.317836</v>
      </c>
      <c r="H878" s="95" t="n">
        <v>-0.260089</v>
      </c>
      <c r="I878" s="95" t="n">
        <v>1.72702</v>
      </c>
      <c r="J878" s="95" t="n">
        <v>-0.542634</v>
      </c>
      <c r="K878" s="95" t="n">
        <v>-1.676627</v>
      </c>
      <c r="L878" s="95" t="n">
        <v>-1.296812</v>
      </c>
      <c r="M878" s="95" t="n">
        <v>1.580033</v>
      </c>
      <c r="N878" s="95" t="n">
        <v>0.002258</v>
      </c>
      <c r="O878" s="95" t="n">
        <v>-0.032037</v>
      </c>
    </row>
    <row r="879" customFormat="false" ht="15" hidden="false" customHeight="false" outlineLevel="0" collapsed="false">
      <c r="A879" s="14" t="n">
        <v>875</v>
      </c>
      <c r="B879" s="94" t="n">
        <v>0.579063</v>
      </c>
      <c r="C879" s="95" t="n">
        <v>0.605686</v>
      </c>
      <c r="D879" s="95" t="n">
        <v>-0.581332</v>
      </c>
      <c r="E879" s="95" t="n">
        <v>0.304161</v>
      </c>
      <c r="F879" s="95" t="n">
        <v>-1.167324</v>
      </c>
      <c r="G879" s="95" t="n">
        <v>-2.253765</v>
      </c>
      <c r="H879" s="95" t="n">
        <v>-0.384335</v>
      </c>
      <c r="I879" s="95" t="n">
        <v>2.000664</v>
      </c>
      <c r="J879" s="95" t="n">
        <v>-0.180676</v>
      </c>
      <c r="K879" s="95" t="n">
        <v>1.053648</v>
      </c>
      <c r="L879" s="95" t="n">
        <v>-2.919905</v>
      </c>
      <c r="M879" s="95" t="n">
        <v>-0.173453</v>
      </c>
      <c r="N879" s="95" t="n">
        <v>1.487039</v>
      </c>
      <c r="O879" s="95" t="n">
        <v>0.680914</v>
      </c>
    </row>
    <row r="880" customFormat="false" ht="15" hidden="false" customHeight="false" outlineLevel="0" collapsed="false">
      <c r="A880" s="14" t="n">
        <v>876</v>
      </c>
      <c r="B880" s="94" t="n">
        <v>0.514882</v>
      </c>
      <c r="C880" s="95" t="n">
        <v>-1.769581</v>
      </c>
      <c r="D880" s="95" t="n">
        <v>-1.354277</v>
      </c>
      <c r="E880" s="95" t="n">
        <v>-0.749956</v>
      </c>
      <c r="F880" s="95" t="n">
        <v>-1.327104</v>
      </c>
      <c r="G880" s="95" t="n">
        <v>0.562735</v>
      </c>
      <c r="H880" s="95" t="n">
        <v>-0.151834</v>
      </c>
      <c r="I880" s="95" t="n">
        <v>1.026141</v>
      </c>
      <c r="J880" s="95" t="n">
        <v>0.176933</v>
      </c>
      <c r="K880" s="95" t="n">
        <v>-0.913478</v>
      </c>
      <c r="L880" s="95" t="n">
        <v>-0.241371</v>
      </c>
      <c r="M880" s="95" t="n">
        <v>-1.003253</v>
      </c>
      <c r="N880" s="95" t="n">
        <v>0.796469</v>
      </c>
      <c r="O880" s="95" t="n">
        <v>-0.198133</v>
      </c>
    </row>
    <row r="881" customFormat="false" ht="15" hidden="false" customHeight="false" outlineLevel="0" collapsed="false">
      <c r="A881" s="14" t="n">
        <v>877</v>
      </c>
      <c r="B881" s="94" t="n">
        <v>0.014307</v>
      </c>
      <c r="C881" s="95" t="n">
        <v>-1.360618</v>
      </c>
      <c r="D881" s="95" t="n">
        <v>-1.11691</v>
      </c>
      <c r="E881" s="95" t="n">
        <v>-0.537858</v>
      </c>
      <c r="F881" s="95" t="n">
        <v>-0.813981</v>
      </c>
      <c r="G881" s="95" t="n">
        <v>1.377637</v>
      </c>
      <c r="H881" s="95" t="n">
        <v>-0.715469</v>
      </c>
      <c r="I881" s="95" t="n">
        <v>-0.502381</v>
      </c>
      <c r="J881" s="95" t="n">
        <v>1.701626</v>
      </c>
      <c r="K881" s="95" t="n">
        <v>0.850906</v>
      </c>
      <c r="L881" s="95" t="n">
        <v>0.771431</v>
      </c>
      <c r="M881" s="95" t="n">
        <v>0.902818</v>
      </c>
      <c r="N881" s="95" t="n">
        <v>-0.916719</v>
      </c>
      <c r="O881" s="95" t="n">
        <v>-0.28276</v>
      </c>
    </row>
    <row r="882" customFormat="false" ht="15" hidden="false" customHeight="false" outlineLevel="0" collapsed="false">
      <c r="A882" s="14" t="n">
        <v>878</v>
      </c>
      <c r="B882" s="94" t="n">
        <v>0.765954</v>
      </c>
      <c r="C882" s="95" t="n">
        <v>-2.081868</v>
      </c>
      <c r="D882" s="95" t="n">
        <v>0.493951</v>
      </c>
      <c r="E882" s="95" t="n">
        <v>0.49168</v>
      </c>
      <c r="F882" s="95" t="n">
        <v>-0.645703</v>
      </c>
      <c r="G882" s="95" t="n">
        <v>0.179205</v>
      </c>
      <c r="H882" s="95" t="n">
        <v>0.774232</v>
      </c>
      <c r="I882" s="95" t="n">
        <v>-0.275459</v>
      </c>
      <c r="J882" s="95" t="n">
        <v>0.484017</v>
      </c>
      <c r="K882" s="95" t="n">
        <v>-1.131592</v>
      </c>
      <c r="L882" s="95" t="n">
        <v>-1.141422</v>
      </c>
      <c r="M882" s="95" t="n">
        <v>0.76882</v>
      </c>
      <c r="N882" s="95" t="n">
        <v>-1.461719</v>
      </c>
      <c r="O882" s="95" t="n">
        <v>0.817096</v>
      </c>
    </row>
    <row r="883" customFormat="false" ht="15" hidden="false" customHeight="false" outlineLevel="0" collapsed="false">
      <c r="A883" s="14" t="n">
        <v>879</v>
      </c>
      <c r="B883" s="94" t="n">
        <v>0.219627</v>
      </c>
      <c r="C883" s="95" t="n">
        <v>0.476016</v>
      </c>
      <c r="D883" s="95" t="n">
        <v>0.969814</v>
      </c>
      <c r="E883" s="95" t="n">
        <v>-0.202027</v>
      </c>
      <c r="F883" s="95" t="n">
        <v>0.975637</v>
      </c>
      <c r="G883" s="95" t="n">
        <v>1.50205</v>
      </c>
      <c r="H883" s="95" t="n">
        <v>1.320852</v>
      </c>
      <c r="I883" s="95" t="n">
        <v>0.987153</v>
      </c>
      <c r="J883" s="95" t="n">
        <v>-0.854873</v>
      </c>
      <c r="K883" s="95" t="n">
        <v>-0.913112</v>
      </c>
      <c r="L883" s="95" t="n">
        <v>0.747901</v>
      </c>
      <c r="M883" s="95" t="n">
        <v>-1.335521</v>
      </c>
      <c r="N883" s="95" t="n">
        <v>-0.59428</v>
      </c>
      <c r="O883" s="95" t="n">
        <v>-0.983153</v>
      </c>
    </row>
    <row r="884" customFormat="false" ht="15" hidden="false" customHeight="false" outlineLevel="0" collapsed="false">
      <c r="A884" s="14" t="n">
        <v>880</v>
      </c>
      <c r="B884" s="94" t="n">
        <v>0.463567</v>
      </c>
      <c r="C884" s="95" t="n">
        <v>-1.144232</v>
      </c>
      <c r="D884" s="95" t="n">
        <v>0.880281</v>
      </c>
      <c r="E884" s="95" t="n">
        <v>1.264371</v>
      </c>
      <c r="F884" s="95" t="n">
        <v>-0.595764</v>
      </c>
      <c r="G884" s="95" t="n">
        <v>0.283726</v>
      </c>
      <c r="H884" s="95" t="n">
        <v>0.639731</v>
      </c>
      <c r="I884" s="95" t="n">
        <v>-0.609085</v>
      </c>
      <c r="J884" s="95" t="n">
        <v>-0.19674</v>
      </c>
      <c r="K884" s="95" t="n">
        <v>-1.635355</v>
      </c>
      <c r="L884" s="95" t="n">
        <v>-1.49203</v>
      </c>
      <c r="M884" s="95" t="n">
        <v>-0.708721</v>
      </c>
      <c r="N884" s="95" t="n">
        <v>-0.731773</v>
      </c>
      <c r="O884" s="95" t="n">
        <v>-0.028793</v>
      </c>
    </row>
    <row r="885" customFormat="false" ht="15" hidden="false" customHeight="false" outlineLevel="0" collapsed="false">
      <c r="A885" s="14" t="n">
        <v>881</v>
      </c>
      <c r="B885" s="94" t="n">
        <v>0.457018</v>
      </c>
      <c r="C885" s="95" t="n">
        <v>0.579191</v>
      </c>
      <c r="D885" s="95" t="n">
        <v>2.275381</v>
      </c>
      <c r="E885" s="95" t="n">
        <v>-2.106314</v>
      </c>
      <c r="F885" s="95" t="n">
        <v>-2.089083</v>
      </c>
      <c r="G885" s="95" t="n">
        <v>0.893628</v>
      </c>
      <c r="H885" s="95" t="n">
        <v>-1.460735</v>
      </c>
      <c r="I885" s="95" t="n">
        <v>1.089372</v>
      </c>
      <c r="J885" s="95" t="n">
        <v>-0.189398</v>
      </c>
      <c r="K885" s="95" t="n">
        <v>0.75656</v>
      </c>
      <c r="L885" s="95" t="n">
        <v>0.906573</v>
      </c>
      <c r="M885" s="95" t="n">
        <v>0.042304</v>
      </c>
      <c r="N885" s="95" t="n">
        <v>-1.343843</v>
      </c>
      <c r="O885" s="95" t="n">
        <v>-0.045853</v>
      </c>
    </row>
    <row r="886" customFormat="false" ht="15" hidden="false" customHeight="false" outlineLevel="0" collapsed="false">
      <c r="A886" s="14" t="n">
        <v>882</v>
      </c>
      <c r="B886" s="94" t="n">
        <v>0.680289</v>
      </c>
      <c r="C886" s="95" t="n">
        <v>-1.787187</v>
      </c>
      <c r="D886" s="95" t="n">
        <v>-0.189121</v>
      </c>
      <c r="E886" s="95" t="n">
        <v>2.104083</v>
      </c>
      <c r="F886" s="95" t="n">
        <v>-0.957802</v>
      </c>
      <c r="G886" s="95" t="n">
        <v>-0.86985</v>
      </c>
      <c r="H886" s="95" t="n">
        <v>-2.268488</v>
      </c>
      <c r="I886" s="95" t="n">
        <v>0.377432</v>
      </c>
      <c r="J886" s="95" t="n">
        <v>-0.185696</v>
      </c>
      <c r="K886" s="95" t="n">
        <v>0.860121</v>
      </c>
      <c r="L886" s="95" t="n">
        <v>-0.816333</v>
      </c>
      <c r="M886" s="95" t="n">
        <v>-1.360453</v>
      </c>
      <c r="N886" s="95" t="n">
        <v>0.548582</v>
      </c>
      <c r="O886" s="95" t="n">
        <v>-0.405186</v>
      </c>
    </row>
    <row r="887" customFormat="false" ht="15" hidden="false" customHeight="false" outlineLevel="0" collapsed="false">
      <c r="A887" s="14" t="n">
        <v>883</v>
      </c>
      <c r="B887" s="94" t="n">
        <v>0.862139</v>
      </c>
      <c r="C887" s="95" t="n">
        <v>-0.219101</v>
      </c>
      <c r="D887" s="95" t="n">
        <v>1.507302</v>
      </c>
      <c r="E887" s="95" t="n">
        <v>0.775852</v>
      </c>
      <c r="F887" s="95" t="n">
        <v>0.849256</v>
      </c>
      <c r="G887" s="95" t="n">
        <v>-1.308346</v>
      </c>
      <c r="H887" s="95" t="n">
        <v>1.523105</v>
      </c>
      <c r="I887" s="95" t="n">
        <v>-1.525805</v>
      </c>
      <c r="J887" s="95" t="n">
        <v>1.700895</v>
      </c>
      <c r="K887" s="95" t="n">
        <v>-1.135458</v>
      </c>
      <c r="L887" s="95" t="n">
        <v>-0.323424</v>
      </c>
      <c r="M887" s="95" t="n">
        <v>-2.167291</v>
      </c>
      <c r="N887" s="95" t="n">
        <v>-0.119005</v>
      </c>
      <c r="O887" s="95" t="n">
        <v>-1.752845</v>
      </c>
    </row>
    <row r="888" customFormat="false" ht="15" hidden="false" customHeight="false" outlineLevel="0" collapsed="false">
      <c r="A888" s="14" t="n">
        <v>884</v>
      </c>
      <c r="B888" s="94" t="n">
        <v>0.780025</v>
      </c>
      <c r="C888" s="95" t="n">
        <v>-0.101169</v>
      </c>
      <c r="D888" s="95" t="n">
        <v>0.027071</v>
      </c>
      <c r="E888" s="95" t="n">
        <v>1.614828</v>
      </c>
      <c r="F888" s="95" t="n">
        <v>1.673009</v>
      </c>
      <c r="G888" s="95" t="n">
        <v>0.091532</v>
      </c>
      <c r="H888" s="95" t="n">
        <v>0.208321</v>
      </c>
      <c r="I888" s="95" t="n">
        <v>-0.057238</v>
      </c>
      <c r="J888" s="95" t="n">
        <v>1.163676</v>
      </c>
      <c r="K888" s="95" t="n">
        <v>0.408002</v>
      </c>
      <c r="L888" s="95" t="n">
        <v>-0.676938</v>
      </c>
      <c r="M888" s="95" t="n">
        <v>0.950259</v>
      </c>
      <c r="N888" s="95" t="n">
        <v>0.302924</v>
      </c>
      <c r="O888" s="95" t="n">
        <v>-0.596323</v>
      </c>
    </row>
    <row r="889" customFormat="false" ht="15" hidden="false" customHeight="false" outlineLevel="0" collapsed="false">
      <c r="A889" s="14" t="n">
        <v>885</v>
      </c>
      <c r="B889" s="94" t="n">
        <v>0.212079</v>
      </c>
      <c r="C889" s="95" t="n">
        <v>-0.752194</v>
      </c>
      <c r="D889" s="95" t="n">
        <v>-0.016812</v>
      </c>
      <c r="E889" s="95" t="n">
        <v>-0.497</v>
      </c>
      <c r="F889" s="95" t="n">
        <v>-0.60383</v>
      </c>
      <c r="G889" s="95" t="n">
        <v>0.466848</v>
      </c>
      <c r="H889" s="95" t="n">
        <v>0.602243</v>
      </c>
      <c r="I889" s="95" t="n">
        <v>0.065806</v>
      </c>
      <c r="J889" s="95" t="n">
        <v>2.457071</v>
      </c>
      <c r="K889" s="95" t="n">
        <v>1.037243</v>
      </c>
      <c r="L889" s="95" t="n">
        <v>0.289822</v>
      </c>
      <c r="M889" s="95" t="n">
        <v>-0.860244</v>
      </c>
      <c r="N889" s="95" t="n">
        <v>-0.75354</v>
      </c>
      <c r="O889" s="95" t="n">
        <v>1.469465</v>
      </c>
    </row>
    <row r="890" customFormat="false" ht="15" hidden="false" customHeight="false" outlineLevel="0" collapsed="false">
      <c r="A890" s="14" t="n">
        <v>886</v>
      </c>
      <c r="B890" s="94" t="n">
        <v>0.228752</v>
      </c>
      <c r="C890" s="95" t="n">
        <v>0.043665</v>
      </c>
      <c r="D890" s="95" t="n">
        <v>0.553092</v>
      </c>
      <c r="E890" s="95" t="n">
        <v>1.46982</v>
      </c>
      <c r="F890" s="95" t="n">
        <v>-0.864405</v>
      </c>
      <c r="G890" s="95" t="n">
        <v>-0.336111</v>
      </c>
      <c r="H890" s="95" t="n">
        <v>-0.521657</v>
      </c>
      <c r="I890" s="95" t="n">
        <v>-0.589058</v>
      </c>
      <c r="J890" s="95" t="n">
        <v>-1.385526</v>
      </c>
      <c r="K890" s="95" t="n">
        <v>-0.50868</v>
      </c>
      <c r="L890" s="95" t="n">
        <v>-0.557241</v>
      </c>
      <c r="M890" s="95" t="n">
        <v>-0.562695</v>
      </c>
      <c r="N890" s="95" t="n">
        <v>-0.762469</v>
      </c>
      <c r="O890" s="95" t="n">
        <v>1.581454</v>
      </c>
    </row>
    <row r="891" customFormat="false" ht="15" hidden="false" customHeight="false" outlineLevel="0" collapsed="false">
      <c r="A891" s="14" t="n">
        <v>887</v>
      </c>
      <c r="B891" s="94" t="n">
        <v>0.428506</v>
      </c>
      <c r="C891" s="95" t="n">
        <v>0.382626</v>
      </c>
      <c r="D891" s="95" t="n">
        <v>-1.060748</v>
      </c>
      <c r="E891" s="95" t="n">
        <v>0.536854</v>
      </c>
      <c r="F891" s="95" t="n">
        <v>-0.059253</v>
      </c>
      <c r="G891" s="95" t="n">
        <v>-1.379343</v>
      </c>
      <c r="H891" s="95" t="n">
        <v>1.078785</v>
      </c>
      <c r="I891" s="95" t="n">
        <v>0.541459</v>
      </c>
      <c r="J891" s="95" t="n">
        <v>-0.02177</v>
      </c>
      <c r="K891" s="95" t="n">
        <v>0.630311</v>
      </c>
      <c r="L891" s="95" t="n">
        <v>1.504925</v>
      </c>
      <c r="M891" s="95" t="n">
        <v>2.595626</v>
      </c>
      <c r="N891" s="95" t="n">
        <v>-0.490844</v>
      </c>
      <c r="O891" s="95" t="n">
        <v>1.761763</v>
      </c>
    </row>
    <row r="892" customFormat="false" ht="15" hidden="false" customHeight="false" outlineLevel="0" collapsed="false">
      <c r="A892" s="14" t="n">
        <v>888</v>
      </c>
      <c r="B892" s="94" t="n">
        <v>0.365418</v>
      </c>
      <c r="C892" s="95" t="n">
        <v>0.428214</v>
      </c>
      <c r="D892" s="95" t="n">
        <v>0.2733</v>
      </c>
      <c r="E892" s="95" t="n">
        <v>-0.136072</v>
      </c>
      <c r="F892" s="95" t="n">
        <v>1.547432</v>
      </c>
      <c r="G892" s="95" t="n">
        <v>-0.708387</v>
      </c>
      <c r="H892" s="95" t="n">
        <v>0.880082</v>
      </c>
      <c r="I892" s="95" t="n">
        <v>1.076067</v>
      </c>
      <c r="J892" s="95" t="n">
        <v>0.328721</v>
      </c>
      <c r="K892" s="95" t="n">
        <v>-0.48407</v>
      </c>
      <c r="L892" s="95" t="n">
        <v>1.94361</v>
      </c>
      <c r="M892" s="95" t="n">
        <v>-0.460202</v>
      </c>
      <c r="N892" s="95" t="n">
        <v>0.865196</v>
      </c>
      <c r="O892" s="95" t="n">
        <v>0.120056</v>
      </c>
    </row>
    <row r="893" customFormat="false" ht="15" hidden="false" customHeight="false" outlineLevel="0" collapsed="false">
      <c r="A893" s="14" t="n">
        <v>889</v>
      </c>
      <c r="B893" s="94" t="n">
        <v>0.718845</v>
      </c>
      <c r="C893" s="95" t="n">
        <v>-0.680684</v>
      </c>
      <c r="D893" s="95" t="n">
        <v>1.375718</v>
      </c>
      <c r="E893" s="95" t="n">
        <v>-0.274502</v>
      </c>
      <c r="F893" s="95" t="n">
        <v>-1.292327</v>
      </c>
      <c r="G893" s="95" t="n">
        <v>0.455521</v>
      </c>
      <c r="H893" s="95" t="n">
        <v>-1.273758</v>
      </c>
      <c r="I893" s="95" t="n">
        <v>-0.54916</v>
      </c>
      <c r="J893" s="95" t="n">
        <v>0.508456</v>
      </c>
      <c r="K893" s="95" t="n">
        <v>0.180735</v>
      </c>
      <c r="L893" s="95" t="n">
        <v>-0.890355</v>
      </c>
      <c r="M893" s="95" t="n">
        <v>1.114093</v>
      </c>
      <c r="N893" s="95" t="n">
        <v>0.590364</v>
      </c>
      <c r="O893" s="95" t="n">
        <v>-1.560381</v>
      </c>
    </row>
    <row r="894" customFormat="false" ht="15" hidden="false" customHeight="false" outlineLevel="0" collapsed="false">
      <c r="A894" s="14" t="n">
        <v>890</v>
      </c>
      <c r="B894" s="94" t="n">
        <v>0.547833</v>
      </c>
      <c r="C894" s="95" t="n">
        <v>-1.108477</v>
      </c>
      <c r="D894" s="95" t="n">
        <v>2.120771</v>
      </c>
      <c r="E894" s="95" t="n">
        <v>-0.819779</v>
      </c>
      <c r="F894" s="95" t="n">
        <v>0.850421</v>
      </c>
      <c r="G894" s="95" t="n">
        <v>0.143375</v>
      </c>
      <c r="H894" s="95" t="n">
        <v>1.147709</v>
      </c>
      <c r="I894" s="95" t="n">
        <v>-0.995352</v>
      </c>
      <c r="J894" s="95" t="n">
        <v>0.336436</v>
      </c>
      <c r="K894" s="95" t="n">
        <v>-0.353144</v>
      </c>
      <c r="L894" s="95" t="n">
        <v>0.083164</v>
      </c>
      <c r="M894" s="95" t="n">
        <v>0.524382</v>
      </c>
      <c r="N894" s="95" t="n">
        <v>0.519877</v>
      </c>
      <c r="O894" s="95" t="n">
        <v>-0.676546</v>
      </c>
    </row>
    <row r="895" customFormat="false" ht="15" hidden="false" customHeight="false" outlineLevel="0" collapsed="false">
      <c r="A895" s="14" t="n">
        <v>891</v>
      </c>
      <c r="B895" s="94" t="n">
        <v>0.450432</v>
      </c>
      <c r="C895" s="95" t="n">
        <v>-0.355286</v>
      </c>
      <c r="D895" s="95" t="n">
        <v>-1.386948</v>
      </c>
      <c r="E895" s="95" t="n">
        <v>0.292898</v>
      </c>
      <c r="F895" s="95" t="n">
        <v>0.517016</v>
      </c>
      <c r="G895" s="95" t="n">
        <v>-0.419413</v>
      </c>
      <c r="H895" s="95" t="n">
        <v>0.279918</v>
      </c>
      <c r="I895" s="95" t="n">
        <v>1.930255</v>
      </c>
      <c r="J895" s="95" t="n">
        <v>-1.423972</v>
      </c>
      <c r="K895" s="95" t="n">
        <v>1.362884</v>
      </c>
      <c r="L895" s="95" t="n">
        <v>-1.118118</v>
      </c>
      <c r="M895" s="95" t="n">
        <v>1.765664</v>
      </c>
      <c r="N895" s="95" t="n">
        <v>-0.296536</v>
      </c>
      <c r="O895" s="95" t="n">
        <v>0.473352</v>
      </c>
    </row>
    <row r="896" customFormat="false" ht="15" hidden="false" customHeight="false" outlineLevel="0" collapsed="false">
      <c r="A896" s="14" t="n">
        <v>892</v>
      </c>
      <c r="B896" s="94" t="n">
        <v>0.604404</v>
      </c>
      <c r="C896" s="95" t="n">
        <v>2.032063</v>
      </c>
      <c r="D896" s="95" t="n">
        <v>-0.692229</v>
      </c>
      <c r="E896" s="95" t="n">
        <v>1.242857</v>
      </c>
      <c r="F896" s="95" t="n">
        <v>-0.062907</v>
      </c>
      <c r="G896" s="95" t="n">
        <v>1.174537</v>
      </c>
      <c r="H896" s="95" t="n">
        <v>0.627203</v>
      </c>
      <c r="I896" s="95" t="n">
        <v>-0.122511</v>
      </c>
      <c r="J896" s="95" t="n">
        <v>-1.906099</v>
      </c>
      <c r="K896" s="95" t="n">
        <v>0.514872</v>
      </c>
      <c r="L896" s="95" t="n">
        <v>0.353969</v>
      </c>
      <c r="M896" s="95" t="n">
        <v>0.621593</v>
      </c>
      <c r="N896" s="95" t="n">
        <v>0.157045</v>
      </c>
      <c r="O896" s="95" t="n">
        <v>-0.480717</v>
      </c>
    </row>
    <row r="897" customFormat="false" ht="15" hidden="false" customHeight="false" outlineLevel="0" collapsed="false">
      <c r="A897" s="14" t="n">
        <v>893</v>
      </c>
      <c r="B897" s="94" t="n">
        <v>0.380978</v>
      </c>
      <c r="C897" s="95" t="n">
        <v>-0.639992</v>
      </c>
      <c r="D897" s="95" t="n">
        <v>-1.255889</v>
      </c>
      <c r="E897" s="95" t="n">
        <v>-1.233182</v>
      </c>
      <c r="F897" s="95" t="n">
        <v>0.613788</v>
      </c>
      <c r="G897" s="95" t="n">
        <v>-0.027611</v>
      </c>
      <c r="H897" s="95" t="n">
        <v>-1.753581</v>
      </c>
      <c r="I897" s="95" t="n">
        <v>0.539108</v>
      </c>
      <c r="J897" s="95" t="n">
        <v>-0.783099</v>
      </c>
      <c r="K897" s="95" t="n">
        <v>0.524805</v>
      </c>
      <c r="L897" s="95" t="n">
        <v>0.383219</v>
      </c>
      <c r="M897" s="95" t="n">
        <v>1.135834</v>
      </c>
      <c r="N897" s="95" t="n">
        <v>0.884326</v>
      </c>
      <c r="O897" s="95" t="n">
        <v>-0.379257</v>
      </c>
    </row>
    <row r="898" customFormat="false" ht="15" hidden="false" customHeight="false" outlineLevel="0" collapsed="false">
      <c r="A898" s="14" t="n">
        <v>894</v>
      </c>
      <c r="B898" s="94" t="n">
        <v>0.858113</v>
      </c>
      <c r="C898" s="95" t="n">
        <v>-0.557174</v>
      </c>
      <c r="D898" s="95" t="n">
        <v>-0.567093</v>
      </c>
      <c r="E898" s="95" t="n">
        <v>1.563945</v>
      </c>
      <c r="F898" s="95" t="n">
        <v>-1.279071</v>
      </c>
      <c r="G898" s="95" t="n">
        <v>-0.393744</v>
      </c>
      <c r="H898" s="95" t="n">
        <v>0.600158</v>
      </c>
      <c r="I898" s="95" t="n">
        <v>-1.221933</v>
      </c>
      <c r="J898" s="95" t="n">
        <v>-0.951835</v>
      </c>
      <c r="K898" s="95" t="n">
        <v>-1.497158</v>
      </c>
      <c r="L898" s="95" t="n">
        <v>0.402564</v>
      </c>
      <c r="M898" s="95" t="n">
        <v>-1.432301</v>
      </c>
      <c r="N898" s="95" t="n">
        <v>-1.460378</v>
      </c>
      <c r="O898" s="95" t="n">
        <v>0.970858</v>
      </c>
    </row>
    <row r="899" customFormat="false" ht="15" hidden="false" customHeight="false" outlineLevel="0" collapsed="false">
      <c r="A899" s="14" t="n">
        <v>895</v>
      </c>
      <c r="B899" s="94" t="n">
        <v>0.747609</v>
      </c>
      <c r="C899" s="95" t="n">
        <v>-2.021083</v>
      </c>
      <c r="D899" s="95" t="n">
        <v>-0.635816</v>
      </c>
      <c r="E899" s="95" t="n">
        <v>0.008388</v>
      </c>
      <c r="F899" s="95" t="n">
        <v>-0.620562</v>
      </c>
      <c r="G899" s="95" t="n">
        <v>-0.4539</v>
      </c>
      <c r="H899" s="95" t="n">
        <v>0.527477</v>
      </c>
      <c r="I899" s="95" t="n">
        <v>-1.037725</v>
      </c>
      <c r="J899" s="95" t="n">
        <v>0.563663</v>
      </c>
      <c r="K899" s="95" t="n">
        <v>0.390073</v>
      </c>
      <c r="L899" s="95" t="n">
        <v>-0.742559</v>
      </c>
      <c r="M899" s="95" t="n">
        <v>0.77163</v>
      </c>
      <c r="N899" s="95" t="n">
        <v>-0.726329</v>
      </c>
      <c r="O899" s="95" t="n">
        <v>-0.213641</v>
      </c>
    </row>
    <row r="900" customFormat="false" ht="15" hidden="false" customHeight="false" outlineLevel="0" collapsed="false">
      <c r="A900" s="14" t="n">
        <v>896</v>
      </c>
      <c r="B900" s="94" t="n">
        <v>0.796014</v>
      </c>
      <c r="C900" s="95" t="n">
        <v>-0.493489</v>
      </c>
      <c r="D900" s="95" t="n">
        <v>-0.767025</v>
      </c>
      <c r="E900" s="95" t="n">
        <v>0.130673</v>
      </c>
      <c r="F900" s="95" t="n">
        <v>-2.089722</v>
      </c>
      <c r="G900" s="95" t="n">
        <v>-0.760987</v>
      </c>
      <c r="H900" s="95" t="n">
        <v>-0.428371</v>
      </c>
      <c r="I900" s="95" t="n">
        <v>0.59405</v>
      </c>
      <c r="J900" s="95" t="n">
        <v>0.36503</v>
      </c>
      <c r="K900" s="95" t="n">
        <v>-0.395625</v>
      </c>
      <c r="L900" s="95" t="n">
        <v>1.540678</v>
      </c>
      <c r="M900" s="95" t="n">
        <v>-1.379989</v>
      </c>
      <c r="N900" s="95" t="n">
        <v>-0.10712</v>
      </c>
      <c r="O900" s="95" t="n">
        <v>0.0838</v>
      </c>
    </row>
    <row r="901" customFormat="false" ht="15" hidden="false" customHeight="false" outlineLevel="0" collapsed="false">
      <c r="A901" s="14" t="n">
        <v>897</v>
      </c>
      <c r="B901" s="94" t="n">
        <v>0.991354</v>
      </c>
      <c r="C901" s="95" t="n">
        <v>-1.239235</v>
      </c>
      <c r="D901" s="95" t="n">
        <v>-1.341255</v>
      </c>
      <c r="E901" s="95" t="n">
        <v>0.191536</v>
      </c>
      <c r="F901" s="95" t="n">
        <v>-0.535622</v>
      </c>
      <c r="G901" s="95" t="n">
        <v>0.963993</v>
      </c>
      <c r="H901" s="95" t="n">
        <v>-0.557293</v>
      </c>
      <c r="I901" s="95" t="n">
        <v>-0.412178</v>
      </c>
      <c r="J901" s="95" t="n">
        <v>1.289143</v>
      </c>
      <c r="K901" s="95" t="n">
        <v>-1.201419</v>
      </c>
      <c r="L901" s="95" t="n">
        <v>0.037057</v>
      </c>
      <c r="M901" s="95" t="n">
        <v>0.969303</v>
      </c>
      <c r="N901" s="95" t="n">
        <v>-0.001507</v>
      </c>
      <c r="O901" s="95" t="n">
        <v>-0.523075</v>
      </c>
    </row>
    <row r="902" customFormat="false" ht="15" hidden="false" customHeight="false" outlineLevel="0" collapsed="false">
      <c r="A902" s="14" t="n">
        <v>898</v>
      </c>
      <c r="B902" s="94" t="n">
        <v>0.687108</v>
      </c>
      <c r="C902" s="95" t="n">
        <v>0.953751</v>
      </c>
      <c r="D902" s="95" t="n">
        <v>-1.704546</v>
      </c>
      <c r="E902" s="95" t="n">
        <v>-0.183648</v>
      </c>
      <c r="F902" s="95" t="n">
        <v>-0.876316</v>
      </c>
      <c r="G902" s="95" t="n">
        <v>0.130697</v>
      </c>
      <c r="H902" s="95" t="n">
        <v>-0.386999</v>
      </c>
      <c r="I902" s="95" t="n">
        <v>-0.64557</v>
      </c>
      <c r="J902" s="95" t="n">
        <v>0.754377</v>
      </c>
      <c r="K902" s="95" t="n">
        <v>0.08366</v>
      </c>
      <c r="L902" s="95" t="n">
        <v>0.380897</v>
      </c>
      <c r="M902" s="95" t="n">
        <v>0.760152</v>
      </c>
      <c r="N902" s="95" t="n">
        <v>-1.670147</v>
      </c>
      <c r="O902" s="95" t="n">
        <v>-0.349289</v>
      </c>
    </row>
    <row r="903" customFormat="false" ht="15" hidden="false" customHeight="false" outlineLevel="0" collapsed="false">
      <c r="A903" s="14" t="n">
        <v>899</v>
      </c>
      <c r="B903" s="94" t="n">
        <v>0.652065</v>
      </c>
      <c r="C903" s="95" t="n">
        <v>-0.269576</v>
      </c>
      <c r="D903" s="95" t="n">
        <v>0.738813</v>
      </c>
      <c r="E903" s="95" t="n">
        <v>-1.86916</v>
      </c>
      <c r="F903" s="95" t="n">
        <v>0.438226</v>
      </c>
      <c r="G903" s="95" t="n">
        <v>1.165028</v>
      </c>
      <c r="H903" s="95" t="n">
        <v>-0.492731</v>
      </c>
      <c r="I903" s="95" t="n">
        <v>0.64967</v>
      </c>
      <c r="J903" s="95" t="n">
        <v>-0.202745</v>
      </c>
      <c r="K903" s="95" t="n">
        <v>0.576086</v>
      </c>
      <c r="L903" s="95" t="n">
        <v>1.002277</v>
      </c>
      <c r="M903" s="95" t="n">
        <v>0.432472</v>
      </c>
      <c r="N903" s="95" t="n">
        <v>1.768712</v>
      </c>
      <c r="O903" s="95" t="n">
        <v>-0.754087</v>
      </c>
    </row>
    <row r="904" customFormat="false" ht="15" hidden="false" customHeight="false" outlineLevel="0" collapsed="false">
      <c r="A904" s="14" t="n">
        <v>900</v>
      </c>
      <c r="B904" s="94" t="n">
        <v>0.766262</v>
      </c>
      <c r="C904" s="95" t="n">
        <v>0.938796</v>
      </c>
      <c r="D904" s="95" t="n">
        <v>2.334358</v>
      </c>
      <c r="E904" s="95" t="n">
        <v>-0.259206</v>
      </c>
      <c r="F904" s="95" t="n">
        <v>-0.251423</v>
      </c>
      <c r="G904" s="95" t="n">
        <v>-0.319989</v>
      </c>
      <c r="H904" s="95" t="n">
        <v>-0.952359</v>
      </c>
      <c r="I904" s="95" t="n">
        <v>-1.28564</v>
      </c>
      <c r="J904" s="95" t="n">
        <v>2.041129</v>
      </c>
      <c r="K904" s="95" t="n">
        <v>-0.533001</v>
      </c>
      <c r="L904" s="95" t="n">
        <v>1.08341</v>
      </c>
      <c r="M904" s="95" t="n">
        <v>1.013525</v>
      </c>
      <c r="N904" s="95" t="n">
        <v>1.01843</v>
      </c>
      <c r="O904" s="95" t="n">
        <v>-1.637299</v>
      </c>
    </row>
    <row r="905" customFormat="false" ht="15" hidden="false" customHeight="false" outlineLevel="0" collapsed="false">
      <c r="A905" s="14" t="n">
        <v>901</v>
      </c>
      <c r="B905" s="94" t="n">
        <v>0.632725</v>
      </c>
      <c r="C905" s="95" t="n">
        <v>-0.652294</v>
      </c>
      <c r="D905" s="95" t="n">
        <v>0.416772</v>
      </c>
      <c r="E905" s="95" t="n">
        <v>0.099724</v>
      </c>
      <c r="F905" s="95" t="n">
        <v>0.216284</v>
      </c>
      <c r="G905" s="95" t="n">
        <v>-0.270911</v>
      </c>
      <c r="H905" s="95" t="n">
        <v>-1.191427</v>
      </c>
      <c r="I905" s="95" t="n">
        <v>0.28855</v>
      </c>
      <c r="J905" s="95" t="n">
        <v>-0.391985</v>
      </c>
      <c r="K905" s="95" t="n">
        <v>-1.836599</v>
      </c>
      <c r="L905" s="95" t="n">
        <v>-0.237009</v>
      </c>
      <c r="M905" s="95" t="n">
        <v>-1.027426</v>
      </c>
      <c r="N905" s="95" t="n">
        <v>1.352321</v>
      </c>
      <c r="O905" s="95" t="n">
        <v>-1.600283</v>
      </c>
    </row>
    <row r="906" customFormat="false" ht="15" hidden="false" customHeight="false" outlineLevel="0" collapsed="false">
      <c r="A906" s="14" t="n">
        <v>902</v>
      </c>
      <c r="B906" s="94" t="n">
        <v>0.955045</v>
      </c>
      <c r="C906" s="95" t="n">
        <v>-0.831192</v>
      </c>
      <c r="D906" s="95" t="n">
        <v>0.387854</v>
      </c>
      <c r="E906" s="95" t="n">
        <v>-0.865512</v>
      </c>
      <c r="F906" s="95" t="n">
        <v>1.735395</v>
      </c>
      <c r="G906" s="95" t="n">
        <v>-0.014691</v>
      </c>
      <c r="H906" s="95" t="n">
        <v>0.012261</v>
      </c>
      <c r="I906" s="95" t="n">
        <v>0.462156</v>
      </c>
      <c r="J906" s="95" t="n">
        <v>2.515252</v>
      </c>
      <c r="K906" s="95" t="n">
        <v>0.481703</v>
      </c>
      <c r="L906" s="95" t="n">
        <v>0.569321</v>
      </c>
      <c r="M906" s="95" t="n">
        <v>0.213232</v>
      </c>
      <c r="N906" s="95" t="n">
        <v>-0.216333</v>
      </c>
      <c r="O906" s="95" t="n">
        <v>1.753435</v>
      </c>
    </row>
    <row r="907" customFormat="false" ht="15" hidden="false" customHeight="false" outlineLevel="0" collapsed="false">
      <c r="A907" s="14" t="n">
        <v>903</v>
      </c>
      <c r="B907" s="94" t="n">
        <v>0.406618</v>
      </c>
      <c r="C907" s="95" t="n">
        <v>0.752768</v>
      </c>
      <c r="D907" s="95" t="n">
        <v>-0.168832</v>
      </c>
      <c r="E907" s="95" t="n">
        <v>-1.018887</v>
      </c>
      <c r="F907" s="95" t="n">
        <v>0.279229</v>
      </c>
      <c r="G907" s="95" t="n">
        <v>0.143348</v>
      </c>
      <c r="H907" s="95" t="n">
        <v>-1.472414</v>
      </c>
      <c r="I907" s="95" t="n">
        <v>-1.122242</v>
      </c>
      <c r="J907" s="95" t="n">
        <v>-1.592023</v>
      </c>
      <c r="K907" s="95" t="n">
        <v>0.705287</v>
      </c>
      <c r="L907" s="95" t="n">
        <v>-0.283341</v>
      </c>
      <c r="M907" s="95" t="n">
        <v>-1.392569</v>
      </c>
      <c r="N907" s="95" t="n">
        <v>-0.885288</v>
      </c>
      <c r="O907" s="95" t="n">
        <v>0.302894</v>
      </c>
    </row>
    <row r="908" customFormat="false" ht="15" hidden="false" customHeight="false" outlineLevel="0" collapsed="false">
      <c r="A908" s="14" t="n">
        <v>904</v>
      </c>
      <c r="B908" s="94" t="n">
        <v>0.369276</v>
      </c>
      <c r="C908" s="95" t="n">
        <v>-1.11454</v>
      </c>
      <c r="D908" s="95" t="n">
        <v>-0.969502</v>
      </c>
      <c r="E908" s="95" t="n">
        <v>-0.190299</v>
      </c>
      <c r="F908" s="95" t="n">
        <v>0.250042</v>
      </c>
      <c r="G908" s="95" t="n">
        <v>-0.967596</v>
      </c>
      <c r="H908" s="95" t="n">
        <v>-1.87695</v>
      </c>
      <c r="I908" s="95" t="n">
        <v>0.967385</v>
      </c>
      <c r="J908" s="95" t="n">
        <v>-0.089343</v>
      </c>
      <c r="K908" s="95" t="n">
        <v>0.472272</v>
      </c>
      <c r="L908" s="95" t="n">
        <v>-0.153721</v>
      </c>
      <c r="M908" s="95" t="n">
        <v>-0.274249</v>
      </c>
      <c r="N908" s="95" t="n">
        <v>0.342715</v>
      </c>
      <c r="O908" s="95" t="n">
        <v>0.248376</v>
      </c>
    </row>
    <row r="909" customFormat="false" ht="15" hidden="false" customHeight="false" outlineLevel="0" collapsed="false">
      <c r="A909" s="14" t="n">
        <v>905</v>
      </c>
      <c r="B909" s="94" t="n">
        <v>0.08574</v>
      </c>
      <c r="C909" s="95" t="n">
        <v>0.413158</v>
      </c>
      <c r="D909" s="95" t="n">
        <v>0.873393</v>
      </c>
      <c r="E909" s="95" t="n">
        <v>-0.735549</v>
      </c>
      <c r="F909" s="95" t="n">
        <v>-0.2777</v>
      </c>
      <c r="G909" s="95" t="n">
        <v>-0.66963</v>
      </c>
      <c r="H909" s="95" t="n">
        <v>-0.524194</v>
      </c>
      <c r="I909" s="95" t="n">
        <v>-2.674922</v>
      </c>
      <c r="J909" s="95" t="n">
        <v>-1.90687</v>
      </c>
      <c r="K909" s="95" t="n">
        <v>0.678378</v>
      </c>
      <c r="L909" s="95" t="n">
        <v>-1.194696</v>
      </c>
      <c r="M909" s="95" t="n">
        <v>-0.884225</v>
      </c>
      <c r="N909" s="95" t="n">
        <v>0.332179</v>
      </c>
      <c r="O909" s="95" t="n">
        <v>-1.499059</v>
      </c>
    </row>
    <row r="910" customFormat="false" ht="15" hidden="false" customHeight="false" outlineLevel="0" collapsed="false">
      <c r="A910" s="14" t="n">
        <v>906</v>
      </c>
      <c r="B910" s="94" t="n">
        <v>0.942874</v>
      </c>
      <c r="C910" s="95" t="n">
        <v>1.920565</v>
      </c>
      <c r="D910" s="95" t="n">
        <v>1.547198</v>
      </c>
      <c r="E910" s="95" t="n">
        <v>-2.213681</v>
      </c>
      <c r="F910" s="95" t="n">
        <v>1.105511</v>
      </c>
      <c r="G910" s="95" t="n">
        <v>0.868946</v>
      </c>
      <c r="H910" s="95" t="n">
        <v>0.919115</v>
      </c>
      <c r="I910" s="95" t="n">
        <v>-1.569841</v>
      </c>
      <c r="J910" s="95" t="n">
        <v>-0.347777</v>
      </c>
      <c r="K910" s="95" t="n">
        <v>0.286601</v>
      </c>
      <c r="L910" s="95" t="n">
        <v>-0.227855</v>
      </c>
      <c r="M910" s="95" t="n">
        <v>0.327577</v>
      </c>
      <c r="N910" s="95" t="n">
        <v>0.02216</v>
      </c>
      <c r="O910" s="95" t="n">
        <v>1.196698</v>
      </c>
    </row>
    <row r="911" customFormat="false" ht="15" hidden="false" customHeight="false" outlineLevel="0" collapsed="false">
      <c r="A911" s="14" t="n">
        <v>907</v>
      </c>
      <c r="B911" s="94" t="n">
        <v>0.081911</v>
      </c>
      <c r="C911" s="95" t="n">
        <v>-1.697483</v>
      </c>
      <c r="D911" s="95" t="n">
        <v>0.832729</v>
      </c>
      <c r="E911" s="95" t="n">
        <v>0.858917</v>
      </c>
      <c r="F911" s="95" t="n">
        <v>1.518919</v>
      </c>
      <c r="G911" s="95" t="n">
        <v>-2.060086</v>
      </c>
      <c r="H911" s="95" t="n">
        <v>-1.964469</v>
      </c>
      <c r="I911" s="95" t="n">
        <v>-0.785234</v>
      </c>
      <c r="J911" s="95" t="n">
        <v>0.679592</v>
      </c>
      <c r="K911" s="95" t="n">
        <v>-0.712464</v>
      </c>
      <c r="L911" s="95" t="n">
        <v>1.711726</v>
      </c>
      <c r="M911" s="95" t="n">
        <v>-1.12242</v>
      </c>
      <c r="N911" s="95" t="n">
        <v>0.520204</v>
      </c>
      <c r="O911" s="95" t="n">
        <v>0.240988</v>
      </c>
    </row>
    <row r="912" customFormat="false" ht="15" hidden="false" customHeight="false" outlineLevel="0" collapsed="false">
      <c r="A912" s="14" t="n">
        <v>908</v>
      </c>
      <c r="B912" s="94" t="n">
        <v>0.910196</v>
      </c>
      <c r="C912" s="95" t="n">
        <v>1.0466</v>
      </c>
      <c r="D912" s="95" t="n">
        <v>0.317885</v>
      </c>
      <c r="E912" s="95" t="n">
        <v>-0.68945</v>
      </c>
      <c r="F912" s="95" t="n">
        <v>-2.42038</v>
      </c>
      <c r="G912" s="95" t="n">
        <v>-0.130171</v>
      </c>
      <c r="H912" s="95" t="n">
        <v>1.924514</v>
      </c>
      <c r="I912" s="95" t="n">
        <v>-0.570712</v>
      </c>
      <c r="J912" s="95" t="n">
        <v>-0.109525</v>
      </c>
      <c r="K912" s="95" t="n">
        <v>0.886315</v>
      </c>
      <c r="L912" s="95" t="n">
        <v>-1.044</v>
      </c>
      <c r="M912" s="95" t="n">
        <v>0.165686</v>
      </c>
      <c r="N912" s="95" t="n">
        <v>0.818797</v>
      </c>
      <c r="O912" s="95" t="n">
        <v>-0.617968</v>
      </c>
    </row>
    <row r="913" customFormat="false" ht="15" hidden="false" customHeight="false" outlineLevel="0" collapsed="false">
      <c r="A913" s="14" t="n">
        <v>909</v>
      </c>
      <c r="B913" s="94" t="n">
        <v>0.354614</v>
      </c>
      <c r="C913" s="95" t="n">
        <v>0.621066</v>
      </c>
      <c r="D913" s="95" t="n">
        <v>0.136563</v>
      </c>
      <c r="E913" s="95" t="n">
        <v>-0.080544</v>
      </c>
      <c r="F913" s="95" t="n">
        <v>0.940014</v>
      </c>
      <c r="G913" s="95" t="n">
        <v>-2.507431</v>
      </c>
      <c r="H913" s="95" t="n">
        <v>-0.143279</v>
      </c>
      <c r="I913" s="95" t="n">
        <v>1.210131</v>
      </c>
      <c r="J913" s="95" t="n">
        <v>1.030771</v>
      </c>
      <c r="K913" s="95" t="n">
        <v>0.166394</v>
      </c>
      <c r="L913" s="95" t="n">
        <v>0.995398</v>
      </c>
      <c r="M913" s="95" t="n">
        <v>1.414414</v>
      </c>
      <c r="N913" s="95" t="n">
        <v>-0.840594</v>
      </c>
      <c r="O913" s="95" t="n">
        <v>1.221585</v>
      </c>
    </row>
    <row r="914" customFormat="false" ht="15" hidden="false" customHeight="false" outlineLevel="0" collapsed="false">
      <c r="A914" s="14" t="n">
        <v>910</v>
      </c>
      <c r="B914" s="94" t="n">
        <v>0.991388</v>
      </c>
      <c r="C914" s="95" t="n">
        <v>-0.128344</v>
      </c>
      <c r="D914" s="95" t="n">
        <v>0.728212</v>
      </c>
      <c r="E914" s="95" t="n">
        <v>-0.677608</v>
      </c>
      <c r="F914" s="95" t="n">
        <v>0.516606</v>
      </c>
      <c r="G914" s="95" t="n">
        <v>-1.812905</v>
      </c>
      <c r="H914" s="95" t="n">
        <v>-1.061925</v>
      </c>
      <c r="I914" s="95" t="n">
        <v>0.246151</v>
      </c>
      <c r="J914" s="95" t="n">
        <v>2.359117</v>
      </c>
      <c r="K914" s="95" t="n">
        <v>0.240894</v>
      </c>
      <c r="L914" s="95" t="n">
        <v>1.299963</v>
      </c>
      <c r="M914" s="95" t="n">
        <v>0.492473</v>
      </c>
      <c r="N914" s="95" t="n">
        <v>0.137747</v>
      </c>
      <c r="O914" s="95" t="n">
        <v>0.447103</v>
      </c>
    </row>
    <row r="915" customFormat="false" ht="15" hidden="false" customHeight="false" outlineLevel="0" collapsed="false">
      <c r="A915" s="14" t="n">
        <v>911</v>
      </c>
      <c r="B915" s="94" t="n">
        <v>0.131352</v>
      </c>
      <c r="C915" s="95" t="n">
        <v>-0.881224</v>
      </c>
      <c r="D915" s="95" t="n">
        <v>-2.287673</v>
      </c>
      <c r="E915" s="95" t="n">
        <v>1.794682</v>
      </c>
      <c r="F915" s="95" t="n">
        <v>-1.140841</v>
      </c>
      <c r="G915" s="95" t="n">
        <v>1.392476</v>
      </c>
      <c r="H915" s="95" t="n">
        <v>-0.387745</v>
      </c>
      <c r="I915" s="95" t="n">
        <v>-0.45004</v>
      </c>
      <c r="J915" s="95" t="n">
        <v>-1.152977</v>
      </c>
      <c r="K915" s="95" t="n">
        <v>-0.96919</v>
      </c>
      <c r="L915" s="95" t="n">
        <v>-1.22549</v>
      </c>
      <c r="M915" s="95" t="n">
        <v>0.680878</v>
      </c>
      <c r="N915" s="95" t="n">
        <v>0.577348</v>
      </c>
      <c r="O915" s="95" t="n">
        <v>-1.183191</v>
      </c>
    </row>
    <row r="916" customFormat="false" ht="15" hidden="false" customHeight="false" outlineLevel="0" collapsed="false">
      <c r="A916" s="14" t="n">
        <v>912</v>
      </c>
      <c r="B916" s="94" t="n">
        <v>0.24185</v>
      </c>
      <c r="C916" s="95" t="n">
        <v>1.349937</v>
      </c>
      <c r="D916" s="95" t="n">
        <v>-0.078919</v>
      </c>
      <c r="E916" s="95" t="n">
        <v>-0.126496</v>
      </c>
      <c r="F916" s="95" t="n">
        <v>-1.287845</v>
      </c>
      <c r="G916" s="95" t="n">
        <v>0.539187</v>
      </c>
      <c r="H916" s="95" t="n">
        <v>0.835063</v>
      </c>
      <c r="I916" s="95" t="n">
        <v>0.844773</v>
      </c>
      <c r="J916" s="95" t="n">
        <v>-1.718324</v>
      </c>
      <c r="K916" s="95" t="n">
        <v>0.856091</v>
      </c>
      <c r="L916" s="95" t="n">
        <v>1.699557</v>
      </c>
      <c r="M916" s="95" t="n">
        <v>-0.095613</v>
      </c>
      <c r="N916" s="95" t="n">
        <v>1.118944</v>
      </c>
      <c r="O916" s="95" t="n">
        <v>-1.480011</v>
      </c>
    </row>
    <row r="917" customFormat="false" ht="15" hidden="false" customHeight="false" outlineLevel="0" collapsed="false">
      <c r="A917" s="14" t="n">
        <v>913</v>
      </c>
      <c r="B917" s="94" t="n">
        <v>0.790553</v>
      </c>
      <c r="C917" s="95" t="n">
        <v>-0.363419</v>
      </c>
      <c r="D917" s="95" t="n">
        <v>0.2128</v>
      </c>
      <c r="E917" s="95" t="n">
        <v>1.565269</v>
      </c>
      <c r="F917" s="95" t="n">
        <v>-0.097858</v>
      </c>
      <c r="G917" s="95" t="n">
        <v>-1.013586</v>
      </c>
      <c r="H917" s="95" t="n">
        <v>-1.47806</v>
      </c>
      <c r="I917" s="95" t="n">
        <v>-0.58976</v>
      </c>
      <c r="J917" s="95" t="n">
        <v>0.499337</v>
      </c>
      <c r="K917" s="95" t="n">
        <v>0.995897</v>
      </c>
      <c r="L917" s="95" t="n">
        <v>-0.492381</v>
      </c>
      <c r="M917" s="95" t="n">
        <v>-1.189118</v>
      </c>
      <c r="N917" s="95" t="n">
        <v>2.225021</v>
      </c>
      <c r="O917" s="95" t="n">
        <v>0.815715</v>
      </c>
    </row>
    <row r="918" customFormat="false" ht="15" hidden="false" customHeight="false" outlineLevel="0" collapsed="false">
      <c r="A918" s="14" t="n">
        <v>914</v>
      </c>
      <c r="B918" s="94" t="n">
        <v>0.389171</v>
      </c>
      <c r="C918" s="95" t="n">
        <v>-0.145681</v>
      </c>
      <c r="D918" s="95" t="n">
        <v>-0.075739</v>
      </c>
      <c r="E918" s="95" t="n">
        <v>0.820269</v>
      </c>
      <c r="F918" s="95" t="n">
        <v>-0.987226</v>
      </c>
      <c r="G918" s="95" t="n">
        <v>-0.319479</v>
      </c>
      <c r="H918" s="95" t="n">
        <v>-0.44079</v>
      </c>
      <c r="I918" s="95" t="n">
        <v>-1.446526</v>
      </c>
      <c r="J918" s="95" t="n">
        <v>-1.219596</v>
      </c>
      <c r="K918" s="95" t="n">
        <v>-0.299252</v>
      </c>
      <c r="L918" s="95" t="n">
        <v>0.441488</v>
      </c>
      <c r="M918" s="95" t="n">
        <v>-0.688946</v>
      </c>
      <c r="N918" s="95" t="n">
        <v>0.058161</v>
      </c>
      <c r="O918" s="95" t="n">
        <v>0.506706</v>
      </c>
    </row>
    <row r="919" customFormat="false" ht="15" hidden="false" customHeight="false" outlineLevel="0" collapsed="false">
      <c r="A919" s="14" t="n">
        <v>915</v>
      </c>
      <c r="B919" s="94" t="n">
        <v>0.440956</v>
      </c>
      <c r="C919" s="95" t="n">
        <v>0.944346</v>
      </c>
      <c r="D919" s="95" t="n">
        <v>0.494631</v>
      </c>
      <c r="E919" s="95" t="n">
        <v>0.753263</v>
      </c>
      <c r="F919" s="95" t="n">
        <v>0.420183</v>
      </c>
      <c r="G919" s="95" t="n">
        <v>0.037828</v>
      </c>
      <c r="H919" s="95" t="n">
        <v>-0.27205</v>
      </c>
      <c r="I919" s="95" t="n">
        <v>-1.260942</v>
      </c>
      <c r="J919" s="95" t="n">
        <v>0.67283</v>
      </c>
      <c r="K919" s="95" t="n">
        <v>-0.566005</v>
      </c>
      <c r="L919" s="95" t="n">
        <v>-1.060747</v>
      </c>
      <c r="M919" s="95" t="n">
        <v>0.255419</v>
      </c>
      <c r="N919" s="95" t="n">
        <v>-0.036594</v>
      </c>
      <c r="O919" s="95" t="n">
        <v>1.931118</v>
      </c>
    </row>
    <row r="920" customFormat="false" ht="15" hidden="false" customHeight="false" outlineLevel="0" collapsed="false">
      <c r="A920" s="14" t="n">
        <v>916</v>
      </c>
      <c r="B920" s="94" t="n">
        <v>0.201</v>
      </c>
      <c r="C920" s="95" t="n">
        <v>-0.222598</v>
      </c>
      <c r="D920" s="95" t="n">
        <v>0.940766</v>
      </c>
      <c r="E920" s="95" t="n">
        <v>0.875815</v>
      </c>
      <c r="F920" s="95" t="n">
        <v>-0.740566</v>
      </c>
      <c r="G920" s="95" t="n">
        <v>0.894361</v>
      </c>
      <c r="H920" s="95" t="n">
        <v>-0.949548</v>
      </c>
      <c r="I920" s="95" t="n">
        <v>-0.407639</v>
      </c>
      <c r="J920" s="95" t="n">
        <v>-0.576831</v>
      </c>
      <c r="K920" s="95" t="n">
        <v>0.141919</v>
      </c>
      <c r="L920" s="95" t="n">
        <v>-1.606393</v>
      </c>
      <c r="M920" s="95" t="n">
        <v>1.851346</v>
      </c>
      <c r="N920" s="95" t="n">
        <v>0.494788</v>
      </c>
      <c r="O920" s="95" t="n">
        <v>-2.162944</v>
      </c>
    </row>
    <row r="921" customFormat="false" ht="15" hidden="false" customHeight="false" outlineLevel="0" collapsed="false">
      <c r="A921" s="14" t="n">
        <v>917</v>
      </c>
      <c r="B921" s="94" t="n">
        <v>0.156286</v>
      </c>
      <c r="C921" s="95" t="n">
        <v>0.608284</v>
      </c>
      <c r="D921" s="95" t="n">
        <v>1.370863</v>
      </c>
      <c r="E921" s="95" t="n">
        <v>-0.202296</v>
      </c>
      <c r="F921" s="95" t="n">
        <v>-0.030922</v>
      </c>
      <c r="G921" s="95" t="n">
        <v>-0.029435</v>
      </c>
      <c r="H921" s="95" t="n">
        <v>-0.880239</v>
      </c>
      <c r="I921" s="95" t="n">
        <v>0.527375</v>
      </c>
      <c r="J921" s="95" t="n">
        <v>-1.137099</v>
      </c>
      <c r="K921" s="95" t="n">
        <v>-0.614336</v>
      </c>
      <c r="L921" s="95" t="n">
        <v>-0.3774</v>
      </c>
      <c r="M921" s="95" t="n">
        <v>1.875472</v>
      </c>
      <c r="N921" s="95" t="n">
        <v>0.070265</v>
      </c>
      <c r="O921" s="95" t="n">
        <v>0.199782</v>
      </c>
    </row>
    <row r="922" customFormat="false" ht="15" hidden="false" customHeight="false" outlineLevel="0" collapsed="false">
      <c r="A922" s="14" t="n">
        <v>918</v>
      </c>
      <c r="B922" s="94" t="n">
        <v>0.858656</v>
      </c>
      <c r="C922" s="95" t="n">
        <v>-1.254368</v>
      </c>
      <c r="D922" s="95" t="n">
        <v>-0.348386</v>
      </c>
      <c r="E922" s="95" t="n">
        <v>-0.612813</v>
      </c>
      <c r="F922" s="95" t="n">
        <v>-1.212447</v>
      </c>
      <c r="G922" s="95" t="n">
        <v>0.859148</v>
      </c>
      <c r="H922" s="95" t="n">
        <v>-0.760512</v>
      </c>
      <c r="I922" s="95" t="n">
        <v>1.02162</v>
      </c>
      <c r="J922" s="95" t="n">
        <v>0.372945</v>
      </c>
      <c r="K922" s="95" t="n">
        <v>-1.58568</v>
      </c>
      <c r="L922" s="95" t="n">
        <v>-1.207541</v>
      </c>
      <c r="M922" s="95" t="n">
        <v>-0.294697</v>
      </c>
      <c r="N922" s="95" t="n">
        <v>-0.277802</v>
      </c>
      <c r="O922" s="95" t="n">
        <v>-0.008124</v>
      </c>
    </row>
    <row r="923" customFormat="false" ht="15" hidden="false" customHeight="false" outlineLevel="0" collapsed="false">
      <c r="A923" s="14" t="n">
        <v>919</v>
      </c>
      <c r="B923" s="94" t="n">
        <v>0.591796</v>
      </c>
      <c r="C923" s="95" t="n">
        <v>-0.378723</v>
      </c>
      <c r="D923" s="95" t="n">
        <v>1.269175</v>
      </c>
      <c r="E923" s="95" t="n">
        <v>-0.320422</v>
      </c>
      <c r="F923" s="95" t="n">
        <v>-0.39515</v>
      </c>
      <c r="G923" s="95" t="n">
        <v>1.53713</v>
      </c>
      <c r="H923" s="95" t="n">
        <v>2.006994</v>
      </c>
      <c r="I923" s="95" t="n">
        <v>0.897726</v>
      </c>
      <c r="J923" s="95" t="n">
        <v>0.46385</v>
      </c>
      <c r="K923" s="95" t="n">
        <v>1.257945</v>
      </c>
      <c r="L923" s="95" t="n">
        <v>0.387733</v>
      </c>
      <c r="M923" s="95" t="n">
        <v>-1.054805</v>
      </c>
      <c r="N923" s="95" t="n">
        <v>0.828056</v>
      </c>
      <c r="O923" s="95" t="n">
        <v>0.591825</v>
      </c>
    </row>
    <row r="924" customFormat="false" ht="15" hidden="false" customHeight="false" outlineLevel="0" collapsed="false">
      <c r="A924" s="14" t="n">
        <v>920</v>
      </c>
      <c r="B924" s="94" t="n">
        <v>0.786219</v>
      </c>
      <c r="C924" s="95" t="n">
        <v>-0.224858</v>
      </c>
      <c r="D924" s="95" t="n">
        <v>-0.33873</v>
      </c>
      <c r="E924" s="95" t="n">
        <v>-1.355053</v>
      </c>
      <c r="F924" s="95" t="n">
        <v>1.012447</v>
      </c>
      <c r="G924" s="95" t="n">
        <v>-1.991855</v>
      </c>
      <c r="H924" s="95" t="n">
        <v>-1.021758</v>
      </c>
      <c r="I924" s="95" t="n">
        <v>-2.158465</v>
      </c>
      <c r="J924" s="95" t="n">
        <v>0.547745</v>
      </c>
      <c r="K924" s="95" t="n">
        <v>1.675935</v>
      </c>
      <c r="L924" s="95" t="n">
        <v>0.213195</v>
      </c>
      <c r="M924" s="95" t="n">
        <v>0.678731</v>
      </c>
      <c r="N924" s="95" t="n">
        <v>-1.218288</v>
      </c>
      <c r="O924" s="95" t="n">
        <v>1.995865</v>
      </c>
    </row>
    <row r="925" customFormat="false" ht="15" hidden="false" customHeight="false" outlineLevel="0" collapsed="false">
      <c r="A925" s="14" t="n">
        <v>921</v>
      </c>
      <c r="B925" s="94" t="n">
        <v>0.366583</v>
      </c>
      <c r="C925" s="95" t="n">
        <v>-6.4E-005</v>
      </c>
      <c r="D925" s="95" t="n">
        <v>1.048061</v>
      </c>
      <c r="E925" s="95" t="n">
        <v>2.300406</v>
      </c>
      <c r="F925" s="95" t="n">
        <v>-1.274759</v>
      </c>
      <c r="G925" s="95" t="n">
        <v>-1.295302</v>
      </c>
      <c r="H925" s="95" t="n">
        <v>2.217417</v>
      </c>
      <c r="I925" s="95" t="n">
        <v>-0.170905</v>
      </c>
      <c r="J925" s="95" t="n">
        <v>0.182086</v>
      </c>
      <c r="K925" s="95" t="n">
        <v>-0.759181</v>
      </c>
      <c r="L925" s="95" t="n">
        <v>0.616553</v>
      </c>
      <c r="M925" s="95" t="n">
        <v>-1.143867</v>
      </c>
      <c r="N925" s="95" t="n">
        <v>1.191206</v>
      </c>
      <c r="O925" s="95" t="n">
        <v>0.246724</v>
      </c>
    </row>
    <row r="926" customFormat="false" ht="15" hidden="false" customHeight="false" outlineLevel="0" collapsed="false">
      <c r="A926" s="14" t="n">
        <v>922</v>
      </c>
      <c r="B926" s="94" t="n">
        <v>0.486688</v>
      </c>
      <c r="C926" s="95" t="n">
        <v>-0.538944</v>
      </c>
      <c r="D926" s="95" t="n">
        <v>0.091098</v>
      </c>
      <c r="E926" s="95" t="n">
        <v>-0.000997</v>
      </c>
      <c r="F926" s="95" t="n">
        <v>1.025937</v>
      </c>
      <c r="G926" s="95" t="n">
        <v>-0.262532</v>
      </c>
      <c r="H926" s="95" t="n">
        <v>0.501777</v>
      </c>
      <c r="I926" s="95" t="n">
        <v>0.685843</v>
      </c>
      <c r="J926" s="95" t="n">
        <v>0.67606</v>
      </c>
      <c r="K926" s="95" t="n">
        <v>-0.184069</v>
      </c>
      <c r="L926" s="95" t="n">
        <v>-0.128305</v>
      </c>
      <c r="M926" s="95" t="n">
        <v>-1.384384</v>
      </c>
      <c r="N926" s="95" t="n">
        <v>-0.117854</v>
      </c>
      <c r="O926" s="95" t="n">
        <v>-0.523834</v>
      </c>
    </row>
    <row r="927" customFormat="false" ht="15" hidden="false" customHeight="false" outlineLevel="0" collapsed="false">
      <c r="A927" s="14" t="n">
        <v>923</v>
      </c>
      <c r="B927" s="94" t="n">
        <v>0.915818</v>
      </c>
      <c r="C927" s="95" t="n">
        <v>0.509983</v>
      </c>
      <c r="D927" s="95" t="n">
        <v>-0.272289</v>
      </c>
      <c r="E927" s="95" t="n">
        <v>-1.597526</v>
      </c>
      <c r="F927" s="95" t="n">
        <v>-0.992572</v>
      </c>
      <c r="G927" s="95" t="n">
        <v>-1.721236</v>
      </c>
      <c r="H927" s="95" t="n">
        <v>-0.135502</v>
      </c>
      <c r="I927" s="95" t="n">
        <v>0.10523</v>
      </c>
      <c r="J927" s="95" t="n">
        <v>0.112068</v>
      </c>
      <c r="K927" s="95" t="n">
        <v>-1.339414</v>
      </c>
      <c r="L927" s="95" t="n">
        <v>-0.350329</v>
      </c>
      <c r="M927" s="95" t="n">
        <v>0.840822</v>
      </c>
      <c r="N927" s="95" t="n">
        <v>-1.51845</v>
      </c>
      <c r="O927" s="95" t="n">
        <v>0.277008</v>
      </c>
    </row>
    <row r="928" customFormat="false" ht="15" hidden="false" customHeight="false" outlineLevel="0" collapsed="false">
      <c r="A928" s="14" t="n">
        <v>924</v>
      </c>
      <c r="B928" s="94" t="n">
        <v>0.905244</v>
      </c>
      <c r="C928" s="95" t="n">
        <v>0.238977</v>
      </c>
      <c r="D928" s="95" t="n">
        <v>-0.777424</v>
      </c>
      <c r="E928" s="95" t="n">
        <v>0.397519</v>
      </c>
      <c r="F928" s="95" t="n">
        <v>1.028221</v>
      </c>
      <c r="G928" s="95" t="n">
        <v>-2.237147</v>
      </c>
      <c r="H928" s="95" t="n">
        <v>-0.849474</v>
      </c>
      <c r="I928" s="95" t="n">
        <v>0.727737</v>
      </c>
      <c r="J928" s="95" t="n">
        <v>1.199783</v>
      </c>
      <c r="K928" s="95" t="n">
        <v>-1.642666</v>
      </c>
      <c r="L928" s="95" t="n">
        <v>0.397198</v>
      </c>
      <c r="M928" s="95" t="n">
        <v>-0.231017</v>
      </c>
      <c r="N928" s="95" t="n">
        <v>0.521297</v>
      </c>
      <c r="O928" s="95" t="n">
        <v>0.171095</v>
      </c>
    </row>
    <row r="929" customFormat="false" ht="15" hidden="false" customHeight="false" outlineLevel="0" collapsed="false">
      <c r="A929" s="14" t="n">
        <v>925</v>
      </c>
      <c r="B929" s="94" t="n">
        <v>0.595577</v>
      </c>
      <c r="C929" s="95" t="n">
        <v>0.275553</v>
      </c>
      <c r="D929" s="95" t="n">
        <v>0.495794</v>
      </c>
      <c r="E929" s="95" t="n">
        <v>0.374506</v>
      </c>
      <c r="F929" s="95" t="n">
        <v>1.41425</v>
      </c>
      <c r="G929" s="95" t="n">
        <v>-0.018746</v>
      </c>
      <c r="H929" s="95" t="n">
        <v>-0.301456</v>
      </c>
      <c r="I929" s="95" t="n">
        <v>0.460672</v>
      </c>
      <c r="J929" s="95" t="n">
        <v>1.995862</v>
      </c>
      <c r="K929" s="95" t="n">
        <v>-0.321643</v>
      </c>
      <c r="L929" s="95" t="n">
        <v>0.894837</v>
      </c>
      <c r="M929" s="95" t="n">
        <v>0.449535</v>
      </c>
      <c r="N929" s="95" t="n">
        <v>0.598989</v>
      </c>
      <c r="O929" s="95" t="n">
        <v>-1.302684</v>
      </c>
    </row>
    <row r="930" customFormat="false" ht="15" hidden="false" customHeight="false" outlineLevel="0" collapsed="false">
      <c r="A930" s="14" t="n">
        <v>926</v>
      </c>
      <c r="B930" s="94" t="n">
        <v>0.681414</v>
      </c>
      <c r="C930" s="95" t="n">
        <v>-0.300885</v>
      </c>
      <c r="D930" s="95" t="n">
        <v>0.80866</v>
      </c>
      <c r="E930" s="95" t="n">
        <v>0.205206</v>
      </c>
      <c r="F930" s="95" t="n">
        <v>2.091569</v>
      </c>
      <c r="G930" s="95" t="n">
        <v>-0.231249</v>
      </c>
      <c r="H930" s="95" t="n">
        <v>-1.222464</v>
      </c>
      <c r="I930" s="95" t="n">
        <v>0.625508</v>
      </c>
      <c r="J930" s="95" t="n">
        <v>-1.144457</v>
      </c>
      <c r="K930" s="95" t="n">
        <v>0.649043</v>
      </c>
      <c r="L930" s="95" t="n">
        <v>0.217569</v>
      </c>
      <c r="M930" s="95" t="n">
        <v>-0.803852</v>
      </c>
      <c r="N930" s="95" t="n">
        <v>0.142077</v>
      </c>
      <c r="O930" s="95" t="n">
        <v>-0.996351</v>
      </c>
    </row>
    <row r="931" customFormat="false" ht="15" hidden="false" customHeight="false" outlineLevel="0" collapsed="false">
      <c r="A931" s="14" t="n">
        <v>927</v>
      </c>
      <c r="B931" s="94" t="n">
        <v>0.07482</v>
      </c>
      <c r="C931" s="95" t="n">
        <v>1.589251</v>
      </c>
      <c r="D931" s="95" t="n">
        <v>-1.178045</v>
      </c>
      <c r="E931" s="95" t="n">
        <v>0.333374</v>
      </c>
      <c r="F931" s="95" t="n">
        <v>-0.319947</v>
      </c>
      <c r="G931" s="95" t="n">
        <v>-0.21513</v>
      </c>
      <c r="H931" s="95" t="n">
        <v>-1.38057</v>
      </c>
      <c r="I931" s="95" t="n">
        <v>-0.226621</v>
      </c>
      <c r="J931" s="95" t="n">
        <v>-0.418014</v>
      </c>
      <c r="K931" s="95" t="n">
        <v>0.644707</v>
      </c>
      <c r="L931" s="95" t="n">
        <v>1.01684</v>
      </c>
      <c r="M931" s="95" t="n">
        <v>0.026762</v>
      </c>
      <c r="N931" s="95" t="n">
        <v>-1.539002</v>
      </c>
      <c r="O931" s="95" t="n">
        <v>-1.258162</v>
      </c>
    </row>
    <row r="932" customFormat="false" ht="15" hidden="false" customHeight="false" outlineLevel="0" collapsed="false">
      <c r="A932" s="14" t="n">
        <v>928</v>
      </c>
      <c r="B932" s="94" t="n">
        <v>0.344042</v>
      </c>
      <c r="C932" s="95" t="n">
        <v>-1.266169</v>
      </c>
      <c r="D932" s="95" t="n">
        <v>0.378436</v>
      </c>
      <c r="E932" s="95" t="n">
        <v>0.405235</v>
      </c>
      <c r="F932" s="95" t="n">
        <v>-0.738872</v>
      </c>
      <c r="G932" s="95" t="n">
        <v>0.143395</v>
      </c>
      <c r="H932" s="95" t="n">
        <v>-0.470913</v>
      </c>
      <c r="I932" s="95" t="n">
        <v>0.080057</v>
      </c>
      <c r="J932" s="95" t="n">
        <v>-0.106737</v>
      </c>
      <c r="K932" s="95" t="n">
        <v>0.716824</v>
      </c>
      <c r="L932" s="95" t="n">
        <v>0.087773</v>
      </c>
      <c r="M932" s="95" t="n">
        <v>0.178184</v>
      </c>
      <c r="N932" s="95" t="n">
        <v>-1.454756</v>
      </c>
      <c r="O932" s="95" t="n">
        <v>-0.861479</v>
      </c>
    </row>
    <row r="933" customFormat="false" ht="15" hidden="false" customHeight="false" outlineLevel="0" collapsed="false">
      <c r="A933" s="14" t="n">
        <v>929</v>
      </c>
      <c r="B933" s="94" t="n">
        <v>0.567312</v>
      </c>
      <c r="C933" s="95" t="n">
        <v>-0.259241</v>
      </c>
      <c r="D933" s="95" t="n">
        <v>-1.570124</v>
      </c>
      <c r="E933" s="95" t="n">
        <v>0.24288</v>
      </c>
      <c r="F933" s="95" t="n">
        <v>2.65374</v>
      </c>
      <c r="G933" s="95" t="n">
        <v>0.053684</v>
      </c>
      <c r="H933" s="95" t="n">
        <v>0.326405</v>
      </c>
      <c r="I933" s="95" t="n">
        <v>0.973822</v>
      </c>
      <c r="J933" s="95" t="n">
        <v>0.870947</v>
      </c>
      <c r="K933" s="95" t="n">
        <v>1.373374</v>
      </c>
      <c r="L933" s="95" t="n">
        <v>0.575005</v>
      </c>
      <c r="M933" s="95" t="n">
        <v>-0.056812</v>
      </c>
      <c r="N933" s="95" t="n">
        <v>0.101194</v>
      </c>
      <c r="O933" s="95" t="n">
        <v>-0.153691</v>
      </c>
    </row>
    <row r="934" customFormat="false" ht="15" hidden="false" customHeight="false" outlineLevel="0" collapsed="false">
      <c r="A934" s="14" t="n">
        <v>930</v>
      </c>
      <c r="B934" s="94" t="n">
        <v>0.441965</v>
      </c>
      <c r="C934" s="95" t="n">
        <v>-0.412392</v>
      </c>
      <c r="D934" s="95" t="n">
        <v>1.931797</v>
      </c>
      <c r="E934" s="95" t="n">
        <v>0.400785</v>
      </c>
      <c r="F934" s="95" t="n">
        <v>0.415207</v>
      </c>
      <c r="G934" s="95" t="n">
        <v>-0.378191</v>
      </c>
      <c r="H934" s="95" t="n">
        <v>1.36797</v>
      </c>
      <c r="I934" s="95" t="n">
        <v>0.475263</v>
      </c>
      <c r="J934" s="95" t="n">
        <v>-1.325023</v>
      </c>
      <c r="K934" s="95" t="n">
        <v>1.604811</v>
      </c>
      <c r="L934" s="95" t="n">
        <v>-1.089042</v>
      </c>
      <c r="M934" s="95" t="n">
        <v>-1.738146</v>
      </c>
      <c r="N934" s="95" t="n">
        <v>-0.007967</v>
      </c>
      <c r="O934" s="95" t="n">
        <v>-0.069446</v>
      </c>
    </row>
    <row r="935" customFormat="false" ht="15" hidden="false" customHeight="false" outlineLevel="0" collapsed="false">
      <c r="A935" s="14" t="n">
        <v>931</v>
      </c>
      <c r="B935" s="94" t="n">
        <v>0.307447</v>
      </c>
      <c r="C935" s="95" t="n">
        <v>0.225678</v>
      </c>
      <c r="D935" s="95" t="n">
        <v>-0.276062</v>
      </c>
      <c r="E935" s="95" t="n">
        <v>0.431536</v>
      </c>
      <c r="F935" s="95" t="n">
        <v>0.644995</v>
      </c>
      <c r="G935" s="95" t="n">
        <v>1.682195</v>
      </c>
      <c r="H935" s="95" t="n">
        <v>1.993834</v>
      </c>
      <c r="I935" s="95" t="n">
        <v>-1.687844</v>
      </c>
      <c r="J935" s="95" t="n">
        <v>-1.165391</v>
      </c>
      <c r="K935" s="95" t="n">
        <v>1.69064</v>
      </c>
      <c r="L935" s="95" t="n">
        <v>-0.596934</v>
      </c>
      <c r="M935" s="95" t="n">
        <v>1.501403</v>
      </c>
      <c r="N935" s="95" t="n">
        <v>0.150601</v>
      </c>
      <c r="O935" s="95" t="n">
        <v>-0.043744</v>
      </c>
    </row>
    <row r="936" customFormat="false" ht="15" hidden="false" customHeight="false" outlineLevel="0" collapsed="false">
      <c r="A936" s="14" t="n">
        <v>932</v>
      </c>
      <c r="B936" s="94" t="n">
        <v>0.702817</v>
      </c>
      <c r="C936" s="95" t="n">
        <v>-0.203705</v>
      </c>
      <c r="D936" s="95" t="n">
        <v>0.300219</v>
      </c>
      <c r="E936" s="95" t="n">
        <v>0.320784</v>
      </c>
      <c r="F936" s="95" t="n">
        <v>-0.589732</v>
      </c>
      <c r="G936" s="95" t="n">
        <v>0.710276</v>
      </c>
      <c r="H936" s="95" t="n">
        <v>-0.98867</v>
      </c>
      <c r="I936" s="95" t="n">
        <v>-1.087085</v>
      </c>
      <c r="J936" s="95" t="n">
        <v>-0.327563</v>
      </c>
      <c r="K936" s="95" t="n">
        <v>0.377242</v>
      </c>
      <c r="L936" s="95" t="n">
        <v>2.11321</v>
      </c>
      <c r="M936" s="95" t="n">
        <v>1.454091</v>
      </c>
      <c r="N936" s="95" t="n">
        <v>-0.32323</v>
      </c>
      <c r="O936" s="95" t="n">
        <v>-0.370721</v>
      </c>
    </row>
    <row r="937" customFormat="false" ht="15" hidden="false" customHeight="false" outlineLevel="0" collapsed="false">
      <c r="A937" s="14" t="n">
        <v>933</v>
      </c>
      <c r="B937" s="94" t="n">
        <v>0.235678</v>
      </c>
      <c r="C937" s="95" t="n">
        <v>-0.338637</v>
      </c>
      <c r="D937" s="95" t="n">
        <v>-1.065363</v>
      </c>
      <c r="E937" s="95" t="n">
        <v>-1.32209</v>
      </c>
      <c r="F937" s="95" t="n">
        <v>-0.0577</v>
      </c>
      <c r="G937" s="95" t="n">
        <v>0.68608</v>
      </c>
      <c r="H937" s="95" t="n">
        <v>1.380867</v>
      </c>
      <c r="I937" s="95" t="n">
        <v>-0.88876</v>
      </c>
      <c r="J937" s="95" t="n">
        <v>-0.969887</v>
      </c>
      <c r="K937" s="95" t="n">
        <v>-0.999978</v>
      </c>
      <c r="L937" s="95" t="n">
        <v>0.413554</v>
      </c>
      <c r="M937" s="95" t="n">
        <v>0.752196</v>
      </c>
      <c r="N937" s="95" t="n">
        <v>-1.723299</v>
      </c>
      <c r="O937" s="95" t="n">
        <v>1.19406</v>
      </c>
    </row>
    <row r="938" customFormat="false" ht="15" hidden="false" customHeight="false" outlineLevel="0" collapsed="false">
      <c r="A938" s="14" t="n">
        <v>934</v>
      </c>
      <c r="B938" s="94" t="n">
        <v>0.910099</v>
      </c>
      <c r="C938" s="95" t="n">
        <v>0.505978</v>
      </c>
      <c r="D938" s="95" t="n">
        <v>-0.42996</v>
      </c>
      <c r="E938" s="95" t="n">
        <v>1.126993</v>
      </c>
      <c r="F938" s="95" t="n">
        <v>0.122302</v>
      </c>
      <c r="G938" s="95" t="n">
        <v>1.828575</v>
      </c>
      <c r="H938" s="95" t="n">
        <v>0.767877</v>
      </c>
      <c r="I938" s="95" t="n">
        <v>-0.20487</v>
      </c>
      <c r="J938" s="95" t="n">
        <v>0.636288</v>
      </c>
      <c r="K938" s="95" t="n">
        <v>0.608004</v>
      </c>
      <c r="L938" s="95" t="n">
        <v>-0.179106</v>
      </c>
      <c r="M938" s="95" t="n">
        <v>-1.065486</v>
      </c>
      <c r="N938" s="95" t="n">
        <v>0.131856</v>
      </c>
      <c r="O938" s="95" t="n">
        <v>0.410942</v>
      </c>
    </row>
    <row r="939" customFormat="false" ht="15" hidden="false" customHeight="false" outlineLevel="0" collapsed="false">
      <c r="A939" s="14" t="n">
        <v>935</v>
      </c>
      <c r="B939" s="94" t="n">
        <v>0.207089</v>
      </c>
      <c r="C939" s="95" t="n">
        <v>-0.903749</v>
      </c>
      <c r="D939" s="95" t="n">
        <v>1.344949</v>
      </c>
      <c r="E939" s="95" t="n">
        <v>-1.424644</v>
      </c>
      <c r="F939" s="95" t="n">
        <v>-0.225925</v>
      </c>
      <c r="G939" s="95" t="n">
        <v>0.057076</v>
      </c>
      <c r="H939" s="95" t="n">
        <v>-0.349731</v>
      </c>
      <c r="I939" s="95" t="n">
        <v>0.551563</v>
      </c>
      <c r="J939" s="95" t="n">
        <v>0.278565</v>
      </c>
      <c r="K939" s="95" t="n">
        <v>-0.001816</v>
      </c>
      <c r="L939" s="95" t="n">
        <v>-1.512772</v>
      </c>
      <c r="M939" s="95" t="n">
        <v>-0.768702</v>
      </c>
      <c r="N939" s="95" t="n">
        <v>0.589324</v>
      </c>
      <c r="O939" s="95" t="n">
        <v>1.771032</v>
      </c>
    </row>
    <row r="940" customFormat="false" ht="15" hidden="false" customHeight="false" outlineLevel="0" collapsed="false">
      <c r="A940" s="14" t="n">
        <v>936</v>
      </c>
      <c r="B940" s="94" t="n">
        <v>0.717906</v>
      </c>
      <c r="C940" s="95" t="n">
        <v>-2.301846</v>
      </c>
      <c r="D940" s="95" t="n">
        <v>-0.275511</v>
      </c>
      <c r="E940" s="95" t="n">
        <v>0.111972</v>
      </c>
      <c r="F940" s="95" t="n">
        <v>0.10688</v>
      </c>
      <c r="G940" s="95" t="n">
        <v>-0.029595</v>
      </c>
      <c r="H940" s="95" t="n">
        <v>0.745067</v>
      </c>
      <c r="I940" s="95" t="n">
        <v>-0.857284</v>
      </c>
      <c r="J940" s="95" t="n">
        <v>-0.185162</v>
      </c>
      <c r="K940" s="95" t="n">
        <v>-0.502439</v>
      </c>
      <c r="L940" s="95" t="n">
        <v>-0.817623</v>
      </c>
      <c r="M940" s="95" t="n">
        <v>0.419314</v>
      </c>
      <c r="N940" s="95" t="n">
        <v>0.748568</v>
      </c>
      <c r="O940" s="95" t="n">
        <v>-0.504656</v>
      </c>
    </row>
    <row r="941" customFormat="false" ht="15" hidden="false" customHeight="false" outlineLevel="0" collapsed="false">
      <c r="A941" s="14" t="n">
        <v>937</v>
      </c>
      <c r="B941" s="94" t="n">
        <v>0.494328</v>
      </c>
      <c r="C941" s="95" t="n">
        <v>0.1473</v>
      </c>
      <c r="D941" s="95" t="n">
        <v>0.072461</v>
      </c>
      <c r="E941" s="95" t="n">
        <v>-0.341798</v>
      </c>
      <c r="F941" s="95" t="n">
        <v>-0.011084</v>
      </c>
      <c r="G941" s="95" t="n">
        <v>1.733059</v>
      </c>
      <c r="H941" s="95" t="n">
        <v>-0.442042</v>
      </c>
      <c r="I941" s="95" t="n">
        <v>-0.576279</v>
      </c>
      <c r="J941" s="95" t="n">
        <v>1.142286</v>
      </c>
      <c r="K941" s="95" t="n">
        <v>1.325471</v>
      </c>
      <c r="L941" s="95" t="n">
        <v>0.720909</v>
      </c>
      <c r="M941" s="95" t="n">
        <v>0.003784</v>
      </c>
      <c r="N941" s="95" t="n">
        <v>0.194227</v>
      </c>
      <c r="O941" s="95" t="n">
        <v>0.581896</v>
      </c>
    </row>
    <row r="942" customFormat="false" ht="15" hidden="false" customHeight="false" outlineLevel="0" collapsed="false">
      <c r="A942" s="14" t="n">
        <v>938</v>
      </c>
      <c r="B942" s="94" t="n">
        <v>0.733008</v>
      </c>
      <c r="C942" s="95" t="n">
        <v>0.631035</v>
      </c>
      <c r="D942" s="95" t="n">
        <v>-0.213576</v>
      </c>
      <c r="E942" s="95" t="n">
        <v>0.614971</v>
      </c>
      <c r="F942" s="95" t="n">
        <v>0.696254</v>
      </c>
      <c r="G942" s="95" t="n">
        <v>0.788508</v>
      </c>
      <c r="H942" s="95" t="n">
        <v>-2.317975</v>
      </c>
      <c r="I942" s="95" t="n">
        <v>0.381745</v>
      </c>
      <c r="J942" s="95" t="n">
        <v>-0.727883</v>
      </c>
      <c r="K942" s="95" t="n">
        <v>-0.34631</v>
      </c>
      <c r="L942" s="95" t="n">
        <v>-1.28894</v>
      </c>
      <c r="M942" s="95" t="n">
        <v>-1.588796</v>
      </c>
      <c r="N942" s="95" t="n">
        <v>0.129992</v>
      </c>
      <c r="O942" s="95" t="n">
        <v>2.093122</v>
      </c>
    </row>
    <row r="943" customFormat="false" ht="15" hidden="false" customHeight="false" outlineLevel="0" collapsed="false">
      <c r="A943" s="14" t="n">
        <v>939</v>
      </c>
      <c r="B943" s="94" t="n">
        <v>0.405564</v>
      </c>
      <c r="C943" s="95" t="n">
        <v>0.407065</v>
      </c>
      <c r="D943" s="95" t="n">
        <v>1.119115</v>
      </c>
      <c r="E943" s="95" t="n">
        <v>-0.753777</v>
      </c>
      <c r="F943" s="95" t="n">
        <v>0.918696</v>
      </c>
      <c r="G943" s="95" t="n">
        <v>-0.513122</v>
      </c>
      <c r="H943" s="95" t="n">
        <v>0.633148</v>
      </c>
      <c r="I943" s="95" t="n">
        <v>0.19481</v>
      </c>
      <c r="J943" s="95" t="n">
        <v>-0.471134</v>
      </c>
      <c r="K943" s="95" t="n">
        <v>0.777485</v>
      </c>
      <c r="L943" s="95" t="n">
        <v>0.12528</v>
      </c>
      <c r="M943" s="95" t="n">
        <v>-1.251583</v>
      </c>
      <c r="N943" s="95" t="n">
        <v>0.7906</v>
      </c>
      <c r="O943" s="95" t="n">
        <v>-0.042427</v>
      </c>
    </row>
    <row r="944" customFormat="false" ht="15" hidden="false" customHeight="false" outlineLevel="0" collapsed="false">
      <c r="A944" s="14" t="n">
        <v>940</v>
      </c>
      <c r="B944" s="94" t="n">
        <v>0.353734</v>
      </c>
      <c r="C944" s="95" t="n">
        <v>-0.287072</v>
      </c>
      <c r="D944" s="95" t="n">
        <v>0.000523</v>
      </c>
      <c r="E944" s="95" t="n">
        <v>-2.787515</v>
      </c>
      <c r="F944" s="95" t="n">
        <v>0.060647</v>
      </c>
      <c r="G944" s="95" t="n">
        <v>-1.413355</v>
      </c>
      <c r="H944" s="95" t="n">
        <v>0.366235</v>
      </c>
      <c r="I944" s="95" t="n">
        <v>-0.522521</v>
      </c>
      <c r="J944" s="95" t="n">
        <v>0.942778</v>
      </c>
      <c r="K944" s="95" t="n">
        <v>-0.712773</v>
      </c>
      <c r="L944" s="95" t="n">
        <v>1.671217</v>
      </c>
      <c r="M944" s="95" t="n">
        <v>0.649473</v>
      </c>
      <c r="N944" s="95" t="n">
        <v>-1.370197</v>
      </c>
      <c r="O944" s="95" t="n">
        <v>0.360323</v>
      </c>
    </row>
    <row r="945" customFormat="false" ht="15" hidden="false" customHeight="false" outlineLevel="0" collapsed="false">
      <c r="A945" s="14" t="n">
        <v>941</v>
      </c>
      <c r="B945" s="94" t="n">
        <v>0.644376</v>
      </c>
      <c r="C945" s="95" t="n">
        <v>1.599665</v>
      </c>
      <c r="D945" s="95" t="n">
        <v>0.599351</v>
      </c>
      <c r="E945" s="95" t="n">
        <v>-1.604895</v>
      </c>
      <c r="F945" s="95" t="n">
        <v>-0.183401</v>
      </c>
      <c r="G945" s="95" t="n">
        <v>0.596752</v>
      </c>
      <c r="H945" s="95" t="n">
        <v>0.961996</v>
      </c>
      <c r="I945" s="95" t="n">
        <v>-0.47098</v>
      </c>
      <c r="J945" s="95" t="n">
        <v>0.410925</v>
      </c>
      <c r="K945" s="95" t="n">
        <v>0.514286</v>
      </c>
      <c r="L945" s="95" t="n">
        <v>0.948232</v>
      </c>
      <c r="M945" s="95" t="n">
        <v>1.226637</v>
      </c>
      <c r="N945" s="95" t="n">
        <v>0.203404</v>
      </c>
      <c r="O945" s="95" t="n">
        <v>0.846043</v>
      </c>
    </row>
    <row r="946" customFormat="false" ht="15" hidden="false" customHeight="false" outlineLevel="0" collapsed="false">
      <c r="A946" s="14" t="n">
        <v>942</v>
      </c>
      <c r="B946" s="94" t="n">
        <v>0.963197</v>
      </c>
      <c r="C946" s="95" t="n">
        <v>-0.946498</v>
      </c>
      <c r="D946" s="95" t="n">
        <v>-0.567072</v>
      </c>
      <c r="E946" s="95" t="n">
        <v>0.199485</v>
      </c>
      <c r="F946" s="95" t="n">
        <v>-1.192077</v>
      </c>
      <c r="G946" s="95" t="n">
        <v>-1.246595</v>
      </c>
      <c r="H946" s="95" t="n">
        <v>-0.258797</v>
      </c>
      <c r="I946" s="95" t="n">
        <v>0.68337</v>
      </c>
      <c r="J946" s="95" t="n">
        <v>-0.435617</v>
      </c>
      <c r="K946" s="95" t="n">
        <v>1.596166</v>
      </c>
      <c r="L946" s="95" t="n">
        <v>0.801534</v>
      </c>
      <c r="M946" s="95" t="n">
        <v>-1.346731</v>
      </c>
      <c r="N946" s="95" t="n">
        <v>-0.369976</v>
      </c>
      <c r="O946" s="95" t="n">
        <v>-0.089932</v>
      </c>
    </row>
    <row r="947" customFormat="false" ht="15" hidden="false" customHeight="false" outlineLevel="0" collapsed="false">
      <c r="A947" s="14" t="n">
        <v>943</v>
      </c>
      <c r="B947" s="94" t="n">
        <v>0.688511</v>
      </c>
      <c r="C947" s="95" t="n">
        <v>-1.399681</v>
      </c>
      <c r="D947" s="95" t="n">
        <v>0.208551</v>
      </c>
      <c r="E947" s="95" t="n">
        <v>-0.419512</v>
      </c>
      <c r="F947" s="95" t="n">
        <v>-0.806696</v>
      </c>
      <c r="G947" s="95" t="n">
        <v>0.439403</v>
      </c>
      <c r="H947" s="95" t="n">
        <v>-0.793309</v>
      </c>
      <c r="I947" s="95" t="n">
        <v>0.439586</v>
      </c>
      <c r="J947" s="95" t="n">
        <v>0.894651</v>
      </c>
      <c r="K947" s="95" t="n">
        <v>-0.350888</v>
      </c>
      <c r="L947" s="95" t="n">
        <v>-1.306306</v>
      </c>
      <c r="M947" s="95" t="n">
        <v>0.338458</v>
      </c>
      <c r="N947" s="95" t="n">
        <v>2.049015</v>
      </c>
      <c r="O947" s="95" t="n">
        <v>-1.846084</v>
      </c>
    </row>
    <row r="948" customFormat="false" ht="15" hidden="false" customHeight="false" outlineLevel="0" collapsed="false">
      <c r="A948" s="14" t="n">
        <v>944</v>
      </c>
      <c r="B948" s="94" t="n">
        <v>0.016104</v>
      </c>
      <c r="C948" s="95" t="n">
        <v>-0.214586</v>
      </c>
      <c r="D948" s="95" t="n">
        <v>-0.308663</v>
      </c>
      <c r="E948" s="95" t="n">
        <v>-0.153228</v>
      </c>
      <c r="F948" s="95" t="n">
        <v>0.764115</v>
      </c>
      <c r="G948" s="95" t="n">
        <v>-0.196702</v>
      </c>
      <c r="H948" s="95" t="n">
        <v>0.810355</v>
      </c>
      <c r="I948" s="95" t="n">
        <v>0.361279</v>
      </c>
      <c r="J948" s="95" t="n">
        <v>0.661569</v>
      </c>
      <c r="K948" s="95" t="n">
        <v>-1.872797</v>
      </c>
      <c r="L948" s="95" t="n">
        <v>0.827156</v>
      </c>
      <c r="M948" s="95" t="n">
        <v>0.51184</v>
      </c>
      <c r="N948" s="95" t="n">
        <v>-0.318453</v>
      </c>
      <c r="O948" s="95" t="n">
        <v>0.585537</v>
      </c>
    </row>
    <row r="949" customFormat="false" ht="15" hidden="false" customHeight="false" outlineLevel="0" collapsed="false">
      <c r="A949" s="14" t="n">
        <v>945</v>
      </c>
      <c r="B949" s="94" t="n">
        <v>0.030914</v>
      </c>
      <c r="C949" s="95" t="n">
        <v>0.98404</v>
      </c>
      <c r="D949" s="95" t="n">
        <v>-0.476037</v>
      </c>
      <c r="E949" s="95" t="n">
        <v>0.678265</v>
      </c>
      <c r="F949" s="95" t="n">
        <v>-2.375986</v>
      </c>
      <c r="G949" s="95" t="n">
        <v>0.99506</v>
      </c>
      <c r="H949" s="95" t="n">
        <v>-0.184118</v>
      </c>
      <c r="I949" s="95" t="n">
        <v>-0.990239</v>
      </c>
      <c r="J949" s="95" t="n">
        <v>-1.440828</v>
      </c>
      <c r="K949" s="95" t="n">
        <v>-0.801347</v>
      </c>
      <c r="L949" s="95" t="n">
        <v>-2.010029</v>
      </c>
      <c r="M949" s="95" t="n">
        <v>1.314</v>
      </c>
      <c r="N949" s="95" t="n">
        <v>0.269184</v>
      </c>
      <c r="O949" s="95" t="n">
        <v>-1.59783</v>
      </c>
    </row>
    <row r="950" customFormat="false" ht="15" hidden="false" customHeight="false" outlineLevel="0" collapsed="false">
      <c r="A950" s="14" t="n">
        <v>946</v>
      </c>
      <c r="B950" s="94" t="n">
        <v>0.213307</v>
      </c>
      <c r="C950" s="95" t="n">
        <v>-1.367292</v>
      </c>
      <c r="D950" s="95" t="n">
        <v>0.57404</v>
      </c>
      <c r="E950" s="95" t="n">
        <v>1.879746</v>
      </c>
      <c r="F950" s="95" t="n">
        <v>0.652032</v>
      </c>
      <c r="G950" s="95" t="n">
        <v>-0.168532</v>
      </c>
      <c r="H950" s="95" t="n">
        <v>1.590136</v>
      </c>
      <c r="I950" s="95" t="n">
        <v>-0.090259</v>
      </c>
      <c r="J950" s="95" t="n">
        <v>-0.405467</v>
      </c>
      <c r="K950" s="95" t="n">
        <v>-0.722677</v>
      </c>
      <c r="L950" s="95" t="n">
        <v>0.288467</v>
      </c>
      <c r="M950" s="95" t="n">
        <v>-0.734502</v>
      </c>
      <c r="N950" s="95" t="n">
        <v>0.987789</v>
      </c>
      <c r="O950" s="95" t="n">
        <v>0.763226</v>
      </c>
    </row>
    <row r="951" customFormat="false" ht="15" hidden="false" customHeight="false" outlineLevel="0" collapsed="false">
      <c r="A951" s="14" t="n">
        <v>947</v>
      </c>
      <c r="B951" s="94" t="n">
        <v>0.353258</v>
      </c>
      <c r="C951" s="95" t="n">
        <v>0.569498</v>
      </c>
      <c r="D951" s="95" t="n">
        <v>1.254999</v>
      </c>
      <c r="E951" s="95" t="n">
        <v>-0.634784</v>
      </c>
      <c r="F951" s="95" t="n">
        <v>-1.010787</v>
      </c>
      <c r="G951" s="95" t="n">
        <v>-1.266963</v>
      </c>
      <c r="H951" s="95" t="n">
        <v>-1.117141</v>
      </c>
      <c r="I951" s="95" t="n">
        <v>-0.449676</v>
      </c>
      <c r="J951" s="95" t="n">
        <v>1.862135</v>
      </c>
      <c r="K951" s="95" t="n">
        <v>2.71704</v>
      </c>
      <c r="L951" s="95" t="n">
        <v>-2.227765</v>
      </c>
      <c r="M951" s="95" t="n">
        <v>-1.030502</v>
      </c>
      <c r="N951" s="95" t="n">
        <v>-0.114819</v>
      </c>
      <c r="O951" s="95" t="n">
        <v>-0.909062</v>
      </c>
    </row>
    <row r="952" customFormat="false" ht="15" hidden="false" customHeight="false" outlineLevel="0" collapsed="false">
      <c r="A952" s="14" t="n">
        <v>948</v>
      </c>
      <c r="B952" s="94" t="n">
        <v>0.159474</v>
      </c>
      <c r="C952" s="95" t="n">
        <v>-0.316894</v>
      </c>
      <c r="D952" s="95" t="n">
        <v>-0.135812</v>
      </c>
      <c r="E952" s="95" t="n">
        <v>-1.036231</v>
      </c>
      <c r="F952" s="95" t="n">
        <v>0.154724</v>
      </c>
      <c r="G952" s="95" t="n">
        <v>-0.705754</v>
      </c>
      <c r="H952" s="95" t="n">
        <v>-1.298587</v>
      </c>
      <c r="I952" s="95" t="n">
        <v>-0.30596</v>
      </c>
      <c r="J952" s="95" t="n">
        <v>0.185041</v>
      </c>
      <c r="K952" s="95" t="n">
        <v>-0.123764</v>
      </c>
      <c r="L952" s="95" t="n">
        <v>-1.106964</v>
      </c>
      <c r="M952" s="95" t="n">
        <v>1.830922</v>
      </c>
      <c r="N952" s="95" t="n">
        <v>0.13323</v>
      </c>
      <c r="O952" s="95" t="n">
        <v>0.453789</v>
      </c>
    </row>
    <row r="953" customFormat="false" ht="15" hidden="false" customHeight="false" outlineLevel="0" collapsed="false">
      <c r="A953" s="14" t="n">
        <v>949</v>
      </c>
      <c r="B953" s="94" t="n">
        <v>0.953496</v>
      </c>
      <c r="C953" s="95" t="n">
        <v>0.374165</v>
      </c>
      <c r="D953" s="95" t="n">
        <v>-0.495277</v>
      </c>
      <c r="E953" s="95" t="n">
        <v>-0.298144</v>
      </c>
      <c r="F953" s="95" t="n">
        <v>-1.152671</v>
      </c>
      <c r="G953" s="95" t="n">
        <v>-0.249252</v>
      </c>
      <c r="H953" s="95" t="n">
        <v>1.324967</v>
      </c>
      <c r="I953" s="95" t="n">
        <v>-1.905141</v>
      </c>
      <c r="J953" s="95" t="n">
        <v>0.193911</v>
      </c>
      <c r="K953" s="95" t="n">
        <v>0.624568</v>
      </c>
      <c r="L953" s="95" t="n">
        <v>-0.982</v>
      </c>
      <c r="M953" s="95" t="n">
        <v>0.746521</v>
      </c>
      <c r="N953" s="95" t="n">
        <v>-0.168112</v>
      </c>
      <c r="O953" s="95" t="n">
        <v>-0.548108</v>
      </c>
    </row>
    <row r="954" customFormat="false" ht="15" hidden="false" customHeight="false" outlineLevel="0" collapsed="false">
      <c r="A954" s="14" t="n">
        <v>950</v>
      </c>
      <c r="B954" s="94" t="n">
        <v>0.265779</v>
      </c>
      <c r="C954" s="95" t="n">
        <v>-0.494827</v>
      </c>
      <c r="D954" s="95" t="n">
        <v>-0.152896</v>
      </c>
      <c r="E954" s="95" t="n">
        <v>-0.819491</v>
      </c>
      <c r="F954" s="95" t="n">
        <v>-0.234184</v>
      </c>
      <c r="G954" s="95" t="n">
        <v>-0.343628</v>
      </c>
      <c r="H954" s="95" t="n">
        <v>0.422359</v>
      </c>
      <c r="I954" s="95" t="n">
        <v>-0.37777</v>
      </c>
      <c r="J954" s="95" t="n">
        <v>-0.398766</v>
      </c>
      <c r="K954" s="95" t="n">
        <v>-1.380017</v>
      </c>
      <c r="L954" s="95" t="n">
        <v>0.893153</v>
      </c>
      <c r="M954" s="95" t="n">
        <v>0.975434</v>
      </c>
      <c r="N954" s="95" t="n">
        <v>1.839905</v>
      </c>
      <c r="O954" s="95" t="n">
        <v>0.311543</v>
      </c>
    </row>
    <row r="955" customFormat="false" ht="15" hidden="false" customHeight="false" outlineLevel="0" collapsed="false">
      <c r="A955" s="14" t="n">
        <v>951</v>
      </c>
      <c r="B955" s="94" t="n">
        <v>0.458654</v>
      </c>
      <c r="C955" s="95" t="n">
        <v>0.158574</v>
      </c>
      <c r="D955" s="95" t="n">
        <v>-0.396878</v>
      </c>
      <c r="E955" s="95" t="n">
        <v>-0.164499</v>
      </c>
      <c r="F955" s="95" t="n">
        <v>0.448907</v>
      </c>
      <c r="G955" s="95" t="n">
        <v>-1.147063</v>
      </c>
      <c r="H955" s="95" t="n">
        <v>1.170436</v>
      </c>
      <c r="I955" s="95" t="n">
        <v>-2.30487</v>
      </c>
      <c r="J955" s="95" t="n">
        <v>1.04108</v>
      </c>
      <c r="K955" s="95" t="n">
        <v>-0.505547</v>
      </c>
      <c r="L955" s="95" t="n">
        <v>1.112765</v>
      </c>
      <c r="M955" s="95" t="n">
        <v>0.042966</v>
      </c>
      <c r="N955" s="95" t="n">
        <v>-0.042376</v>
      </c>
      <c r="O955" s="95" t="n">
        <v>0.696233</v>
      </c>
    </row>
    <row r="956" customFormat="false" ht="15" hidden="false" customHeight="false" outlineLevel="0" collapsed="false">
      <c r="A956" s="14" t="n">
        <v>952</v>
      </c>
      <c r="B956" s="94" t="n">
        <v>0.140691</v>
      </c>
      <c r="C956" s="95" t="n">
        <v>-0.042569</v>
      </c>
      <c r="D956" s="95" t="n">
        <v>0.917286</v>
      </c>
      <c r="E956" s="95" t="n">
        <v>1.305261</v>
      </c>
      <c r="F956" s="95" t="n">
        <v>0.995807</v>
      </c>
      <c r="G956" s="95" t="n">
        <v>-0.935083</v>
      </c>
      <c r="H956" s="95" t="n">
        <v>-0.258394</v>
      </c>
      <c r="I956" s="95" t="n">
        <v>-1.462408</v>
      </c>
      <c r="J956" s="95" t="n">
        <v>0.842904</v>
      </c>
      <c r="K956" s="95" t="n">
        <v>-0.822292</v>
      </c>
      <c r="L956" s="95" t="n">
        <v>0.723363</v>
      </c>
      <c r="M956" s="95" t="n">
        <v>-0.872156</v>
      </c>
      <c r="N956" s="95" t="n">
        <v>-1.261453</v>
      </c>
      <c r="O956" s="95" t="n">
        <v>-1.444504</v>
      </c>
    </row>
    <row r="957" customFormat="false" ht="15" hidden="false" customHeight="false" outlineLevel="0" collapsed="false">
      <c r="A957" s="14" t="n">
        <v>953</v>
      </c>
      <c r="B957" s="94" t="n">
        <v>0.30509</v>
      </c>
      <c r="C957" s="95" t="n">
        <v>-1.612432</v>
      </c>
      <c r="D957" s="95" t="n">
        <v>2.498259</v>
      </c>
      <c r="E957" s="95" t="n">
        <v>0.606165</v>
      </c>
      <c r="F957" s="95" t="n">
        <v>-0.373191</v>
      </c>
      <c r="G957" s="95" t="n">
        <v>0.654097</v>
      </c>
      <c r="H957" s="95" t="n">
        <v>1.110791</v>
      </c>
      <c r="I957" s="95" t="n">
        <v>0.296961</v>
      </c>
      <c r="J957" s="95" t="n">
        <v>0.667562</v>
      </c>
      <c r="K957" s="95" t="n">
        <v>-0.129257</v>
      </c>
      <c r="L957" s="95" t="n">
        <v>-1.201723</v>
      </c>
      <c r="M957" s="95" t="n">
        <v>-0.229327</v>
      </c>
      <c r="N957" s="95" t="n">
        <v>0.130594</v>
      </c>
      <c r="O957" s="95" t="n">
        <v>0.070588</v>
      </c>
    </row>
    <row r="958" customFormat="false" ht="15" hidden="false" customHeight="false" outlineLevel="0" collapsed="false">
      <c r="A958" s="14" t="n">
        <v>954</v>
      </c>
      <c r="B958" s="94" t="n">
        <v>0.545813</v>
      </c>
      <c r="C958" s="95" t="n">
        <v>-1.70775</v>
      </c>
      <c r="D958" s="95" t="n">
        <v>-0.247097</v>
      </c>
      <c r="E958" s="95" t="n">
        <v>1.765548</v>
      </c>
      <c r="F958" s="95" t="n">
        <v>-1.036228</v>
      </c>
      <c r="G958" s="95" t="n">
        <v>-0.397745</v>
      </c>
      <c r="H958" s="95" t="n">
        <v>3.478801</v>
      </c>
      <c r="I958" s="95" t="n">
        <v>1.0805</v>
      </c>
      <c r="J958" s="95" t="n">
        <v>-0.530881</v>
      </c>
      <c r="K958" s="95" t="n">
        <v>-0.097252</v>
      </c>
      <c r="L958" s="95" t="n">
        <v>0.441763</v>
      </c>
      <c r="M958" s="95" t="n">
        <v>-1.659784</v>
      </c>
      <c r="N958" s="95" t="n">
        <v>-1.546369</v>
      </c>
      <c r="O958" s="95" t="n">
        <v>1.59958</v>
      </c>
    </row>
    <row r="959" customFormat="false" ht="15" hidden="false" customHeight="false" outlineLevel="0" collapsed="false">
      <c r="A959" s="14" t="n">
        <v>955</v>
      </c>
      <c r="B959" s="94" t="n">
        <v>0.418558</v>
      </c>
      <c r="C959" s="95" t="n">
        <v>-0.518392</v>
      </c>
      <c r="D959" s="95" t="n">
        <v>-0.683961</v>
      </c>
      <c r="E959" s="95" t="n">
        <v>-0.775297</v>
      </c>
      <c r="F959" s="95" t="n">
        <v>-1.010229</v>
      </c>
      <c r="G959" s="95" t="n">
        <v>1.09482</v>
      </c>
      <c r="H959" s="95" t="n">
        <v>0.761551</v>
      </c>
      <c r="I959" s="95" t="n">
        <v>-1.086824</v>
      </c>
      <c r="J959" s="95" t="n">
        <v>-0.756035</v>
      </c>
      <c r="K959" s="95" t="n">
        <v>-1.135733</v>
      </c>
      <c r="L959" s="95" t="n">
        <v>-0.709888</v>
      </c>
      <c r="M959" s="95" t="n">
        <v>-0.135318</v>
      </c>
      <c r="N959" s="95" t="n">
        <v>0.161213</v>
      </c>
      <c r="O959" s="95" t="n">
        <v>1.821362</v>
      </c>
    </row>
    <row r="960" customFormat="false" ht="15" hidden="false" customHeight="false" outlineLevel="0" collapsed="false">
      <c r="A960" s="14" t="n">
        <v>956</v>
      </c>
      <c r="B960" s="94" t="n">
        <v>0.088864</v>
      </c>
      <c r="C960" s="95" t="n">
        <v>2.178467</v>
      </c>
      <c r="D960" s="95" t="n">
        <v>-1.109187</v>
      </c>
      <c r="E960" s="95" t="n">
        <v>0.035915</v>
      </c>
      <c r="F960" s="95" t="n">
        <v>-0.977267</v>
      </c>
      <c r="G960" s="95" t="n">
        <v>-0.779443</v>
      </c>
      <c r="H960" s="95" t="n">
        <v>0.34039</v>
      </c>
      <c r="I960" s="95" t="n">
        <v>1.312713</v>
      </c>
      <c r="J960" s="95" t="n">
        <v>0.908114</v>
      </c>
      <c r="K960" s="95" t="n">
        <v>-0.39359</v>
      </c>
      <c r="L960" s="95" t="n">
        <v>-1.240796</v>
      </c>
      <c r="M960" s="95" t="n">
        <v>-1.227724</v>
      </c>
      <c r="N960" s="95" t="n">
        <v>0.686001</v>
      </c>
      <c r="O960" s="95" t="n">
        <v>-0.342911</v>
      </c>
    </row>
    <row r="961" customFormat="false" ht="15" hidden="false" customHeight="false" outlineLevel="0" collapsed="false">
      <c r="A961" s="14" t="n">
        <v>957</v>
      </c>
      <c r="B961" s="94" t="n">
        <v>0.747826</v>
      </c>
      <c r="C961" s="95" t="n">
        <v>-1.535797</v>
      </c>
      <c r="D961" s="95" t="n">
        <v>0.702458</v>
      </c>
      <c r="E961" s="95" t="n">
        <v>-0.386912</v>
      </c>
      <c r="F961" s="95" t="n">
        <v>-1.542984</v>
      </c>
      <c r="G961" s="95" t="n">
        <v>1.657853</v>
      </c>
      <c r="H961" s="95" t="n">
        <v>-0.050758</v>
      </c>
      <c r="I961" s="95" t="n">
        <v>0.861968</v>
      </c>
      <c r="J961" s="95" t="n">
        <v>0.812433</v>
      </c>
      <c r="K961" s="95" t="n">
        <v>1.976822</v>
      </c>
      <c r="L961" s="95" t="n">
        <v>0.129116</v>
      </c>
      <c r="M961" s="95" t="n">
        <v>0.065164</v>
      </c>
      <c r="N961" s="95" t="n">
        <v>-2.024157</v>
      </c>
      <c r="O961" s="95" t="n">
        <v>-2.224334</v>
      </c>
    </row>
    <row r="962" customFormat="false" ht="15" hidden="false" customHeight="false" outlineLevel="0" collapsed="false">
      <c r="A962" s="14" t="n">
        <v>958</v>
      </c>
      <c r="B962" s="94" t="n">
        <v>0.969593</v>
      </c>
      <c r="C962" s="95" t="n">
        <v>0.163919</v>
      </c>
      <c r="D962" s="95" t="n">
        <v>0.442725</v>
      </c>
      <c r="E962" s="95" t="n">
        <v>-0.084402</v>
      </c>
      <c r="F962" s="95" t="n">
        <v>0.128767</v>
      </c>
      <c r="G962" s="95" t="n">
        <v>0.428133</v>
      </c>
      <c r="H962" s="95" t="n">
        <v>-1.199812</v>
      </c>
      <c r="I962" s="95" t="n">
        <v>0.383454</v>
      </c>
      <c r="J962" s="95" t="n">
        <v>1.255008</v>
      </c>
      <c r="K962" s="95" t="n">
        <v>-0.155603</v>
      </c>
      <c r="L962" s="95" t="n">
        <v>1.556034</v>
      </c>
      <c r="M962" s="95" t="n">
        <v>0.249919</v>
      </c>
      <c r="N962" s="95" t="n">
        <v>0.486835</v>
      </c>
      <c r="O962" s="95" t="n">
        <v>0.098426</v>
      </c>
    </row>
    <row r="963" customFormat="false" ht="15" hidden="false" customHeight="false" outlineLevel="0" collapsed="false">
      <c r="A963" s="14" t="n">
        <v>959</v>
      </c>
      <c r="B963" s="94" t="n">
        <v>0.23554</v>
      </c>
      <c r="C963" s="95" t="n">
        <v>-2.28008</v>
      </c>
      <c r="D963" s="95" t="n">
        <v>0.491025</v>
      </c>
      <c r="E963" s="95" t="n">
        <v>-0.76167</v>
      </c>
      <c r="F963" s="95" t="n">
        <v>0.86989</v>
      </c>
      <c r="G963" s="95" t="n">
        <v>0.351877</v>
      </c>
      <c r="H963" s="95" t="n">
        <v>-0.010317</v>
      </c>
      <c r="I963" s="95" t="n">
        <v>-0.264274</v>
      </c>
      <c r="J963" s="95" t="n">
        <v>-0.082306</v>
      </c>
      <c r="K963" s="95" t="n">
        <v>1.608195</v>
      </c>
      <c r="L963" s="95" t="n">
        <v>0.289262</v>
      </c>
      <c r="M963" s="95" t="n">
        <v>0.367022</v>
      </c>
      <c r="N963" s="95" t="n">
        <v>0.333754</v>
      </c>
      <c r="O963" s="95" t="n">
        <v>0.01032</v>
      </c>
    </row>
    <row r="964" customFormat="false" ht="15" hidden="false" customHeight="false" outlineLevel="0" collapsed="false">
      <c r="A964" s="14" t="n">
        <v>960</v>
      </c>
      <c r="B964" s="94" t="n">
        <v>0.221577</v>
      </c>
      <c r="C964" s="95" t="n">
        <v>-1.083065</v>
      </c>
      <c r="D964" s="95" t="n">
        <v>-0.978601</v>
      </c>
      <c r="E964" s="95" t="n">
        <v>2.010485</v>
      </c>
      <c r="F964" s="95" t="n">
        <v>-0.858574</v>
      </c>
      <c r="G964" s="95" t="n">
        <v>-0.953043</v>
      </c>
      <c r="H964" s="95" t="n">
        <v>0.494755</v>
      </c>
      <c r="I964" s="95" t="n">
        <v>-0.896043</v>
      </c>
      <c r="J964" s="95" t="n">
        <v>0.252737</v>
      </c>
      <c r="K964" s="95" t="n">
        <v>0.685275</v>
      </c>
      <c r="L964" s="95" t="n">
        <v>1.066447</v>
      </c>
      <c r="M964" s="95" t="n">
        <v>0.372167</v>
      </c>
      <c r="N964" s="95" t="n">
        <v>1.67227</v>
      </c>
      <c r="O964" s="95" t="n">
        <v>-0.294823</v>
      </c>
    </row>
    <row r="965" customFormat="false" ht="15" hidden="false" customHeight="false" outlineLevel="0" collapsed="false">
      <c r="A965" s="14" t="n">
        <v>961</v>
      </c>
      <c r="B965" s="94" t="n">
        <v>0.755216</v>
      </c>
      <c r="C965" s="95" t="n">
        <v>0.503352</v>
      </c>
      <c r="D965" s="95" t="n">
        <v>-1.052732</v>
      </c>
      <c r="E965" s="95" t="n">
        <v>-0.735501</v>
      </c>
      <c r="F965" s="95" t="n">
        <v>1.516216</v>
      </c>
      <c r="G965" s="95" t="n">
        <v>2.006241</v>
      </c>
      <c r="H965" s="95" t="n">
        <v>-1.650511</v>
      </c>
      <c r="I965" s="95" t="n">
        <v>1.457605</v>
      </c>
      <c r="J965" s="95" t="n">
        <v>-0.335001</v>
      </c>
      <c r="K965" s="95" t="n">
        <v>-0.240296</v>
      </c>
      <c r="L965" s="95" t="n">
        <v>0.784974</v>
      </c>
      <c r="M965" s="95" t="n">
        <v>0.806852</v>
      </c>
      <c r="N965" s="95" t="n">
        <v>-0.089831</v>
      </c>
      <c r="O965" s="95" t="n">
        <v>-2.711022</v>
      </c>
    </row>
    <row r="966" customFormat="false" ht="15" hidden="false" customHeight="false" outlineLevel="0" collapsed="false">
      <c r="A966" s="14" t="n">
        <v>962</v>
      </c>
      <c r="B966" s="94" t="n">
        <v>0.454205</v>
      </c>
      <c r="C966" s="95" t="n">
        <v>0.204821</v>
      </c>
      <c r="D966" s="95" t="n">
        <v>-0.505295</v>
      </c>
      <c r="E966" s="95" t="n">
        <v>-0.549257</v>
      </c>
      <c r="F966" s="95" t="n">
        <v>0.28221</v>
      </c>
      <c r="G966" s="95" t="n">
        <v>1.491781</v>
      </c>
      <c r="H966" s="95" t="n">
        <v>1.410378</v>
      </c>
      <c r="I966" s="95" t="n">
        <v>-0.5997</v>
      </c>
      <c r="J966" s="95" t="n">
        <v>0.128577</v>
      </c>
      <c r="K966" s="95" t="n">
        <v>-0.843127</v>
      </c>
      <c r="L966" s="95" t="n">
        <v>0.007669</v>
      </c>
      <c r="M966" s="95" t="n">
        <v>-0.051543</v>
      </c>
      <c r="N966" s="95" t="n">
        <v>1.288122</v>
      </c>
      <c r="O966" s="95" t="n">
        <v>0.897019</v>
      </c>
    </row>
    <row r="967" customFormat="false" ht="15" hidden="false" customHeight="false" outlineLevel="0" collapsed="false">
      <c r="A967" s="14" t="n">
        <v>963</v>
      </c>
      <c r="B967" s="94" t="n">
        <v>0.040371</v>
      </c>
      <c r="C967" s="95" t="n">
        <v>-0.022932</v>
      </c>
      <c r="D967" s="95" t="n">
        <v>-0.487051</v>
      </c>
      <c r="E967" s="95" t="n">
        <v>-1.046225</v>
      </c>
      <c r="F967" s="95" t="n">
        <v>-2.068787</v>
      </c>
      <c r="G967" s="95" t="n">
        <v>-0.460004</v>
      </c>
      <c r="H967" s="95" t="n">
        <v>0.562649</v>
      </c>
      <c r="I967" s="95" t="n">
        <v>-1.064027</v>
      </c>
      <c r="J967" s="95" t="n">
        <v>-0.416941</v>
      </c>
      <c r="K967" s="95" t="n">
        <v>1.398044</v>
      </c>
      <c r="L967" s="95" t="n">
        <v>-0.509562</v>
      </c>
      <c r="M967" s="95" t="n">
        <v>0.01374</v>
      </c>
      <c r="N967" s="95" t="n">
        <v>-0.315211</v>
      </c>
      <c r="O967" s="95" t="n">
        <v>0.187493</v>
      </c>
    </row>
    <row r="968" customFormat="false" ht="15" hidden="false" customHeight="false" outlineLevel="0" collapsed="false">
      <c r="A968" s="14" t="n">
        <v>964</v>
      </c>
      <c r="B968" s="94" t="n">
        <v>0.04814</v>
      </c>
      <c r="C968" s="95" t="n">
        <v>1.819103</v>
      </c>
      <c r="D968" s="95" t="n">
        <v>-0.534999</v>
      </c>
      <c r="E968" s="95" t="n">
        <v>1.050027</v>
      </c>
      <c r="F968" s="95" t="n">
        <v>-2.214917</v>
      </c>
      <c r="G968" s="95" t="n">
        <v>-0.272823</v>
      </c>
      <c r="H968" s="95" t="n">
        <v>-0.254914</v>
      </c>
      <c r="I968" s="95" t="n">
        <v>0.33199</v>
      </c>
      <c r="J968" s="95" t="n">
        <v>0.132583</v>
      </c>
      <c r="K968" s="95" t="n">
        <v>1.025528</v>
      </c>
      <c r="L968" s="95" t="n">
        <v>0.657807</v>
      </c>
      <c r="M968" s="95" t="n">
        <v>0.366155</v>
      </c>
      <c r="N968" s="95" t="n">
        <v>-0.343772</v>
      </c>
      <c r="O968" s="95" t="n">
        <v>0.522853</v>
      </c>
    </row>
    <row r="969" customFormat="false" ht="15" hidden="false" customHeight="false" outlineLevel="0" collapsed="false">
      <c r="A969" s="14" t="n">
        <v>965</v>
      </c>
      <c r="B969" s="94" t="n">
        <v>0.981377</v>
      </c>
      <c r="C969" s="95" t="n">
        <v>0.785597</v>
      </c>
      <c r="D969" s="95" t="n">
        <v>0.403735</v>
      </c>
      <c r="E969" s="95" t="n">
        <v>0.280933</v>
      </c>
      <c r="F969" s="95" t="n">
        <v>0.533013</v>
      </c>
      <c r="G969" s="95" t="n">
        <v>0.044286</v>
      </c>
      <c r="H969" s="95" t="n">
        <v>-0.137635</v>
      </c>
      <c r="I969" s="95" t="n">
        <v>-0.939215</v>
      </c>
      <c r="J969" s="95" t="n">
        <v>-1.337719</v>
      </c>
      <c r="K969" s="95" t="n">
        <v>-0.981417</v>
      </c>
      <c r="L969" s="95" t="n">
        <v>1.487069</v>
      </c>
      <c r="M969" s="95" t="n">
        <v>-0.383565</v>
      </c>
      <c r="N969" s="95" t="n">
        <v>-0.8428</v>
      </c>
      <c r="O969" s="95" t="n">
        <v>0.29346</v>
      </c>
    </row>
    <row r="970" customFormat="false" ht="15" hidden="false" customHeight="false" outlineLevel="0" collapsed="false">
      <c r="A970" s="14" t="n">
        <v>966</v>
      </c>
      <c r="B970" s="94" t="n">
        <v>0.723344</v>
      </c>
      <c r="C970" s="95" t="n">
        <v>1.29434</v>
      </c>
      <c r="D970" s="95" t="n">
        <v>-0.185939</v>
      </c>
      <c r="E970" s="95" t="n">
        <v>0.149954</v>
      </c>
      <c r="F970" s="95" t="n">
        <v>-0.414133</v>
      </c>
      <c r="G970" s="95" t="n">
        <v>-0.798764</v>
      </c>
      <c r="H970" s="95" t="n">
        <v>0.989177</v>
      </c>
      <c r="I970" s="95" t="n">
        <v>0.040239</v>
      </c>
      <c r="J970" s="95" t="n">
        <v>-0.329459</v>
      </c>
      <c r="K970" s="95" t="n">
        <v>0.850865</v>
      </c>
      <c r="L970" s="95" t="n">
        <v>0.607277</v>
      </c>
      <c r="M970" s="95" t="n">
        <v>2.20207</v>
      </c>
      <c r="N970" s="95" t="n">
        <v>-0.672025</v>
      </c>
      <c r="O970" s="95" t="n">
        <v>-1.209411</v>
      </c>
    </row>
    <row r="971" customFormat="false" ht="15" hidden="false" customHeight="false" outlineLevel="0" collapsed="false">
      <c r="A971" s="14" t="n">
        <v>967</v>
      </c>
      <c r="B971" s="94" t="n">
        <v>0.515315</v>
      </c>
      <c r="C971" s="95" t="n">
        <v>0.219274</v>
      </c>
      <c r="D971" s="95" t="n">
        <v>-0.989461</v>
      </c>
      <c r="E971" s="95" t="n">
        <v>1.946933</v>
      </c>
      <c r="F971" s="95" t="n">
        <v>0.559803</v>
      </c>
      <c r="G971" s="95" t="n">
        <v>0.721775</v>
      </c>
      <c r="H971" s="95" t="n">
        <v>0.514002</v>
      </c>
      <c r="I971" s="95" t="n">
        <v>-0.260469</v>
      </c>
      <c r="J971" s="95" t="n">
        <v>0.095379</v>
      </c>
      <c r="K971" s="95" t="n">
        <v>-0.561598</v>
      </c>
      <c r="L971" s="95" t="n">
        <v>1.032627</v>
      </c>
      <c r="M971" s="95" t="n">
        <v>-0.778623</v>
      </c>
      <c r="N971" s="95" t="n">
        <v>-2.128289</v>
      </c>
      <c r="O971" s="95" t="n">
        <v>0.445631</v>
      </c>
    </row>
    <row r="972" customFormat="false" ht="15" hidden="false" customHeight="false" outlineLevel="0" collapsed="false">
      <c r="A972" s="14" t="n">
        <v>968</v>
      </c>
      <c r="B972" s="94" t="n">
        <v>0.158166</v>
      </c>
      <c r="C972" s="95" t="n">
        <v>0.619588</v>
      </c>
      <c r="D972" s="95" t="n">
        <v>-2.598575</v>
      </c>
      <c r="E972" s="95" t="n">
        <v>-0.219918</v>
      </c>
      <c r="F972" s="95" t="n">
        <v>-1.894576</v>
      </c>
      <c r="G972" s="95" t="n">
        <v>-0.055055</v>
      </c>
      <c r="H972" s="95" t="n">
        <v>-0.722961</v>
      </c>
      <c r="I972" s="95" t="n">
        <v>0.498872</v>
      </c>
      <c r="J972" s="95" t="n">
        <v>0.457382</v>
      </c>
      <c r="K972" s="95" t="n">
        <v>1.054067</v>
      </c>
      <c r="L972" s="95" t="n">
        <v>-0.267943</v>
      </c>
      <c r="M972" s="95" t="n">
        <v>0.148962</v>
      </c>
      <c r="N972" s="95" t="n">
        <v>-0.80348</v>
      </c>
      <c r="O972" s="95" t="n">
        <v>0.201184</v>
      </c>
    </row>
    <row r="973" customFormat="false" ht="15" hidden="false" customHeight="false" outlineLevel="0" collapsed="false">
      <c r="A973" s="14" t="n">
        <v>969</v>
      </c>
      <c r="B973" s="94" t="n">
        <v>0.910343</v>
      </c>
      <c r="C973" s="95" t="n">
        <v>-0.276943</v>
      </c>
      <c r="D973" s="95" t="n">
        <v>0.495959</v>
      </c>
      <c r="E973" s="95" t="n">
        <v>0.428285</v>
      </c>
      <c r="F973" s="95" t="n">
        <v>-0.353572</v>
      </c>
      <c r="G973" s="95" t="n">
        <v>-0.683093</v>
      </c>
      <c r="H973" s="95" t="n">
        <v>0.945244</v>
      </c>
      <c r="I973" s="95" t="n">
        <v>-0.456043</v>
      </c>
      <c r="J973" s="95" t="n">
        <v>-0.420484</v>
      </c>
      <c r="K973" s="95" t="n">
        <v>-1.075233</v>
      </c>
      <c r="L973" s="95" t="n">
        <v>-1.059508</v>
      </c>
      <c r="M973" s="95" t="n">
        <v>0.358542</v>
      </c>
      <c r="N973" s="95" t="n">
        <v>0.025454</v>
      </c>
      <c r="O973" s="95" t="n">
        <v>-0.539148</v>
      </c>
    </row>
    <row r="974" customFormat="false" ht="15" hidden="false" customHeight="false" outlineLevel="0" collapsed="false">
      <c r="A974" s="14" t="n">
        <v>970</v>
      </c>
      <c r="B974" s="94" t="n">
        <v>0.375171</v>
      </c>
      <c r="C974" s="95" t="n">
        <v>-0.008136</v>
      </c>
      <c r="D974" s="95" t="n">
        <v>0.855008</v>
      </c>
      <c r="E974" s="95" t="n">
        <v>0.231178</v>
      </c>
      <c r="F974" s="95" t="n">
        <v>0.99725</v>
      </c>
      <c r="G974" s="95" t="n">
        <v>1.149103</v>
      </c>
      <c r="H974" s="95" t="n">
        <v>-1.026164</v>
      </c>
      <c r="I974" s="95" t="n">
        <v>-0.333957</v>
      </c>
      <c r="J974" s="95" t="n">
        <v>0.094217</v>
      </c>
      <c r="K974" s="95" t="n">
        <v>1.870477</v>
      </c>
      <c r="L974" s="95" t="n">
        <v>0.385218</v>
      </c>
      <c r="M974" s="95" t="n">
        <v>0.453027</v>
      </c>
      <c r="N974" s="95" t="n">
        <v>-1.460127</v>
      </c>
      <c r="O974" s="95" t="n">
        <v>-1.041503</v>
      </c>
    </row>
    <row r="975" customFormat="false" ht="15" hidden="false" customHeight="false" outlineLevel="0" collapsed="false">
      <c r="A975" s="14" t="n">
        <v>971</v>
      </c>
      <c r="B975" s="94" t="n">
        <v>0.32813</v>
      </c>
      <c r="C975" s="95" t="n">
        <v>-0.184046</v>
      </c>
      <c r="D975" s="95" t="n">
        <v>-1.848273</v>
      </c>
      <c r="E975" s="95" t="n">
        <v>1.215484</v>
      </c>
      <c r="F975" s="95" t="n">
        <v>1.137252</v>
      </c>
      <c r="G975" s="95" t="n">
        <v>-0.948864</v>
      </c>
      <c r="H975" s="95" t="n">
        <v>-0.374136</v>
      </c>
      <c r="I975" s="95" t="n">
        <v>0.269782</v>
      </c>
      <c r="J975" s="95" t="n">
        <v>-0.191178</v>
      </c>
      <c r="K975" s="95" t="n">
        <v>-0.76475</v>
      </c>
      <c r="L975" s="95" t="n">
        <v>-0.405549</v>
      </c>
      <c r="M975" s="95" t="n">
        <v>0.360912</v>
      </c>
      <c r="N975" s="95" t="n">
        <v>0.507339</v>
      </c>
      <c r="O975" s="95" t="n">
        <v>-0.449923</v>
      </c>
    </row>
    <row r="976" customFormat="false" ht="15" hidden="false" customHeight="false" outlineLevel="0" collapsed="false">
      <c r="A976" s="14" t="n">
        <v>972</v>
      </c>
      <c r="B976" s="94" t="n">
        <v>0.790059</v>
      </c>
      <c r="C976" s="95" t="n">
        <v>-1.643678</v>
      </c>
      <c r="D976" s="95" t="n">
        <v>0.047773</v>
      </c>
      <c r="E976" s="95" t="n">
        <v>0.675972</v>
      </c>
      <c r="F976" s="95" t="n">
        <v>2.390071</v>
      </c>
      <c r="G976" s="95" t="n">
        <v>0.730941</v>
      </c>
      <c r="H976" s="95" t="n">
        <v>0.408682</v>
      </c>
      <c r="I976" s="95" t="n">
        <v>-0.234642</v>
      </c>
      <c r="J976" s="95" t="n">
        <v>-0.720383</v>
      </c>
      <c r="K976" s="95" t="n">
        <v>-1.012944</v>
      </c>
      <c r="L976" s="95" t="n">
        <v>-1.285339</v>
      </c>
      <c r="M976" s="95" t="n">
        <v>0.496414</v>
      </c>
      <c r="N976" s="95" t="n">
        <v>0.749221</v>
      </c>
      <c r="O976" s="95" t="n">
        <v>-0.263314</v>
      </c>
    </row>
    <row r="977" customFormat="false" ht="15" hidden="false" customHeight="false" outlineLevel="0" collapsed="false">
      <c r="A977" s="14" t="n">
        <v>973</v>
      </c>
      <c r="B977" s="94" t="n">
        <v>0.818171</v>
      </c>
      <c r="C977" s="95" t="n">
        <v>-0.229686</v>
      </c>
      <c r="D977" s="95" t="n">
        <v>0.336937</v>
      </c>
      <c r="E977" s="95" t="n">
        <v>-0.727812</v>
      </c>
      <c r="F977" s="95" t="n">
        <v>-0.725899</v>
      </c>
      <c r="G977" s="95" t="n">
        <v>0.417999</v>
      </c>
      <c r="H977" s="95" t="n">
        <v>0.999202</v>
      </c>
      <c r="I977" s="95" t="n">
        <v>-1.027681</v>
      </c>
      <c r="J977" s="95" t="n">
        <v>0.704113</v>
      </c>
      <c r="K977" s="95" t="n">
        <v>0.514416</v>
      </c>
      <c r="L977" s="95" t="n">
        <v>-0.814413</v>
      </c>
      <c r="M977" s="95" t="n">
        <v>-1.667853</v>
      </c>
      <c r="N977" s="95" t="n">
        <v>1.751809</v>
      </c>
      <c r="O977" s="95" t="n">
        <v>-0.475041</v>
      </c>
    </row>
    <row r="978" customFormat="false" ht="15" hidden="false" customHeight="false" outlineLevel="0" collapsed="false">
      <c r="A978" s="14" t="n">
        <v>974</v>
      </c>
      <c r="B978" s="94" t="n">
        <v>0.019256</v>
      </c>
      <c r="C978" s="95" t="n">
        <v>-0.5705</v>
      </c>
      <c r="D978" s="95" t="n">
        <v>0.63303</v>
      </c>
      <c r="E978" s="95" t="n">
        <v>2.263141</v>
      </c>
      <c r="F978" s="95" t="n">
        <v>0.262074</v>
      </c>
      <c r="G978" s="95" t="n">
        <v>1.365068</v>
      </c>
      <c r="H978" s="95" t="n">
        <v>-0.868459</v>
      </c>
      <c r="I978" s="95" t="n">
        <v>1.966357</v>
      </c>
      <c r="J978" s="95" t="n">
        <v>-1.884807</v>
      </c>
      <c r="K978" s="95" t="n">
        <v>-0.041451</v>
      </c>
      <c r="L978" s="95" t="n">
        <v>-0.25762</v>
      </c>
      <c r="M978" s="95" t="n">
        <v>-0.464788</v>
      </c>
      <c r="N978" s="95" t="n">
        <v>0.209605</v>
      </c>
      <c r="O978" s="95" t="n">
        <v>2.279431</v>
      </c>
    </row>
    <row r="979" customFormat="false" ht="15" hidden="false" customHeight="false" outlineLevel="0" collapsed="false">
      <c r="A979" s="14" t="n">
        <v>975</v>
      </c>
      <c r="B979" s="94" t="n">
        <v>0.550206</v>
      </c>
      <c r="C979" s="95" t="n">
        <v>-0.068078</v>
      </c>
      <c r="D979" s="95" t="n">
        <v>0.209616</v>
      </c>
      <c r="E979" s="95" t="n">
        <v>-0.944486</v>
      </c>
      <c r="F979" s="95" t="n">
        <v>0.550616</v>
      </c>
      <c r="G979" s="95" t="n">
        <v>0.112361</v>
      </c>
      <c r="H979" s="95" t="n">
        <v>-0.390842</v>
      </c>
      <c r="I979" s="95" t="n">
        <v>-1.94227</v>
      </c>
      <c r="J979" s="95" t="n">
        <v>0.457661</v>
      </c>
      <c r="K979" s="95" t="n">
        <v>0.566994</v>
      </c>
      <c r="L979" s="95" t="n">
        <v>-1.552488</v>
      </c>
      <c r="M979" s="95" t="n">
        <v>-0.277273</v>
      </c>
      <c r="N979" s="95" t="n">
        <v>-2.14128</v>
      </c>
      <c r="O979" s="95" t="n">
        <v>1.3322</v>
      </c>
    </row>
    <row r="980" customFormat="false" ht="15" hidden="false" customHeight="false" outlineLevel="0" collapsed="false">
      <c r="A980" s="14" t="n">
        <v>976</v>
      </c>
      <c r="B980" s="94" t="n">
        <v>0.351026</v>
      </c>
      <c r="C980" s="95" t="n">
        <v>0.709499</v>
      </c>
      <c r="D980" s="95" t="n">
        <v>-0.667453</v>
      </c>
      <c r="E980" s="95" t="n">
        <v>-1.590025</v>
      </c>
      <c r="F980" s="95" t="n">
        <v>0.842779</v>
      </c>
      <c r="G980" s="95" t="n">
        <v>0.145164</v>
      </c>
      <c r="H980" s="95" t="n">
        <v>1.140936</v>
      </c>
      <c r="I980" s="95" t="n">
        <v>0.0517</v>
      </c>
      <c r="J980" s="95" t="n">
        <v>-0.23916</v>
      </c>
      <c r="K980" s="95" t="n">
        <v>0.002116</v>
      </c>
      <c r="L980" s="95" t="n">
        <v>-0.072673</v>
      </c>
      <c r="M980" s="95" t="n">
        <v>-0.813999</v>
      </c>
      <c r="N980" s="95" t="n">
        <v>-0.70033</v>
      </c>
      <c r="O980" s="95" t="n">
        <v>0.08735</v>
      </c>
    </row>
    <row r="981" customFormat="false" ht="15" hidden="false" customHeight="false" outlineLevel="0" collapsed="false">
      <c r="A981" s="14" t="n">
        <v>977</v>
      </c>
      <c r="B981" s="94" t="n">
        <v>0.970282</v>
      </c>
      <c r="C981" s="95" t="n">
        <v>0.565086</v>
      </c>
      <c r="D981" s="95" t="n">
        <v>0.271481</v>
      </c>
      <c r="E981" s="95" t="n">
        <v>0.392072</v>
      </c>
      <c r="F981" s="95" t="n">
        <v>-1.543854</v>
      </c>
      <c r="G981" s="95" t="n">
        <v>-1.023134</v>
      </c>
      <c r="H981" s="95" t="n">
        <v>-0.036066</v>
      </c>
      <c r="I981" s="95" t="n">
        <v>-0.426897</v>
      </c>
      <c r="J981" s="95" t="n">
        <v>-0.534225</v>
      </c>
      <c r="K981" s="95" t="n">
        <v>1.261813</v>
      </c>
      <c r="L981" s="95" t="n">
        <v>-0.160736</v>
      </c>
      <c r="M981" s="95" t="n">
        <v>0.91367</v>
      </c>
      <c r="N981" s="95" t="n">
        <v>0.226742</v>
      </c>
      <c r="O981" s="95" t="n">
        <v>-0.016241</v>
      </c>
    </row>
    <row r="982" customFormat="false" ht="15" hidden="false" customHeight="false" outlineLevel="0" collapsed="false">
      <c r="A982" s="14" t="n">
        <v>978</v>
      </c>
      <c r="B982" s="94" t="n">
        <v>0.314548</v>
      </c>
      <c r="C982" s="95" t="n">
        <v>1.412647</v>
      </c>
      <c r="D982" s="95" t="n">
        <v>0.779989</v>
      </c>
      <c r="E982" s="95" t="n">
        <v>0.224474</v>
      </c>
      <c r="F982" s="95" t="n">
        <v>-0.012119</v>
      </c>
      <c r="G982" s="95" t="n">
        <v>1.816039</v>
      </c>
      <c r="H982" s="95" t="n">
        <v>-1.137416</v>
      </c>
      <c r="I982" s="95" t="n">
        <v>0.476267</v>
      </c>
      <c r="J982" s="95" t="n">
        <v>0.213713</v>
      </c>
      <c r="K982" s="95" t="n">
        <v>-0.275092</v>
      </c>
      <c r="L982" s="95" t="n">
        <v>1.798618</v>
      </c>
      <c r="M982" s="95" t="n">
        <v>0.319809</v>
      </c>
      <c r="N982" s="95" t="n">
        <v>0.021034</v>
      </c>
      <c r="O982" s="95" t="n">
        <v>0.007051</v>
      </c>
    </row>
    <row r="983" customFormat="false" ht="15" hidden="false" customHeight="false" outlineLevel="0" collapsed="false">
      <c r="A983" s="14" t="n">
        <v>979</v>
      </c>
      <c r="B983" s="94" t="n">
        <v>0.30066</v>
      </c>
      <c r="C983" s="95" t="n">
        <v>0.362567</v>
      </c>
      <c r="D983" s="95" t="n">
        <v>-0.128899</v>
      </c>
      <c r="E983" s="95" t="n">
        <v>-0.523604</v>
      </c>
      <c r="F983" s="95" t="n">
        <v>0.530416</v>
      </c>
      <c r="G983" s="95" t="n">
        <v>0.715282</v>
      </c>
      <c r="H983" s="95" t="n">
        <v>-0.595077</v>
      </c>
      <c r="I983" s="95" t="n">
        <v>-0.5236</v>
      </c>
      <c r="J983" s="95" t="n">
        <v>0.038291</v>
      </c>
      <c r="K983" s="95" t="n">
        <v>-0.547419</v>
      </c>
      <c r="L983" s="95" t="n">
        <v>0.86527</v>
      </c>
      <c r="M983" s="95" t="n">
        <v>-1.427891</v>
      </c>
      <c r="N983" s="95" t="n">
        <v>-1.143336</v>
      </c>
      <c r="O983" s="95" t="n">
        <v>1.499023</v>
      </c>
    </row>
    <row r="984" customFormat="false" ht="15" hidden="false" customHeight="false" outlineLevel="0" collapsed="false">
      <c r="A984" s="14" t="n">
        <v>980</v>
      </c>
      <c r="B984" s="94" t="n">
        <v>0.658387</v>
      </c>
      <c r="C984" s="95" t="n">
        <v>0.300148</v>
      </c>
      <c r="D984" s="95" t="n">
        <v>-0.591573</v>
      </c>
      <c r="E984" s="95" t="n">
        <v>-0.779286</v>
      </c>
      <c r="F984" s="95" t="n">
        <v>0.544693</v>
      </c>
      <c r="G984" s="95" t="n">
        <v>0.476656</v>
      </c>
      <c r="H984" s="95" t="n">
        <v>1.677819</v>
      </c>
      <c r="I984" s="95" t="n">
        <v>-0.232444</v>
      </c>
      <c r="J984" s="95" t="n">
        <v>-0.565252</v>
      </c>
      <c r="K984" s="95" t="n">
        <v>-0.461875</v>
      </c>
      <c r="L984" s="95" t="n">
        <v>-0.149338</v>
      </c>
      <c r="M984" s="95" t="n">
        <v>-1.118328</v>
      </c>
      <c r="N984" s="95" t="n">
        <v>1.433117</v>
      </c>
      <c r="O984" s="95" t="n">
        <v>0.272372</v>
      </c>
    </row>
    <row r="985" customFormat="false" ht="15" hidden="false" customHeight="false" outlineLevel="0" collapsed="false">
      <c r="A985" s="14" t="n">
        <v>981</v>
      </c>
      <c r="B985" s="94" t="n">
        <v>0.90374</v>
      </c>
      <c r="C985" s="95" t="n">
        <v>-1.764645</v>
      </c>
      <c r="D985" s="95" t="n">
        <v>1.352893</v>
      </c>
      <c r="E985" s="95" t="n">
        <v>-0.383014</v>
      </c>
      <c r="F985" s="95" t="n">
        <v>-0.853977</v>
      </c>
      <c r="G985" s="95" t="n">
        <v>-0.388785</v>
      </c>
      <c r="H985" s="95" t="n">
        <v>-0.630751</v>
      </c>
      <c r="I985" s="95" t="n">
        <v>0.653545</v>
      </c>
      <c r="J985" s="95" t="n">
        <v>-0.156454</v>
      </c>
      <c r="K985" s="95" t="n">
        <v>-0.484548</v>
      </c>
      <c r="L985" s="95" t="n">
        <v>2.918135</v>
      </c>
      <c r="M985" s="95" t="n">
        <v>0.08883</v>
      </c>
      <c r="N985" s="95" t="n">
        <v>0.427023</v>
      </c>
      <c r="O985" s="95" t="n">
        <v>-0.804318</v>
      </c>
    </row>
    <row r="986" customFormat="false" ht="15" hidden="false" customHeight="false" outlineLevel="0" collapsed="false">
      <c r="A986" s="14" t="n">
        <v>982</v>
      </c>
      <c r="B986" s="94" t="n">
        <v>0.642049</v>
      </c>
      <c r="C986" s="95" t="n">
        <v>0.180079</v>
      </c>
      <c r="D986" s="95" t="n">
        <v>0.692555</v>
      </c>
      <c r="E986" s="95" t="n">
        <v>-1.063333</v>
      </c>
      <c r="F986" s="95" t="n">
        <v>0.191382</v>
      </c>
      <c r="G986" s="95" t="n">
        <v>-0.373497</v>
      </c>
      <c r="H986" s="95" t="n">
        <v>-1.9271</v>
      </c>
      <c r="I986" s="95" t="n">
        <v>0.570108</v>
      </c>
      <c r="J986" s="95" t="n">
        <v>-0.996178</v>
      </c>
      <c r="K986" s="95" t="n">
        <v>-0.75704</v>
      </c>
      <c r="L986" s="95" t="n">
        <v>2.009087</v>
      </c>
      <c r="M986" s="95" t="n">
        <v>1.366975</v>
      </c>
      <c r="N986" s="95" t="n">
        <v>0.183634</v>
      </c>
      <c r="O986" s="95" t="n">
        <v>0.022817</v>
      </c>
    </row>
    <row r="987" customFormat="false" ht="15" hidden="false" customHeight="false" outlineLevel="0" collapsed="false">
      <c r="A987" s="14" t="n">
        <v>983</v>
      </c>
      <c r="B987" s="94" t="n">
        <v>0.559825</v>
      </c>
      <c r="C987" s="95" t="n">
        <v>-0.52252</v>
      </c>
      <c r="D987" s="95" t="n">
        <v>-1.132391</v>
      </c>
      <c r="E987" s="95" t="n">
        <v>-0.393476</v>
      </c>
      <c r="F987" s="95" t="n">
        <v>1.170845</v>
      </c>
      <c r="G987" s="95" t="n">
        <v>-0.108575</v>
      </c>
      <c r="H987" s="95" t="n">
        <v>-0.853727</v>
      </c>
      <c r="I987" s="95" t="n">
        <v>1.208538</v>
      </c>
      <c r="J987" s="95" t="n">
        <v>-1.54797</v>
      </c>
      <c r="K987" s="95" t="n">
        <v>0.33781</v>
      </c>
      <c r="L987" s="95" t="n">
        <v>-1.184504</v>
      </c>
      <c r="M987" s="95" t="n">
        <v>0.498653</v>
      </c>
      <c r="N987" s="95" t="n">
        <v>-1.047387</v>
      </c>
      <c r="O987" s="95" t="n">
        <v>-0.024776</v>
      </c>
    </row>
    <row r="988" customFormat="false" ht="15" hidden="false" customHeight="false" outlineLevel="0" collapsed="false">
      <c r="A988" s="14" t="n">
        <v>984</v>
      </c>
      <c r="B988" s="94" t="n">
        <v>0.120785</v>
      </c>
      <c r="C988" s="95" t="n">
        <v>-0.038063</v>
      </c>
      <c r="D988" s="95" t="n">
        <v>-0.809378</v>
      </c>
      <c r="E988" s="95" t="n">
        <v>-1.266365</v>
      </c>
      <c r="F988" s="95" t="n">
        <v>1.53605</v>
      </c>
      <c r="G988" s="95" t="n">
        <v>-2.239298</v>
      </c>
      <c r="H988" s="95" t="n">
        <v>-0.532293</v>
      </c>
      <c r="I988" s="95" t="n">
        <v>-0.600328</v>
      </c>
      <c r="J988" s="95" t="n">
        <v>0.413282</v>
      </c>
      <c r="K988" s="95" t="n">
        <v>0.861221</v>
      </c>
      <c r="L988" s="95" t="n">
        <v>-0.163235</v>
      </c>
      <c r="M988" s="95" t="n">
        <v>-0.599642</v>
      </c>
      <c r="N988" s="95" t="n">
        <v>-1.575096</v>
      </c>
      <c r="O988" s="95" t="n">
        <v>-0.768435</v>
      </c>
    </row>
    <row r="989" customFormat="false" ht="15" hidden="false" customHeight="false" outlineLevel="0" collapsed="false">
      <c r="A989" s="14" t="n">
        <v>985</v>
      </c>
      <c r="B989" s="94" t="n">
        <v>0.257083</v>
      </c>
      <c r="C989" s="95" t="n">
        <v>0.825479</v>
      </c>
      <c r="D989" s="95" t="n">
        <v>0.057334</v>
      </c>
      <c r="E989" s="95" t="n">
        <v>0.7938</v>
      </c>
      <c r="F989" s="95" t="n">
        <v>-0.46584</v>
      </c>
      <c r="G989" s="95" t="n">
        <v>0.392314</v>
      </c>
      <c r="H989" s="95" t="n">
        <v>1.345115</v>
      </c>
      <c r="I989" s="95" t="n">
        <v>-0.973676</v>
      </c>
      <c r="J989" s="95" t="n">
        <v>1.877208</v>
      </c>
      <c r="K989" s="95" t="n">
        <v>0.866661</v>
      </c>
      <c r="L989" s="95" t="n">
        <v>0.111597</v>
      </c>
      <c r="M989" s="95" t="n">
        <v>0.988916</v>
      </c>
      <c r="N989" s="95" t="n">
        <v>-0.005882</v>
      </c>
      <c r="O989" s="95" t="n">
        <v>1.126194</v>
      </c>
    </row>
    <row r="990" customFormat="false" ht="15" hidden="false" customHeight="false" outlineLevel="0" collapsed="false">
      <c r="A990" s="14" t="n">
        <v>986</v>
      </c>
      <c r="B990" s="94" t="n">
        <v>0.798831</v>
      </c>
      <c r="C990" s="95" t="n">
        <v>1.606558</v>
      </c>
      <c r="D990" s="95" t="n">
        <v>0.078623</v>
      </c>
      <c r="E990" s="95" t="n">
        <v>-0.485612</v>
      </c>
      <c r="F990" s="95" t="n">
        <v>0.109868</v>
      </c>
      <c r="G990" s="95" t="n">
        <v>-1.566424</v>
      </c>
      <c r="H990" s="95" t="n">
        <v>1.265645</v>
      </c>
      <c r="I990" s="95" t="n">
        <v>0.821203</v>
      </c>
      <c r="J990" s="95" t="n">
        <v>-1.209685</v>
      </c>
      <c r="K990" s="95" t="n">
        <v>-1.858636</v>
      </c>
      <c r="L990" s="95" t="n">
        <v>0.69182</v>
      </c>
      <c r="M990" s="95" t="n">
        <v>-0.343112</v>
      </c>
      <c r="N990" s="95" t="n">
        <v>0.749934</v>
      </c>
      <c r="O990" s="95" t="n">
        <v>-1.810402</v>
      </c>
    </row>
    <row r="991" customFormat="false" ht="15" hidden="false" customHeight="false" outlineLevel="0" collapsed="false">
      <c r="A991" s="14" t="n">
        <v>987</v>
      </c>
      <c r="B991" s="94" t="n">
        <v>0.136105</v>
      </c>
      <c r="C991" s="95" t="n">
        <v>-0.15752</v>
      </c>
      <c r="D991" s="95" t="n">
        <v>0.178325</v>
      </c>
      <c r="E991" s="95" t="n">
        <v>-0.3472</v>
      </c>
      <c r="F991" s="95" t="n">
        <v>0.570748</v>
      </c>
      <c r="G991" s="95" t="n">
        <v>-0.597839</v>
      </c>
      <c r="H991" s="95" t="n">
        <v>0.581516</v>
      </c>
      <c r="I991" s="95" t="n">
        <v>-2.119088</v>
      </c>
      <c r="J991" s="95" t="n">
        <v>-0.977933</v>
      </c>
      <c r="K991" s="95" t="n">
        <v>0.453352</v>
      </c>
      <c r="L991" s="95" t="n">
        <v>-0.364665</v>
      </c>
      <c r="M991" s="95" t="n">
        <v>-0.799466</v>
      </c>
      <c r="N991" s="95" t="n">
        <v>1.001654</v>
      </c>
      <c r="O991" s="95" t="n">
        <v>1.645587</v>
      </c>
    </row>
    <row r="992" customFormat="false" ht="15" hidden="false" customHeight="false" outlineLevel="0" collapsed="false">
      <c r="A992" s="14" t="n">
        <v>988</v>
      </c>
      <c r="B992" s="94" t="n">
        <v>0.940232</v>
      </c>
      <c r="C992" s="95" t="n">
        <v>0.735919</v>
      </c>
      <c r="D992" s="95" t="n">
        <v>-0.185472</v>
      </c>
      <c r="E992" s="95" t="n">
        <v>1.160095</v>
      </c>
      <c r="F992" s="95" t="n">
        <v>0.232844</v>
      </c>
      <c r="G992" s="95" t="n">
        <v>-1.179747</v>
      </c>
      <c r="H992" s="95" t="n">
        <v>-0.187758</v>
      </c>
      <c r="I992" s="95" t="n">
        <v>0.84473</v>
      </c>
      <c r="J992" s="95" t="n">
        <v>0.220808</v>
      </c>
      <c r="K992" s="95" t="n">
        <v>-0.568479</v>
      </c>
      <c r="L992" s="95" t="n">
        <v>0.904309</v>
      </c>
      <c r="M992" s="95" t="n">
        <v>0.980886</v>
      </c>
      <c r="N992" s="95" t="n">
        <v>1.070905</v>
      </c>
      <c r="O992" s="95" t="n">
        <v>0.560489</v>
      </c>
    </row>
    <row r="993" customFormat="false" ht="15" hidden="false" customHeight="false" outlineLevel="0" collapsed="false">
      <c r="A993" s="14" t="n">
        <v>989</v>
      </c>
      <c r="B993" s="94" t="n">
        <v>0.947344</v>
      </c>
      <c r="C993" s="95" t="n">
        <v>-0.059504</v>
      </c>
      <c r="D993" s="95" t="n">
        <v>1.220339</v>
      </c>
      <c r="E993" s="95" t="n">
        <v>1.277414</v>
      </c>
      <c r="F993" s="95" t="n">
        <v>-0.245996</v>
      </c>
      <c r="G993" s="95" t="n">
        <v>-1.074276</v>
      </c>
      <c r="H993" s="95" t="n">
        <v>-0.178516</v>
      </c>
      <c r="I993" s="95" t="n">
        <v>0.049295</v>
      </c>
      <c r="J993" s="95" t="n">
        <v>-0.403779</v>
      </c>
      <c r="K993" s="95" t="n">
        <v>0.769627</v>
      </c>
      <c r="L993" s="95" t="n">
        <v>-0.373274</v>
      </c>
      <c r="M993" s="95" t="n">
        <v>-0.465671</v>
      </c>
      <c r="N993" s="95" t="n">
        <v>-0.619844</v>
      </c>
      <c r="O993" s="95" t="n">
        <v>0.089529</v>
      </c>
    </row>
    <row r="994" customFormat="false" ht="15" hidden="false" customHeight="false" outlineLevel="0" collapsed="false">
      <c r="A994" s="14" t="n">
        <v>990</v>
      </c>
      <c r="B994" s="94" t="n">
        <v>0.639053</v>
      </c>
      <c r="C994" s="95" t="n">
        <v>-0.134115</v>
      </c>
      <c r="D994" s="95" t="n">
        <v>-1.486319</v>
      </c>
      <c r="E994" s="95" t="n">
        <v>1.434645</v>
      </c>
      <c r="F994" s="95" t="n">
        <v>-0.587118</v>
      </c>
      <c r="G994" s="95" t="n">
        <v>0.099877</v>
      </c>
      <c r="H994" s="95" t="n">
        <v>0.167188</v>
      </c>
      <c r="I994" s="95" t="n">
        <v>0.837462</v>
      </c>
      <c r="J994" s="95" t="n">
        <v>-0.917084</v>
      </c>
      <c r="K994" s="95" t="n">
        <v>-0.021866</v>
      </c>
      <c r="L994" s="95" t="n">
        <v>2.150543</v>
      </c>
      <c r="M994" s="95" t="n">
        <v>-0.417357</v>
      </c>
      <c r="N994" s="95" t="n">
        <v>-1.478285</v>
      </c>
      <c r="O994" s="95" t="n">
        <v>1.037513</v>
      </c>
    </row>
    <row r="995" customFormat="false" ht="15" hidden="false" customHeight="false" outlineLevel="0" collapsed="false">
      <c r="A995" s="14" t="n">
        <v>991</v>
      </c>
      <c r="B995" s="94" t="n">
        <v>0.302219</v>
      </c>
      <c r="C995" s="95" t="n">
        <v>-0.022085</v>
      </c>
      <c r="D995" s="95" t="n">
        <v>0.789754</v>
      </c>
      <c r="E995" s="95" t="n">
        <v>0.820559</v>
      </c>
      <c r="F995" s="95" t="n">
        <v>-0.244512</v>
      </c>
      <c r="G995" s="95" t="n">
        <v>-1.212417</v>
      </c>
      <c r="H995" s="95" t="n">
        <v>1.95281</v>
      </c>
      <c r="I995" s="95" t="n">
        <v>1.049827</v>
      </c>
      <c r="J995" s="95" t="n">
        <v>-0.362047</v>
      </c>
      <c r="K995" s="95" t="n">
        <v>0.564568</v>
      </c>
      <c r="L995" s="95" t="n">
        <v>1.022253</v>
      </c>
      <c r="M995" s="95" t="n">
        <v>0.536798</v>
      </c>
      <c r="N995" s="95" t="n">
        <v>0.765987</v>
      </c>
      <c r="O995" s="95" t="n">
        <v>0.994887</v>
      </c>
    </row>
    <row r="996" customFormat="false" ht="15" hidden="false" customHeight="false" outlineLevel="0" collapsed="false">
      <c r="A996" s="14" t="n">
        <v>992</v>
      </c>
      <c r="B996" s="94" t="n">
        <v>0.924104</v>
      </c>
      <c r="C996" s="95" t="n">
        <v>0.487013</v>
      </c>
      <c r="D996" s="95" t="n">
        <v>0.234504</v>
      </c>
      <c r="E996" s="95" t="n">
        <v>0.866158</v>
      </c>
      <c r="F996" s="95" t="n">
        <v>0.313429</v>
      </c>
      <c r="G996" s="95" t="n">
        <v>-0.43622</v>
      </c>
      <c r="H996" s="95" t="n">
        <v>0.274567</v>
      </c>
      <c r="I996" s="95" t="n">
        <v>0.134025</v>
      </c>
      <c r="J996" s="95" t="n">
        <v>-0.773248</v>
      </c>
      <c r="K996" s="95" t="n">
        <v>0.675543</v>
      </c>
      <c r="L996" s="95" t="n">
        <v>-0.072792</v>
      </c>
      <c r="M996" s="95" t="n">
        <v>-0.688708</v>
      </c>
      <c r="N996" s="95" t="n">
        <v>-1.241549</v>
      </c>
      <c r="O996" s="95" t="n">
        <v>0.35329</v>
      </c>
    </row>
    <row r="997" customFormat="false" ht="15" hidden="false" customHeight="false" outlineLevel="0" collapsed="false">
      <c r="A997" s="14" t="n">
        <v>993</v>
      </c>
      <c r="B997" s="94" t="n">
        <v>0.797597</v>
      </c>
      <c r="C997" s="95" t="n">
        <v>-1.37272</v>
      </c>
      <c r="D997" s="95" t="n">
        <v>-0.256156</v>
      </c>
      <c r="E997" s="95" t="n">
        <v>0.027506</v>
      </c>
      <c r="F997" s="95" t="n">
        <v>0.039285</v>
      </c>
      <c r="G997" s="95" t="n">
        <v>-0.566734</v>
      </c>
      <c r="H997" s="95" t="n">
        <v>-2.347204</v>
      </c>
      <c r="I997" s="95" t="n">
        <v>-1.079622</v>
      </c>
      <c r="J997" s="95" t="n">
        <v>-1.240309</v>
      </c>
      <c r="K997" s="95" t="n">
        <v>1.059246</v>
      </c>
      <c r="L997" s="95" t="n">
        <v>1.379655</v>
      </c>
      <c r="M997" s="95" t="n">
        <v>1.670185</v>
      </c>
      <c r="N997" s="95" t="n">
        <v>-0.601843</v>
      </c>
      <c r="O997" s="95" t="n">
        <v>-1.521986</v>
      </c>
    </row>
    <row r="998" customFormat="false" ht="15" hidden="false" customHeight="false" outlineLevel="0" collapsed="false">
      <c r="A998" s="14" t="n">
        <v>994</v>
      </c>
      <c r="B998" s="94" t="n">
        <v>0.73699</v>
      </c>
      <c r="C998" s="95" t="n">
        <v>-0.02285</v>
      </c>
      <c r="D998" s="95" t="n">
        <v>-0.747282</v>
      </c>
      <c r="E998" s="95" t="n">
        <v>0.22948</v>
      </c>
      <c r="F998" s="95" t="n">
        <v>2.382106</v>
      </c>
      <c r="G998" s="95" t="n">
        <v>-0.693986</v>
      </c>
      <c r="H998" s="95" t="n">
        <v>1.183195</v>
      </c>
      <c r="I998" s="95" t="n">
        <v>-0.578701</v>
      </c>
      <c r="J998" s="95" t="n">
        <v>1.053689</v>
      </c>
      <c r="K998" s="95" t="n">
        <v>-0.050763</v>
      </c>
      <c r="L998" s="95" t="n">
        <v>0.173879</v>
      </c>
      <c r="M998" s="95" t="n">
        <v>0.719371</v>
      </c>
      <c r="N998" s="95" t="n">
        <v>1.187587</v>
      </c>
      <c r="O998" s="95" t="n">
        <v>-0.051079</v>
      </c>
    </row>
    <row r="999" customFormat="false" ht="15" hidden="false" customHeight="false" outlineLevel="0" collapsed="false">
      <c r="A999" s="14" t="n">
        <v>995</v>
      </c>
      <c r="B999" s="94" t="n">
        <v>0.141651</v>
      </c>
      <c r="C999" s="95" t="n">
        <v>1.635004</v>
      </c>
      <c r="D999" s="95" t="n">
        <v>-0.854345</v>
      </c>
      <c r="E999" s="95" t="n">
        <v>0.923622</v>
      </c>
      <c r="F999" s="95" t="n">
        <v>-2.04583</v>
      </c>
      <c r="G999" s="95" t="n">
        <v>-1.049566</v>
      </c>
      <c r="H999" s="95" t="n">
        <v>-1.347137</v>
      </c>
      <c r="I999" s="95" t="n">
        <v>-1.616156</v>
      </c>
      <c r="J999" s="95" t="n">
        <v>0.213875</v>
      </c>
      <c r="K999" s="95" t="n">
        <v>-0.236365</v>
      </c>
      <c r="L999" s="95" t="n">
        <v>-1.298845</v>
      </c>
      <c r="M999" s="95" t="n">
        <v>0.347634</v>
      </c>
      <c r="N999" s="95" t="n">
        <v>-1.604254</v>
      </c>
      <c r="O999" s="95" t="n">
        <v>1.269196</v>
      </c>
    </row>
    <row r="1000" customFormat="false" ht="15" hidden="false" customHeight="false" outlineLevel="0" collapsed="false">
      <c r="A1000" s="14" t="n">
        <v>996</v>
      </c>
      <c r="B1000" s="94" t="n">
        <v>0.610465</v>
      </c>
      <c r="C1000" s="95" t="n">
        <v>-0.959066</v>
      </c>
      <c r="D1000" s="95" t="n">
        <v>-0.166931</v>
      </c>
      <c r="E1000" s="95" t="n">
        <v>0.673752</v>
      </c>
      <c r="F1000" s="95" t="n">
        <v>-0.349355</v>
      </c>
      <c r="G1000" s="95" t="n">
        <v>-1.274368</v>
      </c>
      <c r="H1000" s="95" t="n">
        <v>-1.027694</v>
      </c>
      <c r="I1000" s="95" t="n">
        <v>-0.371743</v>
      </c>
      <c r="J1000" s="95" t="n">
        <v>0.697189</v>
      </c>
      <c r="K1000" s="95" t="n">
        <v>-0.04052</v>
      </c>
      <c r="L1000" s="95" t="n">
        <v>-0.842211</v>
      </c>
      <c r="M1000" s="95" t="n">
        <v>-1.936506</v>
      </c>
      <c r="N1000" s="95" t="n">
        <v>-0.989634</v>
      </c>
      <c r="O1000" s="95" t="n">
        <v>1.040205</v>
      </c>
    </row>
    <row r="1001" customFormat="false" ht="15" hidden="false" customHeight="false" outlineLevel="0" collapsed="false">
      <c r="A1001" s="14" t="n">
        <v>997</v>
      </c>
      <c r="B1001" s="94" t="n">
        <v>0.817351</v>
      </c>
      <c r="C1001" s="95" t="n">
        <v>2.036735</v>
      </c>
      <c r="D1001" s="95" t="n">
        <v>0.814007</v>
      </c>
      <c r="E1001" s="95" t="n">
        <v>0.511612</v>
      </c>
      <c r="F1001" s="95" t="n">
        <v>0.196098</v>
      </c>
      <c r="G1001" s="95" t="n">
        <v>-0.968151</v>
      </c>
      <c r="H1001" s="95" t="n">
        <v>0.330762</v>
      </c>
      <c r="I1001" s="95" t="n">
        <v>0.005867</v>
      </c>
      <c r="J1001" s="95" t="n">
        <v>-0.461802</v>
      </c>
      <c r="K1001" s="95" t="n">
        <v>0.911079</v>
      </c>
      <c r="L1001" s="95" t="n">
        <v>-1.328533</v>
      </c>
      <c r="M1001" s="95" t="n">
        <v>1.799802</v>
      </c>
      <c r="N1001" s="95" t="n">
        <v>-1.02375</v>
      </c>
      <c r="O1001" s="95" t="n">
        <v>0.383497</v>
      </c>
    </row>
    <row r="1002" customFormat="false" ht="15" hidden="false" customHeight="false" outlineLevel="0" collapsed="false">
      <c r="A1002" s="14" t="n">
        <v>998</v>
      </c>
      <c r="B1002" s="94" t="n">
        <v>0.231813</v>
      </c>
      <c r="C1002" s="95" t="n">
        <v>1.452801</v>
      </c>
      <c r="D1002" s="95" t="n">
        <v>-0.448974</v>
      </c>
      <c r="E1002" s="95" t="n">
        <v>0.206672</v>
      </c>
      <c r="F1002" s="95" t="n">
        <v>-0.99672</v>
      </c>
      <c r="G1002" s="95" t="n">
        <v>0.111325</v>
      </c>
      <c r="H1002" s="95" t="n">
        <v>0.206412</v>
      </c>
      <c r="I1002" s="95" t="n">
        <v>1.363883</v>
      </c>
      <c r="J1002" s="95" t="n">
        <v>-1.528618</v>
      </c>
      <c r="K1002" s="95" t="n">
        <v>-1.361176</v>
      </c>
      <c r="L1002" s="95" t="n">
        <v>-1.558294</v>
      </c>
      <c r="M1002" s="95" t="n">
        <v>-2.496929</v>
      </c>
      <c r="N1002" s="95" t="n">
        <v>-0.483838</v>
      </c>
      <c r="O1002" s="95" t="n">
        <v>0.753899</v>
      </c>
    </row>
    <row r="1003" customFormat="false" ht="15" hidden="false" customHeight="false" outlineLevel="0" collapsed="false">
      <c r="A1003" s="14" t="n">
        <v>999</v>
      </c>
      <c r="B1003" s="94" t="n">
        <v>0.258514</v>
      </c>
      <c r="C1003" s="95" t="n">
        <v>-0.434555</v>
      </c>
      <c r="D1003" s="95" t="n">
        <v>0.265636</v>
      </c>
      <c r="E1003" s="95" t="n">
        <v>-1.095236</v>
      </c>
      <c r="F1003" s="95" t="n">
        <v>0.432642</v>
      </c>
      <c r="G1003" s="95" t="n">
        <v>1.6E-005</v>
      </c>
      <c r="H1003" s="95" t="n">
        <v>0.30576</v>
      </c>
      <c r="I1003" s="95" t="n">
        <v>0.268007</v>
      </c>
      <c r="J1003" s="95" t="n">
        <v>-0.271967</v>
      </c>
      <c r="K1003" s="95" t="n">
        <v>-1.245895</v>
      </c>
      <c r="L1003" s="95" t="n">
        <v>-1.518148</v>
      </c>
      <c r="M1003" s="95" t="n">
        <v>0.006228</v>
      </c>
      <c r="N1003" s="95" t="n">
        <v>-1.677432</v>
      </c>
      <c r="O1003" s="95" t="n">
        <v>-0.61052</v>
      </c>
    </row>
    <row r="1004" customFormat="false" ht="15" hidden="false" customHeight="false" outlineLevel="0" collapsed="false">
      <c r="A1004" s="14" t="n">
        <v>1000</v>
      </c>
      <c r="B1004" s="94" t="n">
        <v>0.44752</v>
      </c>
      <c r="C1004" s="95" t="n">
        <v>1.666969</v>
      </c>
      <c r="D1004" s="95" t="n">
        <v>1.541</v>
      </c>
      <c r="E1004" s="95" t="n">
        <v>0.462558</v>
      </c>
      <c r="F1004" s="95" t="n">
        <v>-0.493438</v>
      </c>
      <c r="G1004" s="95" t="n">
        <v>-1.274538</v>
      </c>
      <c r="H1004" s="95" t="n">
        <v>0.547888</v>
      </c>
      <c r="I1004" s="95" t="n">
        <v>-1.109719</v>
      </c>
      <c r="J1004" s="95" t="n">
        <v>0.173209</v>
      </c>
      <c r="K1004" s="95" t="n">
        <v>-0.007262</v>
      </c>
      <c r="L1004" s="95" t="n">
        <v>0.638666</v>
      </c>
      <c r="M1004" s="95" t="n">
        <v>-1.028646</v>
      </c>
      <c r="N1004" s="95" t="n">
        <v>-0.403919</v>
      </c>
      <c r="O1004" s="95" t="n">
        <v>-0.93119</v>
      </c>
    </row>
  </sheetData>
  <mergeCells count="1">
    <mergeCell ref="A3:O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LibreOffice/26.2.3.2$MacOSX_AARCH64 LibreOffice_project/70e089b17412e4cb7773e41413306b17a2328c34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2026-10-22T10:11:20Z</dcterms:created>
  <dc:creator>openpyxl</dc:creator>
  <dc:description/>
  <dc:language>en-IN</dc:language>
  <cp:lastModifiedBy/>
  <dcterms:modified xsi:type="dcterms:W3CDTF">2026-10-22T15:41:29Z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